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Z:\2. PROJEKTY 2014 - 2020\PRV II\13. kolo\01_projekty\Gondor\VŘ\"/>
    </mc:Choice>
  </mc:AlternateContent>
  <xr:revisionPtr revIDLastSave="0" documentId="13_ncr:1_{73CDFFC1-C48A-4DEC-8929-C3B372952F4D}" xr6:coauthVersionLast="47" xr6:coauthVersionMax="47" xr10:uidLastSave="{00000000-0000-0000-0000-000000000000}"/>
  <bookViews>
    <workbookView xWindow="-120" yWindow="-120" windowWidth="29040" windowHeight="15840" activeTab="1" xr2:uid="{00000000-000D-0000-FFFF-FFFF00000000}"/>
  </bookViews>
  <sheets>
    <sheet name="Rekapitulace stavby" sheetId="1" r:id="rId1"/>
    <sheet name="SO 101 - Zpevněné plochy ..." sheetId="2" r:id="rId2"/>
    <sheet name="SO_10 - Vnitřní elektroin..." sheetId="3" r:id="rId3"/>
    <sheet name="SO_01 - Dodávka haly vč. ..." sheetId="4" r:id="rId4"/>
    <sheet name="SO_02 - Venkovní přípojka..." sheetId="5" r:id="rId5"/>
    <sheet name="SO_03 - Venkovní vodovodn..." sheetId="6" r:id="rId6"/>
    <sheet name="SO_04 - Splašková kanaliz..." sheetId="7" r:id="rId7"/>
    <sheet name="SO_05 - Venkovní zaolejov..." sheetId="8" r:id="rId8"/>
    <sheet name="SO_06 - Dešťová kanalizace" sheetId="9" r:id="rId9"/>
    <sheet name="SO_07 - Plynovod - vnitro..." sheetId="10" r:id="rId10"/>
    <sheet name="SO_08 - Montážní jáma - s..." sheetId="11" r:id="rId11"/>
    <sheet name="SO_09 - Vnitřní plynovod ..." sheetId="12" r:id="rId12"/>
    <sheet name="SO_11 - Hromosvod" sheetId="13" r:id="rId13"/>
    <sheet name="SO_12 - Hrubá stavba admi..." sheetId="14" r:id="rId14"/>
    <sheet name="SO_13 - ZTI - zdravotně t..." sheetId="15" r:id="rId15"/>
    <sheet name="SO_14 - Vzduchotechnika" sheetId="16" r:id="rId16"/>
    <sheet name="SO_15 - Dveře, protipožár..." sheetId="17" r:id="rId17"/>
    <sheet name="SO_16 - Požárně bezpečnos..." sheetId="18" r:id="rId18"/>
    <sheet name="SO_17 - Vytápění administ..." sheetId="19" r:id="rId19"/>
    <sheet name="SO_18 - Klimatizace" sheetId="20" r:id="rId20"/>
    <sheet name="Pokyny pro vyplnění" sheetId="21" r:id="rId21"/>
  </sheets>
  <definedNames>
    <definedName name="_xlnm._FilterDatabase" localSheetId="1" hidden="1">'SO 101 - Zpevněné plochy ...'!$C$86:$K$234</definedName>
    <definedName name="_xlnm._FilterDatabase" localSheetId="3" hidden="1">'SO_01 - Dodávka haly vč. ...'!$C$93:$K$281</definedName>
    <definedName name="_xlnm._FilterDatabase" localSheetId="4" hidden="1">'SO_02 - Venkovní přípojka...'!$C$80:$K$113</definedName>
    <definedName name="_xlnm._FilterDatabase" localSheetId="5" hidden="1">'SO_03 - Venkovní vodovodn...'!$C$85:$K$145</definedName>
    <definedName name="_xlnm._FilterDatabase" localSheetId="6" hidden="1">'SO_04 - Splašková kanaliz...'!$C$88:$K$171</definedName>
    <definedName name="_xlnm._FilterDatabase" localSheetId="7" hidden="1">'SO_05 - Venkovní zaolejov...'!$C$85:$K$132</definedName>
    <definedName name="_xlnm._FilterDatabase" localSheetId="8" hidden="1">'SO_06 - Dešťová kanalizace'!$C$86:$K$159</definedName>
    <definedName name="_xlnm._FilterDatabase" localSheetId="9" hidden="1">'SO_07 - Plynovod - vnitro...'!$C$91:$K$223</definedName>
    <definedName name="_xlnm._FilterDatabase" localSheetId="10" hidden="1">'SO_08 - Montážní jáma - s...'!$C$83:$K$139</definedName>
    <definedName name="_xlnm._FilterDatabase" localSheetId="11" hidden="1">'SO_09 - Vnitřní plynovod ...'!$C$82:$K$123</definedName>
    <definedName name="_xlnm._FilterDatabase" localSheetId="2" hidden="1">'SO_10 - Vnitřní elektroin...'!$C$84:$K$266</definedName>
    <definedName name="_xlnm._FilterDatabase" localSheetId="12" hidden="1">'SO_11 - Hromosvod'!$C$80:$K$103</definedName>
    <definedName name="_xlnm._FilterDatabase" localSheetId="13" hidden="1">'SO_12 - Hrubá stavba admi...'!$C$91:$K$265</definedName>
    <definedName name="_xlnm._FilterDatabase" localSheetId="14" hidden="1">'SO_13 - ZTI - zdravotně t...'!$C$84:$K$179</definedName>
    <definedName name="_xlnm._FilterDatabase" localSheetId="15" hidden="1">'SO_14 - Vzduchotechnika'!$C$79:$K$113</definedName>
    <definedName name="_xlnm._FilterDatabase" localSheetId="16" hidden="1">'SO_15 - Dveře, protipožár...'!$C$80:$K$89</definedName>
    <definedName name="_xlnm._FilterDatabase" localSheetId="17" hidden="1">'SO_16 - Požárně bezpečnos...'!$C$80:$K$95</definedName>
    <definedName name="_xlnm._FilterDatabase" localSheetId="18" hidden="1">'SO_17 - Vytápění administ...'!$C$85:$K$171</definedName>
    <definedName name="_xlnm._FilterDatabase" localSheetId="19" hidden="1">'SO_18 - Klimatizace'!$C$80:$K$96</definedName>
    <definedName name="_xlnm.Print_Titles" localSheetId="0">'Rekapitulace stavby'!$52:$52</definedName>
    <definedName name="_xlnm.Print_Titles" localSheetId="1">'SO 101 - Zpevněné plochy ...'!$86:$86</definedName>
    <definedName name="_xlnm.Print_Titles" localSheetId="3">'SO_01 - Dodávka haly vč. ...'!$93:$93</definedName>
    <definedName name="_xlnm.Print_Titles" localSheetId="4">'SO_02 - Venkovní přípojka...'!$80:$80</definedName>
    <definedName name="_xlnm.Print_Titles" localSheetId="5">'SO_03 - Venkovní vodovodn...'!$85:$85</definedName>
    <definedName name="_xlnm.Print_Titles" localSheetId="6">'SO_04 - Splašková kanaliz...'!$88:$88</definedName>
    <definedName name="_xlnm.Print_Titles" localSheetId="7">'SO_05 - Venkovní zaolejov...'!$85:$85</definedName>
    <definedName name="_xlnm.Print_Titles" localSheetId="8">'SO_06 - Dešťová kanalizace'!$86:$86</definedName>
    <definedName name="_xlnm.Print_Titles" localSheetId="9">'SO_07 - Plynovod - vnitro...'!$91:$91</definedName>
    <definedName name="_xlnm.Print_Titles" localSheetId="10">'SO_08 - Montážní jáma - s...'!$83:$83</definedName>
    <definedName name="_xlnm.Print_Titles" localSheetId="11">'SO_09 - Vnitřní plynovod ...'!$82:$82</definedName>
    <definedName name="_xlnm.Print_Titles" localSheetId="2">'SO_10 - Vnitřní elektroin...'!$84:$84</definedName>
    <definedName name="_xlnm.Print_Titles" localSheetId="12">'SO_11 - Hromosvod'!$80:$80</definedName>
    <definedName name="_xlnm.Print_Titles" localSheetId="13">'SO_12 - Hrubá stavba admi...'!$91:$91</definedName>
    <definedName name="_xlnm.Print_Titles" localSheetId="14">'SO_13 - ZTI - zdravotně t...'!$84:$84</definedName>
    <definedName name="_xlnm.Print_Titles" localSheetId="15">'SO_14 - Vzduchotechnika'!$79:$79</definedName>
    <definedName name="_xlnm.Print_Titles" localSheetId="16">'SO_15 - Dveře, protipožár...'!$80:$80</definedName>
    <definedName name="_xlnm.Print_Titles" localSheetId="17">'SO_16 - Požárně bezpečnos...'!$80:$80</definedName>
    <definedName name="_xlnm.Print_Titles" localSheetId="18">'SO_17 - Vytápění administ...'!$85:$85</definedName>
    <definedName name="_xlnm.Print_Titles" localSheetId="19">'SO_18 - Klimatizace'!$80:$80</definedName>
    <definedName name="_xlnm.Print_Area" localSheetId="20">'Pokyny pro vyplnění'!$B$2:$K$71,'Pokyny pro vyplnění'!$B$74:$K$118,'Pokyny pro vyplnění'!$B$121:$K$161,'Pokyny pro vyplnění'!$B$164:$K$219</definedName>
    <definedName name="_xlnm.Print_Area" localSheetId="0">'Rekapitulace stavby'!$D$4:$AO$36,'Rekapitulace stavby'!$C$42:$AQ$74</definedName>
    <definedName name="_xlnm.Print_Area" localSheetId="1">'SO 101 - Zpevněné plochy ...'!$C$4:$J$39,'SO 101 - Zpevněné plochy ...'!$C$45:$J$68,'SO 101 - Zpevněné plochy ...'!$C$74:$K$234</definedName>
    <definedName name="_xlnm.Print_Area" localSheetId="3">'SO_01 - Dodávka haly vč. ...'!$C$4:$J$39,'SO_01 - Dodávka haly vč. ...'!$C$45:$J$75,'SO_01 - Dodávka haly vč. ...'!$C$81:$K$281</definedName>
    <definedName name="_xlnm.Print_Area" localSheetId="4">'SO_02 - Venkovní přípojka...'!$C$4:$J$39,'SO_02 - Venkovní přípojka...'!$C$45:$J$62,'SO_02 - Venkovní přípojka...'!$C$68:$K$113</definedName>
    <definedName name="_xlnm.Print_Area" localSheetId="5">'SO_03 - Venkovní vodovodn...'!$C$4:$J$39,'SO_03 - Venkovní vodovodn...'!$C$45:$J$67,'SO_03 - Venkovní vodovodn...'!$C$73:$K$145</definedName>
    <definedName name="_xlnm.Print_Area" localSheetId="6">'SO_04 - Splašková kanaliz...'!$C$4:$J$39,'SO_04 - Splašková kanaliz...'!$C$45:$J$70,'SO_04 - Splašková kanaliz...'!$C$76:$K$171</definedName>
    <definedName name="_xlnm.Print_Area" localSheetId="7">'SO_05 - Venkovní zaolejov...'!$C$4:$J$39,'SO_05 - Venkovní zaolejov...'!$C$45:$J$67,'SO_05 - Venkovní zaolejov...'!$C$73:$K$132</definedName>
    <definedName name="_xlnm.Print_Area" localSheetId="8">'SO_06 - Dešťová kanalizace'!$C$4:$J$39,'SO_06 - Dešťová kanalizace'!$C$45:$J$68,'SO_06 - Dešťová kanalizace'!$C$74:$K$159</definedName>
    <definedName name="_xlnm.Print_Area" localSheetId="9">'SO_07 - Plynovod - vnitro...'!$C$4:$J$39,'SO_07 - Plynovod - vnitro...'!$C$45:$J$73,'SO_07 - Plynovod - vnitro...'!$C$79:$K$223</definedName>
    <definedName name="_xlnm.Print_Area" localSheetId="10">'SO_08 - Montážní jáma - s...'!$C$4:$J$39,'SO_08 - Montážní jáma - s...'!$C$45:$J$65,'SO_08 - Montážní jáma - s...'!$C$71:$K$139</definedName>
    <definedName name="_xlnm.Print_Area" localSheetId="11">'SO_09 - Vnitřní plynovod ...'!$C$4:$J$39,'SO_09 - Vnitřní plynovod ...'!$C$45:$J$64,'SO_09 - Vnitřní plynovod ...'!$C$70:$K$123</definedName>
    <definedName name="_xlnm.Print_Area" localSheetId="2">'SO_10 - Vnitřní elektroin...'!$C$4:$J$39,'SO_10 - Vnitřní elektroin...'!$C$45:$J$66,'SO_10 - Vnitřní elektroin...'!$C$72:$K$266</definedName>
    <definedName name="_xlnm.Print_Area" localSheetId="12">'SO_11 - Hromosvod'!$C$4:$J$39,'SO_11 - Hromosvod'!$C$45:$J$62,'SO_11 - Hromosvod'!$C$68:$K$103</definedName>
    <definedName name="_xlnm.Print_Area" localSheetId="13">'SO_12 - Hrubá stavba admi...'!$C$4:$J$39,'SO_12 - Hrubá stavba admi...'!$C$45:$J$73,'SO_12 - Hrubá stavba admi...'!$C$79:$K$265</definedName>
    <definedName name="_xlnm.Print_Area" localSheetId="14">'SO_13 - ZTI - zdravotně t...'!$C$4:$J$39,'SO_13 - ZTI - zdravotně t...'!$C$45:$J$66,'SO_13 - ZTI - zdravotně t...'!$C$72:$K$179</definedName>
    <definedName name="_xlnm.Print_Area" localSheetId="15">'SO_14 - Vzduchotechnika'!$C$4:$J$39,'SO_14 - Vzduchotechnika'!$C$45:$J$61,'SO_14 - Vzduchotechnika'!$C$67:$K$113</definedName>
    <definedName name="_xlnm.Print_Area" localSheetId="16">'SO_15 - Dveře, protipožár...'!$C$4:$J$39,'SO_15 - Dveře, protipožár...'!$C$45:$J$62,'SO_15 - Dveře, protipožár...'!$C$68:$K$89</definedName>
    <definedName name="_xlnm.Print_Area" localSheetId="17">'SO_16 - Požárně bezpečnos...'!$C$4:$J$39,'SO_16 - Požárně bezpečnos...'!$C$45:$J$62,'SO_16 - Požárně bezpečnos...'!$C$68:$K$95</definedName>
    <definedName name="_xlnm.Print_Area" localSheetId="18">'SO_17 - Vytápění administ...'!$C$4:$J$39,'SO_17 - Vytápění administ...'!$C$45:$J$67,'SO_17 - Vytápění administ...'!$C$73:$K$171</definedName>
    <definedName name="_xlnm.Print_Area" localSheetId="19">'SO_18 - Klimatizace'!$C$4:$J$39,'SO_18 - Klimatizace'!$C$45:$J$62,'SO_18 - Klimatizace'!$C$68:$K$96</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7" i="20" l="1"/>
  <c r="J36" i="20"/>
  <c r="AY73" i="1"/>
  <c r="J35" i="20"/>
  <c r="AX73" i="1"/>
  <c r="BI96" i="20"/>
  <c r="BH96" i="20"/>
  <c r="BG96" i="20"/>
  <c r="BF96" i="20"/>
  <c r="T96" i="20"/>
  <c r="R96" i="20"/>
  <c r="P96" i="20"/>
  <c r="BI95" i="20"/>
  <c r="BH95" i="20"/>
  <c r="BG95" i="20"/>
  <c r="BF95" i="20"/>
  <c r="T95" i="20"/>
  <c r="R95" i="20"/>
  <c r="P95" i="20"/>
  <c r="BI94" i="20"/>
  <c r="BH94" i="20"/>
  <c r="BG94" i="20"/>
  <c r="BF94" i="20"/>
  <c r="T94" i="20"/>
  <c r="R94" i="20"/>
  <c r="P94" i="20"/>
  <c r="BI93" i="20"/>
  <c r="BH93" i="20"/>
  <c r="BG93" i="20"/>
  <c r="BF93" i="20"/>
  <c r="T93" i="20"/>
  <c r="R93" i="20"/>
  <c r="P93" i="20"/>
  <c r="BI92" i="20"/>
  <c r="BH92" i="20"/>
  <c r="BG92" i="20"/>
  <c r="BF92" i="20"/>
  <c r="T92" i="20"/>
  <c r="R92" i="20"/>
  <c r="P92" i="20"/>
  <c r="BI91" i="20"/>
  <c r="BH91" i="20"/>
  <c r="BG91" i="20"/>
  <c r="BF91" i="20"/>
  <c r="T91" i="20"/>
  <c r="R91" i="20"/>
  <c r="P91" i="20"/>
  <c r="BI90" i="20"/>
  <c r="BH90" i="20"/>
  <c r="BG90" i="20"/>
  <c r="BF90" i="20"/>
  <c r="T90" i="20"/>
  <c r="R90" i="20"/>
  <c r="P90" i="20"/>
  <c r="BI89" i="20"/>
  <c r="BH89" i="20"/>
  <c r="BG89" i="20"/>
  <c r="BF89" i="20"/>
  <c r="T89" i="20"/>
  <c r="R89" i="20"/>
  <c r="P89" i="20"/>
  <c r="BI88" i="20"/>
  <c r="BH88" i="20"/>
  <c r="BG88" i="20"/>
  <c r="BF88" i="20"/>
  <c r="T88" i="20"/>
  <c r="R88" i="20"/>
  <c r="P88" i="20"/>
  <c r="BI87" i="20"/>
  <c r="BH87" i="20"/>
  <c r="BG87" i="20"/>
  <c r="BF87" i="20"/>
  <c r="T87" i="20"/>
  <c r="R87" i="20"/>
  <c r="P87" i="20"/>
  <c r="BI86" i="20"/>
  <c r="BH86" i="20"/>
  <c r="BG86" i="20"/>
  <c r="BF86" i="20"/>
  <c r="T86" i="20"/>
  <c r="R86" i="20"/>
  <c r="P86" i="20"/>
  <c r="BI85" i="20"/>
  <c r="BH85" i="20"/>
  <c r="BG85" i="20"/>
  <c r="BF85" i="20"/>
  <c r="T85" i="20"/>
  <c r="R85" i="20"/>
  <c r="P85" i="20"/>
  <c r="BI84" i="20"/>
  <c r="BH84" i="20"/>
  <c r="BG84" i="20"/>
  <c r="BF84" i="20"/>
  <c r="T84" i="20"/>
  <c r="R84" i="20"/>
  <c r="P84" i="20"/>
  <c r="J77" i="20"/>
  <c r="F77" i="20"/>
  <c r="F75" i="20"/>
  <c r="E73" i="20"/>
  <c r="J54" i="20"/>
  <c r="F54" i="20"/>
  <c r="F52" i="20"/>
  <c r="E50" i="20"/>
  <c r="J24" i="20"/>
  <c r="E24" i="20"/>
  <c r="J78" i="20"/>
  <c r="J23" i="20"/>
  <c r="J18" i="20"/>
  <c r="E18" i="20"/>
  <c r="F78" i="20"/>
  <c r="J17" i="20"/>
  <c r="J12" i="20"/>
  <c r="J75" i="20" s="1"/>
  <c r="E7" i="20"/>
  <c r="E48" i="20" s="1"/>
  <c r="J37" i="19"/>
  <c r="J36" i="19"/>
  <c r="AY72" i="1"/>
  <c r="J35" i="19"/>
  <c r="AX72" i="1"/>
  <c r="BI171" i="19"/>
  <c r="BH171" i="19"/>
  <c r="BG171" i="19"/>
  <c r="BF171" i="19"/>
  <c r="T171" i="19"/>
  <c r="R171" i="19"/>
  <c r="P171" i="19"/>
  <c r="BI170" i="19"/>
  <c r="BH170" i="19"/>
  <c r="BG170" i="19"/>
  <c r="BF170" i="19"/>
  <c r="T170" i="19"/>
  <c r="R170" i="19"/>
  <c r="P170" i="19"/>
  <c r="BI169" i="19"/>
  <c r="BH169" i="19"/>
  <c r="BG169" i="19"/>
  <c r="BF169" i="19"/>
  <c r="T169" i="19"/>
  <c r="R169" i="19"/>
  <c r="P169" i="19"/>
  <c r="BI168" i="19"/>
  <c r="BH168" i="19"/>
  <c r="BG168" i="19"/>
  <c r="BF168" i="19"/>
  <c r="T168" i="19"/>
  <c r="R168" i="19"/>
  <c r="P168" i="19"/>
  <c r="BI167" i="19"/>
  <c r="BH167" i="19"/>
  <c r="BG167" i="19"/>
  <c r="BF167" i="19"/>
  <c r="T167" i="19"/>
  <c r="R167" i="19"/>
  <c r="P167" i="19"/>
  <c r="BI166" i="19"/>
  <c r="BH166" i="19"/>
  <c r="BG166" i="19"/>
  <c r="BF166" i="19"/>
  <c r="T166" i="19"/>
  <c r="R166" i="19"/>
  <c r="P166" i="19"/>
  <c r="BI165" i="19"/>
  <c r="BH165" i="19"/>
  <c r="BG165" i="19"/>
  <c r="BF165" i="19"/>
  <c r="T165" i="19"/>
  <c r="R165" i="19"/>
  <c r="P165" i="19"/>
  <c r="BI164" i="19"/>
  <c r="BH164" i="19"/>
  <c r="BG164" i="19"/>
  <c r="BF164" i="19"/>
  <c r="T164" i="19"/>
  <c r="R164" i="19"/>
  <c r="P164" i="19"/>
  <c r="BI162" i="19"/>
  <c r="BH162" i="19"/>
  <c r="BG162" i="19"/>
  <c r="BF162" i="19"/>
  <c r="T162" i="19"/>
  <c r="R162" i="19"/>
  <c r="P162" i="19"/>
  <c r="BI161" i="19"/>
  <c r="BH161" i="19"/>
  <c r="BG161" i="19"/>
  <c r="BF161" i="19"/>
  <c r="T161" i="19"/>
  <c r="R161" i="19"/>
  <c r="P161" i="19"/>
  <c r="BI160" i="19"/>
  <c r="BH160" i="19"/>
  <c r="BG160" i="19"/>
  <c r="BF160" i="19"/>
  <c r="T160" i="19"/>
  <c r="R160" i="19"/>
  <c r="P160" i="19"/>
  <c r="BI159" i="19"/>
  <c r="BH159" i="19"/>
  <c r="BG159" i="19"/>
  <c r="BF159" i="19"/>
  <c r="T159" i="19"/>
  <c r="R159" i="19"/>
  <c r="P159" i="19"/>
  <c r="BI158" i="19"/>
  <c r="BH158" i="19"/>
  <c r="BG158" i="19"/>
  <c r="BF158" i="19"/>
  <c r="T158" i="19"/>
  <c r="R158" i="19"/>
  <c r="P158" i="19"/>
  <c r="BI157" i="19"/>
  <c r="BH157" i="19"/>
  <c r="BG157" i="19"/>
  <c r="BF157" i="19"/>
  <c r="T157" i="19"/>
  <c r="R157" i="19"/>
  <c r="P157" i="19"/>
  <c r="BI156" i="19"/>
  <c r="BH156" i="19"/>
  <c r="BG156" i="19"/>
  <c r="BF156" i="19"/>
  <c r="T156" i="19"/>
  <c r="R156" i="19"/>
  <c r="P156" i="19"/>
  <c r="BI155" i="19"/>
  <c r="BH155" i="19"/>
  <c r="BG155" i="19"/>
  <c r="BF155" i="19"/>
  <c r="T155" i="19"/>
  <c r="R155" i="19"/>
  <c r="P155" i="19"/>
  <c r="BI154" i="19"/>
  <c r="BH154" i="19"/>
  <c r="BG154" i="19"/>
  <c r="BF154" i="19"/>
  <c r="T154" i="19"/>
  <c r="R154" i="19"/>
  <c r="P154" i="19"/>
  <c r="BI153" i="19"/>
  <c r="BH153" i="19"/>
  <c r="BG153" i="19"/>
  <c r="BF153" i="19"/>
  <c r="T153" i="19"/>
  <c r="R153" i="19"/>
  <c r="P153" i="19"/>
  <c r="BI152" i="19"/>
  <c r="BH152" i="19"/>
  <c r="BG152" i="19"/>
  <c r="BF152" i="19"/>
  <c r="T152" i="19"/>
  <c r="R152" i="19"/>
  <c r="P152" i="19"/>
  <c r="BI151" i="19"/>
  <c r="BH151" i="19"/>
  <c r="BG151" i="19"/>
  <c r="BF151" i="19"/>
  <c r="T151" i="19"/>
  <c r="R151" i="19"/>
  <c r="P151" i="19"/>
  <c r="BI150" i="19"/>
  <c r="BH150" i="19"/>
  <c r="BG150" i="19"/>
  <c r="BF150" i="19"/>
  <c r="T150" i="19"/>
  <c r="R150" i="19"/>
  <c r="P150" i="19"/>
  <c r="BI149" i="19"/>
  <c r="BH149" i="19"/>
  <c r="BG149" i="19"/>
  <c r="BF149" i="19"/>
  <c r="T149" i="19"/>
  <c r="R149" i="19"/>
  <c r="P149" i="19"/>
  <c r="BI148" i="19"/>
  <c r="BH148" i="19"/>
  <c r="BG148" i="19"/>
  <c r="BF148" i="19"/>
  <c r="T148" i="19"/>
  <c r="R148" i="19"/>
  <c r="P148" i="19"/>
  <c r="BI147" i="19"/>
  <c r="BH147" i="19"/>
  <c r="BG147" i="19"/>
  <c r="BF147" i="19"/>
  <c r="T147" i="19"/>
  <c r="R147" i="19"/>
  <c r="P147" i="19"/>
  <c r="BI146" i="19"/>
  <c r="BH146" i="19"/>
  <c r="BG146" i="19"/>
  <c r="BF146" i="19"/>
  <c r="T146" i="19"/>
  <c r="R146" i="19"/>
  <c r="P146" i="19"/>
  <c r="BI145" i="19"/>
  <c r="BH145" i="19"/>
  <c r="BG145" i="19"/>
  <c r="BF145" i="19"/>
  <c r="T145" i="19"/>
  <c r="R145" i="19"/>
  <c r="P145" i="19"/>
  <c r="BI144" i="19"/>
  <c r="BH144" i="19"/>
  <c r="BG144" i="19"/>
  <c r="BF144" i="19"/>
  <c r="T144" i="19"/>
  <c r="R144" i="19"/>
  <c r="P144" i="19"/>
  <c r="BI143" i="19"/>
  <c r="BH143" i="19"/>
  <c r="BG143" i="19"/>
  <c r="BF143" i="19"/>
  <c r="T143" i="19"/>
  <c r="R143" i="19"/>
  <c r="P143" i="19"/>
  <c r="BI142" i="19"/>
  <c r="BH142" i="19"/>
  <c r="BG142" i="19"/>
  <c r="BF142" i="19"/>
  <c r="T142" i="19"/>
  <c r="R142" i="19"/>
  <c r="P142" i="19"/>
  <c r="BI141" i="19"/>
  <c r="BH141" i="19"/>
  <c r="BG141" i="19"/>
  <c r="BF141" i="19"/>
  <c r="T141" i="19"/>
  <c r="R141" i="19"/>
  <c r="P141" i="19"/>
  <c r="BI140" i="19"/>
  <c r="BH140" i="19"/>
  <c r="BG140" i="19"/>
  <c r="BF140" i="19"/>
  <c r="T140" i="19"/>
  <c r="R140" i="19"/>
  <c r="P140" i="19"/>
  <c r="BI139" i="19"/>
  <c r="BH139" i="19"/>
  <c r="BG139" i="19"/>
  <c r="BF139" i="19"/>
  <c r="T139" i="19"/>
  <c r="R139" i="19"/>
  <c r="P139" i="19"/>
  <c r="BI138" i="19"/>
  <c r="BH138" i="19"/>
  <c r="BG138" i="19"/>
  <c r="BF138" i="19"/>
  <c r="T138" i="19"/>
  <c r="R138" i="19"/>
  <c r="P138" i="19"/>
  <c r="BI137" i="19"/>
  <c r="BH137" i="19"/>
  <c r="BG137" i="19"/>
  <c r="BF137" i="19"/>
  <c r="T137" i="19"/>
  <c r="R137" i="19"/>
  <c r="P137" i="19"/>
  <c r="BI135" i="19"/>
  <c r="BH135" i="19"/>
  <c r="BG135" i="19"/>
  <c r="BF135" i="19"/>
  <c r="T135" i="19"/>
  <c r="R135" i="19"/>
  <c r="P135" i="19"/>
  <c r="BI134" i="19"/>
  <c r="BH134" i="19"/>
  <c r="BG134" i="19"/>
  <c r="BF134" i="19"/>
  <c r="T134" i="19"/>
  <c r="R134" i="19"/>
  <c r="P134" i="19"/>
  <c r="BI133" i="19"/>
  <c r="BH133" i="19"/>
  <c r="BG133" i="19"/>
  <c r="BF133" i="19"/>
  <c r="T133" i="19"/>
  <c r="R133" i="19"/>
  <c r="P133" i="19"/>
  <c r="BI132" i="19"/>
  <c r="BH132" i="19"/>
  <c r="BG132" i="19"/>
  <c r="BF132" i="19"/>
  <c r="T132" i="19"/>
  <c r="R132" i="19"/>
  <c r="P132" i="19"/>
  <c r="BI131" i="19"/>
  <c r="BH131" i="19"/>
  <c r="BG131" i="19"/>
  <c r="BF131" i="19"/>
  <c r="T131" i="19"/>
  <c r="R131" i="19"/>
  <c r="P131" i="19"/>
  <c r="BI130" i="19"/>
  <c r="BH130" i="19"/>
  <c r="BG130" i="19"/>
  <c r="BF130" i="19"/>
  <c r="T130" i="19"/>
  <c r="R130" i="19"/>
  <c r="P130" i="19"/>
  <c r="BI129" i="19"/>
  <c r="BH129" i="19"/>
  <c r="BG129" i="19"/>
  <c r="BF129" i="19"/>
  <c r="T129" i="19"/>
  <c r="R129" i="19"/>
  <c r="P129" i="19"/>
  <c r="BI128" i="19"/>
  <c r="BH128" i="19"/>
  <c r="BG128" i="19"/>
  <c r="BF128" i="19"/>
  <c r="T128" i="19"/>
  <c r="R128" i="19"/>
  <c r="P128" i="19"/>
  <c r="BI127" i="19"/>
  <c r="BH127" i="19"/>
  <c r="BG127" i="19"/>
  <c r="BF127" i="19"/>
  <c r="T127" i="19"/>
  <c r="R127" i="19"/>
  <c r="P127" i="19"/>
  <c r="BI126" i="19"/>
  <c r="BH126" i="19"/>
  <c r="BG126" i="19"/>
  <c r="BF126" i="19"/>
  <c r="T126" i="19"/>
  <c r="R126" i="19"/>
  <c r="P126" i="19"/>
  <c r="BI125" i="19"/>
  <c r="BH125" i="19"/>
  <c r="BG125" i="19"/>
  <c r="BF125" i="19"/>
  <c r="T125" i="19"/>
  <c r="R125" i="19"/>
  <c r="P125" i="19"/>
  <c r="BI124" i="19"/>
  <c r="BH124" i="19"/>
  <c r="BG124" i="19"/>
  <c r="BF124" i="19"/>
  <c r="T124" i="19"/>
  <c r="R124" i="19"/>
  <c r="P124" i="19"/>
  <c r="BI123" i="19"/>
  <c r="BH123" i="19"/>
  <c r="BG123" i="19"/>
  <c r="BF123" i="19"/>
  <c r="T123" i="19"/>
  <c r="R123" i="19"/>
  <c r="P123" i="19"/>
  <c r="BI122" i="19"/>
  <c r="BH122" i="19"/>
  <c r="BG122" i="19"/>
  <c r="BF122" i="19"/>
  <c r="T122" i="19"/>
  <c r="R122" i="19"/>
  <c r="P122" i="19"/>
  <c r="BI121" i="19"/>
  <c r="BH121" i="19"/>
  <c r="BG121" i="19"/>
  <c r="BF121" i="19"/>
  <c r="T121" i="19"/>
  <c r="R121" i="19"/>
  <c r="P121" i="19"/>
  <c r="BI120" i="19"/>
  <c r="BH120" i="19"/>
  <c r="BG120" i="19"/>
  <c r="BF120" i="19"/>
  <c r="T120" i="19"/>
  <c r="R120" i="19"/>
  <c r="P120" i="19"/>
  <c r="BI118" i="19"/>
  <c r="BH118" i="19"/>
  <c r="BG118" i="19"/>
  <c r="BF118" i="19"/>
  <c r="T118" i="19"/>
  <c r="R118" i="19"/>
  <c r="P118" i="19"/>
  <c r="BI117" i="19"/>
  <c r="BH117" i="19"/>
  <c r="BG117" i="19"/>
  <c r="BF117" i="19"/>
  <c r="T117" i="19"/>
  <c r="R117" i="19"/>
  <c r="P117" i="19"/>
  <c r="BI116" i="19"/>
  <c r="BH116" i="19"/>
  <c r="BG116" i="19"/>
  <c r="BF116" i="19"/>
  <c r="T116" i="19"/>
  <c r="R116" i="19"/>
  <c r="P116" i="19"/>
  <c r="BI115" i="19"/>
  <c r="BH115" i="19"/>
  <c r="BG115" i="19"/>
  <c r="BF115" i="19"/>
  <c r="T115" i="19"/>
  <c r="R115" i="19"/>
  <c r="P115" i="19"/>
  <c r="BI114" i="19"/>
  <c r="BH114" i="19"/>
  <c r="BG114" i="19"/>
  <c r="BF114" i="19"/>
  <c r="T114" i="19"/>
  <c r="R114" i="19"/>
  <c r="P114" i="19"/>
  <c r="BI113" i="19"/>
  <c r="BH113" i="19"/>
  <c r="BG113" i="19"/>
  <c r="BF113" i="19"/>
  <c r="T113" i="19"/>
  <c r="R113" i="19"/>
  <c r="P113" i="19"/>
  <c r="BI111" i="19"/>
  <c r="BH111" i="19"/>
  <c r="BG111" i="19"/>
  <c r="BF111" i="19"/>
  <c r="T111" i="19"/>
  <c r="R111" i="19"/>
  <c r="P111" i="19"/>
  <c r="BI110" i="19"/>
  <c r="BH110" i="19"/>
  <c r="BG110" i="19"/>
  <c r="BF110" i="19"/>
  <c r="T110" i="19"/>
  <c r="R110" i="19"/>
  <c r="P110" i="19"/>
  <c r="BI109" i="19"/>
  <c r="BH109" i="19"/>
  <c r="BG109" i="19"/>
  <c r="BF109" i="19"/>
  <c r="T109" i="19"/>
  <c r="R109" i="19"/>
  <c r="P109" i="19"/>
  <c r="BI108" i="19"/>
  <c r="BH108" i="19"/>
  <c r="BG108" i="19"/>
  <c r="BF108" i="19"/>
  <c r="T108" i="19"/>
  <c r="R108" i="19"/>
  <c r="P108" i="19"/>
  <c r="BI107" i="19"/>
  <c r="BH107" i="19"/>
  <c r="BG107" i="19"/>
  <c r="BF107" i="19"/>
  <c r="T107" i="19"/>
  <c r="R107" i="19"/>
  <c r="P107" i="19"/>
  <c r="BI106" i="19"/>
  <c r="BH106" i="19"/>
  <c r="BG106" i="19"/>
  <c r="BF106" i="19"/>
  <c r="T106" i="19"/>
  <c r="R106" i="19"/>
  <c r="P106" i="19"/>
  <c r="BI105" i="19"/>
  <c r="BH105" i="19"/>
  <c r="BG105" i="19"/>
  <c r="BF105" i="19"/>
  <c r="T105" i="19"/>
  <c r="R105" i="19"/>
  <c r="P105" i="19"/>
  <c r="BI104" i="19"/>
  <c r="BH104" i="19"/>
  <c r="BG104" i="19"/>
  <c r="BF104" i="19"/>
  <c r="T104" i="19"/>
  <c r="R104" i="19"/>
  <c r="P104" i="19"/>
  <c r="BI103" i="19"/>
  <c r="BH103" i="19"/>
  <c r="BG103" i="19"/>
  <c r="BF103" i="19"/>
  <c r="T103" i="19"/>
  <c r="R103" i="19"/>
  <c r="P103" i="19"/>
  <c r="BI102" i="19"/>
  <c r="BH102" i="19"/>
  <c r="BG102" i="19"/>
  <c r="BF102" i="19"/>
  <c r="T102" i="19"/>
  <c r="R102" i="19"/>
  <c r="P102" i="19"/>
  <c r="BI101" i="19"/>
  <c r="BH101" i="19"/>
  <c r="BG101" i="19"/>
  <c r="BF101" i="19"/>
  <c r="T101" i="19"/>
  <c r="R101" i="19"/>
  <c r="P101" i="19"/>
  <c r="BI100" i="19"/>
  <c r="BH100" i="19"/>
  <c r="BG100" i="19"/>
  <c r="BF100" i="19"/>
  <c r="T100" i="19"/>
  <c r="R100" i="19"/>
  <c r="P100" i="19"/>
  <c r="BI99" i="19"/>
  <c r="BH99" i="19"/>
  <c r="BG99" i="19"/>
  <c r="BF99" i="19"/>
  <c r="T99" i="19"/>
  <c r="R99" i="19"/>
  <c r="P99" i="19"/>
  <c r="BI98" i="19"/>
  <c r="BH98" i="19"/>
  <c r="BG98" i="19"/>
  <c r="BF98" i="19"/>
  <c r="T98" i="19"/>
  <c r="R98" i="19"/>
  <c r="P98" i="19"/>
  <c r="BI97" i="19"/>
  <c r="BH97" i="19"/>
  <c r="BG97" i="19"/>
  <c r="BF97" i="19"/>
  <c r="T97" i="19"/>
  <c r="R97" i="19"/>
  <c r="P97" i="19"/>
  <c r="BI96" i="19"/>
  <c r="BH96" i="19"/>
  <c r="BG96" i="19"/>
  <c r="BF96" i="19"/>
  <c r="T96" i="19"/>
  <c r="R96" i="19"/>
  <c r="P96" i="19"/>
  <c r="BI94" i="19"/>
  <c r="BH94" i="19"/>
  <c r="BG94" i="19"/>
  <c r="BF94" i="19"/>
  <c r="T94" i="19"/>
  <c r="R94" i="19"/>
  <c r="P94" i="19"/>
  <c r="BI93" i="19"/>
  <c r="BH93" i="19"/>
  <c r="BG93" i="19"/>
  <c r="BF93" i="19"/>
  <c r="T93" i="19"/>
  <c r="R93" i="19"/>
  <c r="P93" i="19"/>
  <c r="BI92" i="19"/>
  <c r="BH92" i="19"/>
  <c r="BG92" i="19"/>
  <c r="BF92" i="19"/>
  <c r="T92" i="19"/>
  <c r="R92" i="19"/>
  <c r="P92" i="19"/>
  <c r="BI91" i="19"/>
  <c r="BH91" i="19"/>
  <c r="BG91" i="19"/>
  <c r="BF91" i="19"/>
  <c r="T91" i="19"/>
  <c r="R91" i="19"/>
  <c r="P91" i="19"/>
  <c r="BI90" i="19"/>
  <c r="BH90" i="19"/>
  <c r="BG90" i="19"/>
  <c r="BF90" i="19"/>
  <c r="T90" i="19"/>
  <c r="R90" i="19"/>
  <c r="P90" i="19"/>
  <c r="BI89" i="19"/>
  <c r="BH89" i="19"/>
  <c r="BG89" i="19"/>
  <c r="BF89" i="19"/>
  <c r="T89" i="19"/>
  <c r="R89" i="19"/>
  <c r="P89" i="19"/>
  <c r="J82" i="19"/>
  <c r="F82" i="19"/>
  <c r="F80" i="19"/>
  <c r="E78" i="19"/>
  <c r="J54" i="19"/>
  <c r="F54" i="19"/>
  <c r="F52" i="19"/>
  <c r="E50" i="19"/>
  <c r="J24" i="19"/>
  <c r="E24" i="19"/>
  <c r="J55" i="19" s="1"/>
  <c r="J23" i="19"/>
  <c r="J18" i="19"/>
  <c r="E18" i="19"/>
  <c r="F83" i="19" s="1"/>
  <c r="J17" i="19"/>
  <c r="J12" i="19"/>
  <c r="J80" i="19" s="1"/>
  <c r="E7" i="19"/>
  <c r="E76" i="19" s="1"/>
  <c r="J37" i="18"/>
  <c r="J36" i="18"/>
  <c r="AY71" i="1" s="1"/>
  <c r="J35" i="18"/>
  <c r="AX71" i="1" s="1"/>
  <c r="BI95" i="18"/>
  <c r="BH95" i="18"/>
  <c r="BG95" i="18"/>
  <c r="BF95" i="18"/>
  <c r="T95" i="18"/>
  <c r="R95" i="18"/>
  <c r="P95" i="18"/>
  <c r="BI94" i="18"/>
  <c r="BH94" i="18"/>
  <c r="BG94" i="18"/>
  <c r="BF94" i="18"/>
  <c r="T94" i="18"/>
  <c r="R94" i="18"/>
  <c r="P94" i="18"/>
  <c r="BI92" i="18"/>
  <c r="BH92" i="18"/>
  <c r="BG92" i="18"/>
  <c r="BF92" i="18"/>
  <c r="T92" i="18"/>
  <c r="R92" i="18"/>
  <c r="P92" i="18"/>
  <c r="BI90" i="18"/>
  <c r="BH90" i="18"/>
  <c r="BG90" i="18"/>
  <c r="BF90" i="18"/>
  <c r="T90" i="18"/>
  <c r="R90" i="18"/>
  <c r="P90" i="18"/>
  <c r="BI88" i="18"/>
  <c r="BH88" i="18"/>
  <c r="BG88" i="18"/>
  <c r="BF88" i="18"/>
  <c r="T88" i="18"/>
  <c r="R88" i="18"/>
  <c r="P88" i="18"/>
  <c r="BI86" i="18"/>
  <c r="BH86" i="18"/>
  <c r="BG86" i="18"/>
  <c r="BF86" i="18"/>
  <c r="T86" i="18"/>
  <c r="R86" i="18"/>
  <c r="P86" i="18"/>
  <c r="BI84" i="18"/>
  <c r="BH84" i="18"/>
  <c r="BG84" i="18"/>
  <c r="BF84" i="18"/>
  <c r="T84" i="18"/>
  <c r="R84" i="18"/>
  <c r="P84" i="18"/>
  <c r="J77" i="18"/>
  <c r="F77" i="18"/>
  <c r="F75" i="18"/>
  <c r="E73" i="18"/>
  <c r="J54" i="18"/>
  <c r="F54" i="18"/>
  <c r="F52" i="18"/>
  <c r="E50" i="18"/>
  <c r="J24" i="18"/>
  <c r="E24" i="18"/>
  <c r="J78" i="18" s="1"/>
  <c r="J23" i="18"/>
  <c r="J18" i="18"/>
  <c r="E18" i="18"/>
  <c r="F78" i="18" s="1"/>
  <c r="J17" i="18"/>
  <c r="J12" i="18"/>
  <c r="J75" i="18"/>
  <c r="E7" i="18"/>
  <c r="E71" i="18"/>
  <c r="J37" i="17"/>
  <c r="J36" i="17"/>
  <c r="AY70" i="1" s="1"/>
  <c r="J35" i="17"/>
  <c r="AX70" i="1" s="1"/>
  <c r="BI89" i="17"/>
  <c r="BH89" i="17"/>
  <c r="BG89" i="17"/>
  <c r="BF89" i="17"/>
  <c r="T89" i="17"/>
  <c r="R89" i="17"/>
  <c r="P89" i="17"/>
  <c r="BI88" i="17"/>
  <c r="BH88" i="17"/>
  <c r="BG88" i="17"/>
  <c r="BF88" i="17"/>
  <c r="T88" i="17"/>
  <c r="R88" i="17"/>
  <c r="P88" i="17"/>
  <c r="BI87" i="17"/>
  <c r="BH87" i="17"/>
  <c r="BG87" i="17"/>
  <c r="BF87" i="17"/>
  <c r="T87" i="17"/>
  <c r="R87" i="17"/>
  <c r="P87" i="17"/>
  <c r="BI86" i="17"/>
  <c r="BH86" i="17"/>
  <c r="BG86" i="17"/>
  <c r="BF86" i="17"/>
  <c r="T86" i="17"/>
  <c r="R86" i="17"/>
  <c r="P86" i="17"/>
  <c r="BI85" i="17"/>
  <c r="BH85" i="17"/>
  <c r="BG85" i="17"/>
  <c r="BF85" i="17"/>
  <c r="T85" i="17"/>
  <c r="R85" i="17"/>
  <c r="P85" i="17"/>
  <c r="BI84" i="17"/>
  <c r="BH84" i="17"/>
  <c r="BG84" i="17"/>
  <c r="BF84" i="17"/>
  <c r="T84" i="17"/>
  <c r="R84" i="17"/>
  <c r="P84" i="17"/>
  <c r="J77" i="17"/>
  <c r="F77" i="17"/>
  <c r="F75" i="17"/>
  <c r="E73" i="17"/>
  <c r="J54" i="17"/>
  <c r="F54" i="17"/>
  <c r="F52" i="17"/>
  <c r="E50" i="17"/>
  <c r="J24" i="17"/>
  <c r="E24" i="17"/>
  <c r="J55" i="17"/>
  <c r="J23" i="17"/>
  <c r="J18" i="17"/>
  <c r="E18" i="17"/>
  <c r="F78" i="17"/>
  <c r="J17" i="17"/>
  <c r="J12" i="17"/>
  <c r="J75" i="17" s="1"/>
  <c r="E7" i="17"/>
  <c r="E71" i="17" s="1"/>
  <c r="J37" i="16"/>
  <c r="J36" i="16"/>
  <c r="AY69" i="1"/>
  <c r="J35" i="16"/>
  <c r="AX69" i="1"/>
  <c r="BI113" i="16"/>
  <c r="BH113" i="16"/>
  <c r="BG113" i="16"/>
  <c r="BF113" i="16"/>
  <c r="T113" i="16"/>
  <c r="R113" i="16"/>
  <c r="P113" i="16"/>
  <c r="BI112" i="16"/>
  <c r="BH112" i="16"/>
  <c r="BG112" i="16"/>
  <c r="BF112" i="16"/>
  <c r="T112" i="16"/>
  <c r="R112" i="16"/>
  <c r="P112" i="16"/>
  <c r="BI111" i="16"/>
  <c r="BH111" i="16"/>
  <c r="BG111" i="16"/>
  <c r="BF111" i="16"/>
  <c r="T111" i="16"/>
  <c r="R111" i="16"/>
  <c r="P111" i="16"/>
  <c r="BI110" i="16"/>
  <c r="BH110" i="16"/>
  <c r="BG110" i="16"/>
  <c r="BF110" i="16"/>
  <c r="T110" i="16"/>
  <c r="R110" i="16"/>
  <c r="P110" i="16"/>
  <c r="BI109" i="16"/>
  <c r="BH109" i="16"/>
  <c r="BG109" i="16"/>
  <c r="BF109" i="16"/>
  <c r="T109" i="16"/>
  <c r="R109" i="16"/>
  <c r="P109" i="16"/>
  <c r="BI108" i="16"/>
  <c r="BH108" i="16"/>
  <c r="BG108" i="16"/>
  <c r="BF108" i="16"/>
  <c r="T108" i="16"/>
  <c r="R108" i="16"/>
  <c r="P108" i="16"/>
  <c r="BI107" i="16"/>
  <c r="BH107" i="16"/>
  <c r="BG107" i="16"/>
  <c r="BF107" i="16"/>
  <c r="T107" i="16"/>
  <c r="R107" i="16"/>
  <c r="P107" i="16"/>
  <c r="BI106" i="16"/>
  <c r="BH106" i="16"/>
  <c r="BG106" i="16"/>
  <c r="BF106" i="16"/>
  <c r="T106" i="16"/>
  <c r="R106" i="16"/>
  <c r="P106" i="16"/>
  <c r="BI105" i="16"/>
  <c r="BH105" i="16"/>
  <c r="BG105" i="16"/>
  <c r="BF105" i="16"/>
  <c r="T105" i="16"/>
  <c r="R105" i="16"/>
  <c r="P105" i="16"/>
  <c r="BI104" i="16"/>
  <c r="BH104" i="16"/>
  <c r="BG104" i="16"/>
  <c r="BF104" i="16"/>
  <c r="T104" i="16"/>
  <c r="R104" i="16"/>
  <c r="P104" i="16"/>
  <c r="BI103" i="16"/>
  <c r="BH103" i="16"/>
  <c r="BG103" i="16"/>
  <c r="BF103" i="16"/>
  <c r="T103" i="16"/>
  <c r="R103" i="16"/>
  <c r="P103" i="16"/>
  <c r="BI102" i="16"/>
  <c r="BH102" i="16"/>
  <c r="BG102" i="16"/>
  <c r="BF102" i="16"/>
  <c r="T102" i="16"/>
  <c r="R102" i="16"/>
  <c r="P102" i="16"/>
  <c r="BI101" i="16"/>
  <c r="BH101" i="16"/>
  <c r="BG101" i="16"/>
  <c r="BF101" i="16"/>
  <c r="T101" i="16"/>
  <c r="R101" i="16"/>
  <c r="P101" i="16"/>
  <c r="BI100" i="16"/>
  <c r="BH100" i="16"/>
  <c r="BG100" i="16"/>
  <c r="BF100" i="16"/>
  <c r="T100" i="16"/>
  <c r="R100" i="16"/>
  <c r="P100" i="16"/>
  <c r="BI99" i="16"/>
  <c r="BH99" i="16"/>
  <c r="BG99" i="16"/>
  <c r="BF99" i="16"/>
  <c r="T99" i="16"/>
  <c r="R99" i="16"/>
  <c r="P99" i="16"/>
  <c r="BI98" i="16"/>
  <c r="BH98" i="16"/>
  <c r="BG98" i="16"/>
  <c r="BF98" i="16"/>
  <c r="T98" i="16"/>
  <c r="R98" i="16"/>
  <c r="P98" i="16"/>
  <c r="BI97" i="16"/>
  <c r="BH97" i="16"/>
  <c r="BG97" i="16"/>
  <c r="BF97" i="16"/>
  <c r="T97" i="16"/>
  <c r="R97" i="16"/>
  <c r="P97" i="16"/>
  <c r="BI96" i="16"/>
  <c r="BH96" i="16"/>
  <c r="BG96" i="16"/>
  <c r="BF96" i="16"/>
  <c r="T96" i="16"/>
  <c r="R96" i="16"/>
  <c r="P96" i="16"/>
  <c r="BI95" i="16"/>
  <c r="BH95" i="16"/>
  <c r="BG95" i="16"/>
  <c r="BF95" i="16"/>
  <c r="T95" i="16"/>
  <c r="R95" i="16"/>
  <c r="P95" i="16"/>
  <c r="BI94" i="16"/>
  <c r="BH94" i="16"/>
  <c r="BG94" i="16"/>
  <c r="BF94" i="16"/>
  <c r="T94" i="16"/>
  <c r="R94" i="16"/>
  <c r="P94" i="16"/>
  <c r="BI93" i="16"/>
  <c r="BH93" i="16"/>
  <c r="BG93" i="16"/>
  <c r="BF93" i="16"/>
  <c r="T93" i="16"/>
  <c r="R93" i="16"/>
  <c r="P93" i="16"/>
  <c r="BI92" i="16"/>
  <c r="BH92" i="16"/>
  <c r="BG92" i="16"/>
  <c r="BF92" i="16"/>
  <c r="T92" i="16"/>
  <c r="R92" i="16"/>
  <c r="P92" i="16"/>
  <c r="BI91" i="16"/>
  <c r="BH91" i="16"/>
  <c r="BG91" i="16"/>
  <c r="BF91" i="16"/>
  <c r="T91" i="16"/>
  <c r="R91" i="16"/>
  <c r="P91" i="16"/>
  <c r="BI90" i="16"/>
  <c r="BH90" i="16"/>
  <c r="BG90" i="16"/>
  <c r="BF90" i="16"/>
  <c r="T90" i="16"/>
  <c r="R90" i="16"/>
  <c r="P90" i="16"/>
  <c r="BI89" i="16"/>
  <c r="BH89" i="16"/>
  <c r="BG89" i="16"/>
  <c r="BF89" i="16"/>
  <c r="T89" i="16"/>
  <c r="R89" i="16"/>
  <c r="P89" i="16"/>
  <c r="BI88" i="16"/>
  <c r="BH88" i="16"/>
  <c r="BG88" i="16"/>
  <c r="BF88" i="16"/>
  <c r="T88" i="16"/>
  <c r="R88" i="16"/>
  <c r="P88" i="16"/>
  <c r="BI87" i="16"/>
  <c r="BH87" i="16"/>
  <c r="BG87" i="16"/>
  <c r="BF87" i="16"/>
  <c r="T87" i="16"/>
  <c r="R87" i="16"/>
  <c r="P87" i="16"/>
  <c r="BI86" i="16"/>
  <c r="BH86" i="16"/>
  <c r="BG86" i="16"/>
  <c r="BF86" i="16"/>
  <c r="T86" i="16"/>
  <c r="R86" i="16"/>
  <c r="P86" i="16"/>
  <c r="BI85" i="16"/>
  <c r="BH85" i="16"/>
  <c r="BG85" i="16"/>
  <c r="BF85" i="16"/>
  <c r="T85" i="16"/>
  <c r="R85" i="16"/>
  <c r="P85" i="16"/>
  <c r="BI84" i="16"/>
  <c r="BH84" i="16"/>
  <c r="BG84" i="16"/>
  <c r="BF84" i="16"/>
  <c r="T84" i="16"/>
  <c r="R84" i="16"/>
  <c r="P84" i="16"/>
  <c r="BI83" i="16"/>
  <c r="BH83" i="16"/>
  <c r="BG83" i="16"/>
  <c r="BF83" i="16"/>
  <c r="T83" i="16"/>
  <c r="R83" i="16"/>
  <c r="P83" i="16"/>
  <c r="BI82" i="16"/>
  <c r="BH82" i="16"/>
  <c r="BG82" i="16"/>
  <c r="BF82" i="16"/>
  <c r="T82" i="16"/>
  <c r="R82" i="16"/>
  <c r="P82" i="16"/>
  <c r="J76" i="16"/>
  <c r="F76" i="16"/>
  <c r="F74" i="16"/>
  <c r="E72" i="16"/>
  <c r="J54" i="16"/>
  <c r="F54" i="16"/>
  <c r="F52" i="16"/>
  <c r="E50" i="16"/>
  <c r="J24" i="16"/>
  <c r="E24" i="16"/>
  <c r="J77" i="16" s="1"/>
  <c r="J23" i="16"/>
  <c r="J18" i="16"/>
  <c r="E18" i="16"/>
  <c r="F55" i="16" s="1"/>
  <c r="J17" i="16"/>
  <c r="J12" i="16"/>
  <c r="J74" i="16"/>
  <c r="E7" i="16"/>
  <c r="E48" i="16" s="1"/>
  <c r="J37" i="15"/>
  <c r="J36" i="15"/>
  <c r="AY68" i="1" s="1"/>
  <c r="J35" i="15"/>
  <c r="AX68" i="1" s="1"/>
  <c r="BI179" i="15"/>
  <c r="BH179" i="15"/>
  <c r="BG179" i="15"/>
  <c r="BF179" i="15"/>
  <c r="T179" i="15"/>
  <c r="R179" i="15"/>
  <c r="P179" i="15"/>
  <c r="BI178" i="15"/>
  <c r="BH178" i="15"/>
  <c r="BG178" i="15"/>
  <c r="BF178" i="15"/>
  <c r="T178" i="15"/>
  <c r="R178" i="15"/>
  <c r="P178" i="15"/>
  <c r="BI177" i="15"/>
  <c r="BH177" i="15"/>
  <c r="BG177" i="15"/>
  <c r="BF177" i="15"/>
  <c r="T177" i="15"/>
  <c r="R177" i="15"/>
  <c r="P177" i="15"/>
  <c r="BI176" i="15"/>
  <c r="BH176" i="15"/>
  <c r="BG176" i="15"/>
  <c r="BF176" i="15"/>
  <c r="T176" i="15"/>
  <c r="R176" i="15"/>
  <c r="P176" i="15"/>
  <c r="BI174" i="15"/>
  <c r="BH174" i="15"/>
  <c r="BG174" i="15"/>
  <c r="BF174" i="15"/>
  <c r="T174" i="15"/>
  <c r="R174" i="15"/>
  <c r="P174" i="15"/>
  <c r="BI173" i="15"/>
  <c r="BH173" i="15"/>
  <c r="BG173" i="15"/>
  <c r="BF173" i="15"/>
  <c r="T173" i="15"/>
  <c r="R173" i="15"/>
  <c r="P173" i="15"/>
  <c r="BI171" i="15"/>
  <c r="BH171" i="15"/>
  <c r="BG171" i="15"/>
  <c r="BF171" i="15"/>
  <c r="T171" i="15"/>
  <c r="R171" i="15"/>
  <c r="P171" i="15"/>
  <c r="BI170" i="15"/>
  <c r="BH170" i="15"/>
  <c r="BG170" i="15"/>
  <c r="BF170" i="15"/>
  <c r="T170" i="15"/>
  <c r="R170" i="15"/>
  <c r="P170" i="15"/>
  <c r="BI169" i="15"/>
  <c r="BH169" i="15"/>
  <c r="BG169" i="15"/>
  <c r="BF169" i="15"/>
  <c r="T169" i="15"/>
  <c r="R169" i="15"/>
  <c r="P169" i="15"/>
  <c r="BI168" i="15"/>
  <c r="BH168" i="15"/>
  <c r="BG168" i="15"/>
  <c r="BF168" i="15"/>
  <c r="T168" i="15"/>
  <c r="R168" i="15"/>
  <c r="P168" i="15"/>
  <c r="BI167" i="15"/>
  <c r="BH167" i="15"/>
  <c r="BG167" i="15"/>
  <c r="BF167" i="15"/>
  <c r="T167" i="15"/>
  <c r="R167" i="15"/>
  <c r="P167" i="15"/>
  <c r="BI166" i="15"/>
  <c r="BH166" i="15"/>
  <c r="BG166" i="15"/>
  <c r="BF166" i="15"/>
  <c r="T166" i="15"/>
  <c r="R166" i="15"/>
  <c r="P166" i="15"/>
  <c r="BI165" i="15"/>
  <c r="BH165" i="15"/>
  <c r="BG165" i="15"/>
  <c r="BF165" i="15"/>
  <c r="T165" i="15"/>
  <c r="R165" i="15"/>
  <c r="P165" i="15"/>
  <c r="BI164" i="15"/>
  <c r="BH164" i="15"/>
  <c r="BG164" i="15"/>
  <c r="BF164" i="15"/>
  <c r="T164" i="15"/>
  <c r="R164" i="15"/>
  <c r="P164" i="15"/>
  <c r="BI163" i="15"/>
  <c r="BH163" i="15"/>
  <c r="BG163" i="15"/>
  <c r="BF163" i="15"/>
  <c r="T163" i="15"/>
  <c r="R163" i="15"/>
  <c r="P163" i="15"/>
  <c r="BI162" i="15"/>
  <c r="BH162" i="15"/>
  <c r="BG162" i="15"/>
  <c r="BF162" i="15"/>
  <c r="T162" i="15"/>
  <c r="R162" i="15"/>
  <c r="P162" i="15"/>
  <c r="BI161" i="15"/>
  <c r="BH161" i="15"/>
  <c r="BG161" i="15"/>
  <c r="BF161" i="15"/>
  <c r="T161" i="15"/>
  <c r="R161" i="15"/>
  <c r="P161" i="15"/>
  <c r="BI160" i="15"/>
  <c r="BH160" i="15"/>
  <c r="BG160" i="15"/>
  <c r="BF160" i="15"/>
  <c r="T160" i="15"/>
  <c r="R160" i="15"/>
  <c r="P160" i="15"/>
  <c r="BI159" i="15"/>
  <c r="BH159" i="15"/>
  <c r="BG159" i="15"/>
  <c r="BF159" i="15"/>
  <c r="T159" i="15"/>
  <c r="R159" i="15"/>
  <c r="P159" i="15"/>
  <c r="BI158" i="15"/>
  <c r="BH158" i="15"/>
  <c r="BG158" i="15"/>
  <c r="BF158" i="15"/>
  <c r="T158" i="15"/>
  <c r="R158" i="15"/>
  <c r="P158" i="15"/>
  <c r="BI157" i="15"/>
  <c r="BH157" i="15"/>
  <c r="BG157" i="15"/>
  <c r="BF157" i="15"/>
  <c r="T157" i="15"/>
  <c r="R157" i="15"/>
  <c r="P157" i="15"/>
  <c r="BI156" i="15"/>
  <c r="BH156" i="15"/>
  <c r="BG156" i="15"/>
  <c r="BF156" i="15"/>
  <c r="T156" i="15"/>
  <c r="R156" i="15"/>
  <c r="P156" i="15"/>
  <c r="BI155" i="15"/>
  <c r="BH155" i="15"/>
  <c r="BG155" i="15"/>
  <c r="BF155" i="15"/>
  <c r="T155" i="15"/>
  <c r="R155" i="15"/>
  <c r="P155" i="15"/>
  <c r="BI154" i="15"/>
  <c r="BH154" i="15"/>
  <c r="BG154" i="15"/>
  <c r="BF154" i="15"/>
  <c r="T154" i="15"/>
  <c r="R154" i="15"/>
  <c r="P154" i="15"/>
  <c r="BI153" i="15"/>
  <c r="BH153" i="15"/>
  <c r="BG153" i="15"/>
  <c r="BF153" i="15"/>
  <c r="T153" i="15"/>
  <c r="R153" i="15"/>
  <c r="P153" i="15"/>
  <c r="BI152" i="15"/>
  <c r="BH152" i="15"/>
  <c r="BG152" i="15"/>
  <c r="BF152" i="15"/>
  <c r="T152" i="15"/>
  <c r="R152" i="15"/>
  <c r="P152" i="15"/>
  <c r="BI151" i="15"/>
  <c r="BH151" i="15"/>
  <c r="BG151" i="15"/>
  <c r="BF151" i="15"/>
  <c r="T151" i="15"/>
  <c r="R151" i="15"/>
  <c r="P151" i="15"/>
  <c r="BI149" i="15"/>
  <c r="BH149" i="15"/>
  <c r="BG149" i="15"/>
  <c r="BF149" i="15"/>
  <c r="T149" i="15"/>
  <c r="R149" i="15"/>
  <c r="P149" i="15"/>
  <c r="BI148" i="15"/>
  <c r="BH148" i="15"/>
  <c r="BG148" i="15"/>
  <c r="BF148" i="15"/>
  <c r="T148" i="15"/>
  <c r="R148" i="15"/>
  <c r="P148" i="15"/>
  <c r="BI147" i="15"/>
  <c r="BH147" i="15"/>
  <c r="BG147" i="15"/>
  <c r="BF147" i="15"/>
  <c r="T147" i="15"/>
  <c r="R147" i="15"/>
  <c r="P147" i="15"/>
  <c r="BI146" i="15"/>
  <c r="BH146" i="15"/>
  <c r="BG146" i="15"/>
  <c r="BF146" i="15"/>
  <c r="T146" i="15"/>
  <c r="R146" i="15"/>
  <c r="P146" i="15"/>
  <c r="BI145" i="15"/>
  <c r="BH145" i="15"/>
  <c r="BG145" i="15"/>
  <c r="BF145" i="15"/>
  <c r="T145" i="15"/>
  <c r="R145" i="15"/>
  <c r="P145" i="15"/>
  <c r="BI144" i="15"/>
  <c r="BH144" i="15"/>
  <c r="BG144" i="15"/>
  <c r="BF144" i="15"/>
  <c r="T144" i="15"/>
  <c r="R144" i="15"/>
  <c r="P144" i="15"/>
  <c r="BI143" i="15"/>
  <c r="BH143" i="15"/>
  <c r="BG143" i="15"/>
  <c r="BF143" i="15"/>
  <c r="T143" i="15"/>
  <c r="R143" i="15"/>
  <c r="P143" i="15"/>
  <c r="BI142" i="15"/>
  <c r="BH142" i="15"/>
  <c r="BG142" i="15"/>
  <c r="BF142" i="15"/>
  <c r="T142" i="15"/>
  <c r="R142" i="15"/>
  <c r="P142" i="15"/>
  <c r="BI141" i="15"/>
  <c r="BH141" i="15"/>
  <c r="BG141" i="15"/>
  <c r="BF141" i="15"/>
  <c r="T141" i="15"/>
  <c r="R141" i="15"/>
  <c r="P141" i="15"/>
  <c r="BI140" i="15"/>
  <c r="BH140" i="15"/>
  <c r="BG140" i="15"/>
  <c r="BF140" i="15"/>
  <c r="T140" i="15"/>
  <c r="R140" i="15"/>
  <c r="P140" i="15"/>
  <c r="BI139" i="15"/>
  <c r="BH139" i="15"/>
  <c r="BG139" i="15"/>
  <c r="BF139" i="15"/>
  <c r="T139" i="15"/>
  <c r="R139" i="15"/>
  <c r="P139" i="15"/>
  <c r="BI138" i="15"/>
  <c r="BH138" i="15"/>
  <c r="BG138" i="15"/>
  <c r="BF138" i="15"/>
  <c r="T138" i="15"/>
  <c r="R138" i="15"/>
  <c r="P138" i="15"/>
  <c r="BI137" i="15"/>
  <c r="BH137" i="15"/>
  <c r="BG137" i="15"/>
  <c r="BF137" i="15"/>
  <c r="T137" i="15"/>
  <c r="R137" i="15"/>
  <c r="P137" i="15"/>
  <c r="BI136" i="15"/>
  <c r="BH136" i="15"/>
  <c r="BG136" i="15"/>
  <c r="BF136" i="15"/>
  <c r="T136" i="15"/>
  <c r="R136" i="15"/>
  <c r="P136" i="15"/>
  <c r="BI135" i="15"/>
  <c r="BH135" i="15"/>
  <c r="BG135" i="15"/>
  <c r="BF135" i="15"/>
  <c r="T135" i="15"/>
  <c r="R135" i="15"/>
  <c r="P135" i="15"/>
  <c r="BI134" i="15"/>
  <c r="BH134" i="15"/>
  <c r="BG134" i="15"/>
  <c r="BF134" i="15"/>
  <c r="T134" i="15"/>
  <c r="R134" i="15"/>
  <c r="P134" i="15"/>
  <c r="BI133" i="15"/>
  <c r="BH133" i="15"/>
  <c r="BG133" i="15"/>
  <c r="BF133" i="15"/>
  <c r="T133" i="15"/>
  <c r="R133" i="15"/>
  <c r="P133" i="15"/>
  <c r="BI132" i="15"/>
  <c r="BH132" i="15"/>
  <c r="BG132" i="15"/>
  <c r="BF132" i="15"/>
  <c r="T132" i="15"/>
  <c r="R132" i="15"/>
  <c r="P132" i="15"/>
  <c r="BI131" i="15"/>
  <c r="BH131" i="15"/>
  <c r="BG131" i="15"/>
  <c r="BF131" i="15"/>
  <c r="T131" i="15"/>
  <c r="R131" i="15"/>
  <c r="P131" i="15"/>
  <c r="BI130" i="15"/>
  <c r="BH130" i="15"/>
  <c r="BG130" i="15"/>
  <c r="BF130" i="15"/>
  <c r="T130" i="15"/>
  <c r="R130" i="15"/>
  <c r="P130" i="15"/>
  <c r="BI129" i="15"/>
  <c r="BH129" i="15"/>
  <c r="BG129" i="15"/>
  <c r="BF129" i="15"/>
  <c r="T129" i="15"/>
  <c r="R129" i="15"/>
  <c r="P129" i="15"/>
  <c r="BI128" i="15"/>
  <c r="BH128" i="15"/>
  <c r="BG128" i="15"/>
  <c r="BF128" i="15"/>
  <c r="T128" i="15"/>
  <c r="R128" i="15"/>
  <c r="P128" i="15"/>
  <c r="BI127" i="15"/>
  <c r="BH127" i="15"/>
  <c r="BG127" i="15"/>
  <c r="BF127" i="15"/>
  <c r="T127" i="15"/>
  <c r="R127" i="15"/>
  <c r="P127" i="15"/>
  <c r="BI126" i="15"/>
  <c r="BH126" i="15"/>
  <c r="BG126" i="15"/>
  <c r="BF126" i="15"/>
  <c r="T126" i="15"/>
  <c r="R126" i="15"/>
  <c r="P126" i="15"/>
  <c r="BI125" i="15"/>
  <c r="BH125" i="15"/>
  <c r="BG125" i="15"/>
  <c r="BF125" i="15"/>
  <c r="T125" i="15"/>
  <c r="R125" i="15"/>
  <c r="P125" i="15"/>
  <c r="BI124" i="15"/>
  <c r="BH124" i="15"/>
  <c r="BG124" i="15"/>
  <c r="BF124" i="15"/>
  <c r="T124" i="15"/>
  <c r="R124" i="15"/>
  <c r="P124" i="15"/>
  <c r="BI123" i="15"/>
  <c r="BH123" i="15"/>
  <c r="BG123" i="15"/>
  <c r="BF123" i="15"/>
  <c r="T123" i="15"/>
  <c r="R123" i="15"/>
  <c r="P123" i="15"/>
  <c r="BI122" i="15"/>
  <c r="BH122" i="15"/>
  <c r="BG122" i="15"/>
  <c r="BF122" i="15"/>
  <c r="T122" i="15"/>
  <c r="R122" i="15"/>
  <c r="P122" i="15"/>
  <c r="BI121" i="15"/>
  <c r="BH121" i="15"/>
  <c r="BG121" i="15"/>
  <c r="BF121" i="15"/>
  <c r="T121" i="15"/>
  <c r="R121" i="15"/>
  <c r="P121" i="15"/>
  <c r="BI120" i="15"/>
  <c r="BH120" i="15"/>
  <c r="BG120" i="15"/>
  <c r="BF120" i="15"/>
  <c r="T120" i="15"/>
  <c r="R120" i="15"/>
  <c r="P120" i="15"/>
  <c r="BI119" i="15"/>
  <c r="BH119" i="15"/>
  <c r="BG119" i="15"/>
  <c r="BF119" i="15"/>
  <c r="T119" i="15"/>
  <c r="R119" i="15"/>
  <c r="P119" i="15"/>
  <c r="BI118" i="15"/>
  <c r="BH118" i="15"/>
  <c r="BG118" i="15"/>
  <c r="BF118" i="15"/>
  <c r="T118" i="15"/>
  <c r="R118" i="15"/>
  <c r="P118" i="15"/>
  <c r="BI117" i="15"/>
  <c r="BH117" i="15"/>
  <c r="BG117" i="15"/>
  <c r="BF117" i="15"/>
  <c r="T117" i="15"/>
  <c r="R117" i="15"/>
  <c r="P117" i="15"/>
  <c r="BI116" i="15"/>
  <c r="BH116" i="15"/>
  <c r="BG116" i="15"/>
  <c r="BF116" i="15"/>
  <c r="T116" i="15"/>
  <c r="R116" i="15"/>
  <c r="P116" i="15"/>
  <c r="BI115" i="15"/>
  <c r="BH115" i="15"/>
  <c r="BG115" i="15"/>
  <c r="BF115" i="15"/>
  <c r="T115" i="15"/>
  <c r="R115" i="15"/>
  <c r="P115" i="15"/>
  <c r="BI114" i="15"/>
  <c r="BH114" i="15"/>
  <c r="BG114" i="15"/>
  <c r="BF114" i="15"/>
  <c r="T114" i="15"/>
  <c r="R114" i="15"/>
  <c r="P114" i="15"/>
  <c r="BI113" i="15"/>
  <c r="BH113" i="15"/>
  <c r="BG113" i="15"/>
  <c r="BF113" i="15"/>
  <c r="T113" i="15"/>
  <c r="R113" i="15"/>
  <c r="P113" i="15"/>
  <c r="BI112" i="15"/>
  <c r="BH112" i="15"/>
  <c r="BG112" i="15"/>
  <c r="BF112" i="15"/>
  <c r="T112" i="15"/>
  <c r="R112" i="15"/>
  <c r="P112" i="15"/>
  <c r="BI111" i="15"/>
  <c r="BH111" i="15"/>
  <c r="BG111" i="15"/>
  <c r="BF111" i="15"/>
  <c r="T111" i="15"/>
  <c r="R111" i="15"/>
  <c r="P111" i="15"/>
  <c r="BI110" i="15"/>
  <c r="BH110" i="15"/>
  <c r="BG110" i="15"/>
  <c r="BF110" i="15"/>
  <c r="T110" i="15"/>
  <c r="R110" i="15"/>
  <c r="P110" i="15"/>
  <c r="BI109" i="15"/>
  <c r="BH109" i="15"/>
  <c r="BG109" i="15"/>
  <c r="BF109" i="15"/>
  <c r="T109" i="15"/>
  <c r="R109" i="15"/>
  <c r="P109" i="15"/>
  <c r="BI108" i="15"/>
  <c r="BH108" i="15"/>
  <c r="BG108" i="15"/>
  <c r="BF108" i="15"/>
  <c r="T108" i="15"/>
  <c r="R108" i="15"/>
  <c r="P108" i="15"/>
  <c r="BI107" i="15"/>
  <c r="BH107" i="15"/>
  <c r="BG107" i="15"/>
  <c r="BF107" i="15"/>
  <c r="T107" i="15"/>
  <c r="R107" i="15"/>
  <c r="P107" i="15"/>
  <c r="BI106" i="15"/>
  <c r="BH106" i="15"/>
  <c r="BG106" i="15"/>
  <c r="BF106" i="15"/>
  <c r="T106" i="15"/>
  <c r="R106" i="15"/>
  <c r="P106" i="15"/>
  <c r="BI105" i="15"/>
  <c r="BH105" i="15"/>
  <c r="BG105" i="15"/>
  <c r="BF105" i="15"/>
  <c r="T105" i="15"/>
  <c r="R105" i="15"/>
  <c r="P105" i="15"/>
  <c r="BI103" i="15"/>
  <c r="BH103" i="15"/>
  <c r="BG103" i="15"/>
  <c r="BF103" i="15"/>
  <c r="T103" i="15"/>
  <c r="R103" i="15"/>
  <c r="P103" i="15"/>
  <c r="BI102" i="15"/>
  <c r="BH102" i="15"/>
  <c r="BG102" i="15"/>
  <c r="BF102" i="15"/>
  <c r="T102" i="15"/>
  <c r="R102" i="15"/>
  <c r="P102" i="15"/>
  <c r="BI101" i="15"/>
  <c r="BH101" i="15"/>
  <c r="BG101" i="15"/>
  <c r="BF101" i="15"/>
  <c r="T101" i="15"/>
  <c r="R101" i="15"/>
  <c r="P101" i="15"/>
  <c r="BI100" i="15"/>
  <c r="BH100" i="15"/>
  <c r="BG100" i="15"/>
  <c r="BF100" i="15"/>
  <c r="T100" i="15"/>
  <c r="R100" i="15"/>
  <c r="P100" i="15"/>
  <c r="BI99" i="15"/>
  <c r="BH99" i="15"/>
  <c r="BG99" i="15"/>
  <c r="BF99" i="15"/>
  <c r="T99" i="15"/>
  <c r="R99" i="15"/>
  <c r="P99" i="15"/>
  <c r="BI98" i="15"/>
  <c r="BH98" i="15"/>
  <c r="BG98" i="15"/>
  <c r="BF98" i="15"/>
  <c r="T98" i="15"/>
  <c r="R98" i="15"/>
  <c r="P98" i="15"/>
  <c r="BI97" i="15"/>
  <c r="BH97" i="15"/>
  <c r="BG97" i="15"/>
  <c r="BF97" i="15"/>
  <c r="T97" i="15"/>
  <c r="R97" i="15"/>
  <c r="P97" i="15"/>
  <c r="BI96" i="15"/>
  <c r="BH96" i="15"/>
  <c r="BG96" i="15"/>
  <c r="BF96" i="15"/>
  <c r="T96" i="15"/>
  <c r="R96" i="15"/>
  <c r="P96" i="15"/>
  <c r="BI95" i="15"/>
  <c r="BH95" i="15"/>
  <c r="BG95" i="15"/>
  <c r="BF95" i="15"/>
  <c r="T95" i="15"/>
  <c r="R95" i="15"/>
  <c r="P95" i="15"/>
  <c r="BI94" i="15"/>
  <c r="BH94" i="15"/>
  <c r="BG94" i="15"/>
  <c r="BF94" i="15"/>
  <c r="T94" i="15"/>
  <c r="R94" i="15"/>
  <c r="P94" i="15"/>
  <c r="BI93" i="15"/>
  <c r="BH93" i="15"/>
  <c r="BG93" i="15"/>
  <c r="BF93" i="15"/>
  <c r="T93" i="15"/>
  <c r="R93" i="15"/>
  <c r="P93" i="15"/>
  <c r="BI92" i="15"/>
  <c r="BH92" i="15"/>
  <c r="BG92" i="15"/>
  <c r="BF92" i="15"/>
  <c r="T92" i="15"/>
  <c r="R92" i="15"/>
  <c r="P92" i="15"/>
  <c r="BI91" i="15"/>
  <c r="BH91" i="15"/>
  <c r="BG91" i="15"/>
  <c r="BF91" i="15"/>
  <c r="T91" i="15"/>
  <c r="R91" i="15"/>
  <c r="P91" i="15"/>
  <c r="BI90" i="15"/>
  <c r="BH90" i="15"/>
  <c r="BG90" i="15"/>
  <c r="BF90" i="15"/>
  <c r="T90" i="15"/>
  <c r="R90" i="15"/>
  <c r="P90" i="15"/>
  <c r="BI89" i="15"/>
  <c r="BH89" i="15"/>
  <c r="BG89" i="15"/>
  <c r="BF89" i="15"/>
  <c r="T89" i="15"/>
  <c r="R89" i="15"/>
  <c r="P89" i="15"/>
  <c r="BI88" i="15"/>
  <c r="BH88" i="15"/>
  <c r="BG88" i="15"/>
  <c r="BF88" i="15"/>
  <c r="T88" i="15"/>
  <c r="R88" i="15"/>
  <c r="P88" i="15"/>
  <c r="J81" i="15"/>
  <c r="F81" i="15"/>
  <c r="F79" i="15"/>
  <c r="E77" i="15"/>
  <c r="J54" i="15"/>
  <c r="F54" i="15"/>
  <c r="F52" i="15"/>
  <c r="E50" i="15"/>
  <c r="J24" i="15"/>
  <c r="E24" i="15"/>
  <c r="J82" i="15" s="1"/>
  <c r="J23" i="15"/>
  <c r="J18" i="15"/>
  <c r="E18" i="15"/>
  <c r="F55" i="15"/>
  <c r="J17" i="15"/>
  <c r="J12" i="15"/>
  <c r="J79" i="15" s="1"/>
  <c r="E7" i="15"/>
  <c r="E48" i="15" s="1"/>
  <c r="J37" i="14"/>
  <c r="J36" i="14"/>
  <c r="AY67" i="1"/>
  <c r="J35" i="14"/>
  <c r="AX67" i="1"/>
  <c r="BI265" i="14"/>
  <c r="BH265" i="14"/>
  <c r="BG265" i="14"/>
  <c r="BF265" i="14"/>
  <c r="T265" i="14"/>
  <c r="T264" i="14"/>
  <c r="R265" i="14"/>
  <c r="R264" i="14"/>
  <c r="P265" i="14"/>
  <c r="P264" i="14" s="1"/>
  <c r="BI262" i="14"/>
  <c r="BH262" i="14"/>
  <c r="BG262" i="14"/>
  <c r="BF262" i="14"/>
  <c r="T262" i="14"/>
  <c r="R262" i="14"/>
  <c r="P262" i="14"/>
  <c r="BI261" i="14"/>
  <c r="BH261" i="14"/>
  <c r="BG261" i="14"/>
  <c r="BF261" i="14"/>
  <c r="T261" i="14"/>
  <c r="R261" i="14"/>
  <c r="P261" i="14"/>
  <c r="BI259" i="14"/>
  <c r="BH259" i="14"/>
  <c r="BG259" i="14"/>
  <c r="BF259" i="14"/>
  <c r="T259" i="14"/>
  <c r="R259" i="14"/>
  <c r="P259" i="14"/>
  <c r="BI258" i="14"/>
  <c r="BH258" i="14"/>
  <c r="BG258" i="14"/>
  <c r="BF258" i="14"/>
  <c r="T258" i="14"/>
  <c r="R258" i="14"/>
  <c r="P258" i="14"/>
  <c r="BI256" i="14"/>
  <c r="BH256" i="14"/>
  <c r="BG256" i="14"/>
  <c r="BF256" i="14"/>
  <c r="T256" i="14"/>
  <c r="R256" i="14"/>
  <c r="P256" i="14"/>
  <c r="BI254" i="14"/>
  <c r="BH254" i="14"/>
  <c r="BG254" i="14"/>
  <c r="BF254" i="14"/>
  <c r="T254" i="14"/>
  <c r="R254" i="14"/>
  <c r="P254" i="14"/>
  <c r="BI252" i="14"/>
  <c r="BH252" i="14"/>
  <c r="BG252" i="14"/>
  <c r="BF252" i="14"/>
  <c r="T252" i="14"/>
  <c r="R252" i="14"/>
  <c r="P252" i="14"/>
  <c r="BI250" i="14"/>
  <c r="BH250" i="14"/>
  <c r="BG250" i="14"/>
  <c r="BF250" i="14"/>
  <c r="T250" i="14"/>
  <c r="R250" i="14"/>
  <c r="P250" i="14"/>
  <c r="BI248" i="14"/>
  <c r="BH248" i="14"/>
  <c r="BG248" i="14"/>
  <c r="BF248" i="14"/>
  <c r="T248" i="14"/>
  <c r="R248" i="14"/>
  <c r="P248" i="14"/>
  <c r="BI246" i="14"/>
  <c r="BH246" i="14"/>
  <c r="BG246" i="14"/>
  <c r="BF246" i="14"/>
  <c r="T246" i="14"/>
  <c r="R246" i="14"/>
  <c r="P246" i="14"/>
  <c r="BI244" i="14"/>
  <c r="BH244" i="14"/>
  <c r="BG244" i="14"/>
  <c r="BF244" i="14"/>
  <c r="T244" i="14"/>
  <c r="R244" i="14"/>
  <c r="P244" i="14"/>
  <c r="BI242" i="14"/>
  <c r="BH242" i="14"/>
  <c r="BG242" i="14"/>
  <c r="BF242" i="14"/>
  <c r="T242" i="14"/>
  <c r="R242" i="14"/>
  <c r="P242" i="14"/>
  <c r="BI240" i="14"/>
  <c r="BH240" i="14"/>
  <c r="BG240" i="14"/>
  <c r="BF240" i="14"/>
  <c r="T240" i="14"/>
  <c r="R240" i="14"/>
  <c r="P240" i="14"/>
  <c r="BI237" i="14"/>
  <c r="BH237" i="14"/>
  <c r="BG237" i="14"/>
  <c r="BF237" i="14"/>
  <c r="T237" i="14"/>
  <c r="R237" i="14"/>
  <c r="P237" i="14"/>
  <c r="BI235" i="14"/>
  <c r="BH235" i="14"/>
  <c r="BG235" i="14"/>
  <c r="BF235" i="14"/>
  <c r="T235" i="14"/>
  <c r="R235" i="14"/>
  <c r="P235" i="14"/>
  <c r="BI233" i="14"/>
  <c r="BH233" i="14"/>
  <c r="BG233" i="14"/>
  <c r="BF233" i="14"/>
  <c r="T233" i="14"/>
  <c r="R233" i="14"/>
  <c r="P233" i="14"/>
  <c r="BI232" i="14"/>
  <c r="BH232" i="14"/>
  <c r="BG232" i="14"/>
  <c r="BF232" i="14"/>
  <c r="T232" i="14"/>
  <c r="R232" i="14"/>
  <c r="P232" i="14"/>
  <c r="BI231" i="14"/>
  <c r="BH231" i="14"/>
  <c r="BG231" i="14"/>
  <c r="BF231" i="14"/>
  <c r="T231" i="14"/>
  <c r="R231" i="14"/>
  <c r="P231" i="14"/>
  <c r="BI229" i="14"/>
  <c r="BH229" i="14"/>
  <c r="BG229" i="14"/>
  <c r="BF229" i="14"/>
  <c r="T229" i="14"/>
  <c r="R229" i="14"/>
  <c r="P229" i="14"/>
  <c r="BI228" i="14"/>
  <c r="BH228" i="14"/>
  <c r="BG228" i="14"/>
  <c r="BF228" i="14"/>
  <c r="T228" i="14"/>
  <c r="R228" i="14"/>
  <c r="P228" i="14"/>
  <c r="BI226" i="14"/>
  <c r="BH226" i="14"/>
  <c r="BG226" i="14"/>
  <c r="BF226" i="14"/>
  <c r="T226" i="14"/>
  <c r="R226" i="14"/>
  <c r="P226" i="14"/>
  <c r="BI224" i="14"/>
  <c r="BH224" i="14"/>
  <c r="BG224" i="14"/>
  <c r="BF224" i="14"/>
  <c r="T224" i="14"/>
  <c r="R224" i="14"/>
  <c r="P224" i="14"/>
  <c r="BI222" i="14"/>
  <c r="BH222" i="14"/>
  <c r="BG222" i="14"/>
  <c r="BF222" i="14"/>
  <c r="T222" i="14"/>
  <c r="R222" i="14"/>
  <c r="P222" i="14"/>
  <c r="BI220" i="14"/>
  <c r="BH220" i="14"/>
  <c r="BG220" i="14"/>
  <c r="BF220" i="14"/>
  <c r="T220" i="14"/>
  <c r="R220" i="14"/>
  <c r="P220" i="14"/>
  <c r="BI219" i="14"/>
  <c r="BH219" i="14"/>
  <c r="BG219" i="14"/>
  <c r="BF219" i="14"/>
  <c r="T219" i="14"/>
  <c r="R219" i="14"/>
  <c r="P219" i="14"/>
  <c r="BI217" i="14"/>
  <c r="BH217" i="14"/>
  <c r="BG217" i="14"/>
  <c r="BF217" i="14"/>
  <c r="T217" i="14"/>
  <c r="R217" i="14"/>
  <c r="P217" i="14"/>
  <c r="BI216" i="14"/>
  <c r="BH216" i="14"/>
  <c r="BG216" i="14"/>
  <c r="BF216" i="14"/>
  <c r="T216" i="14"/>
  <c r="R216" i="14"/>
  <c r="P216" i="14"/>
  <c r="BI215" i="14"/>
  <c r="BH215" i="14"/>
  <c r="BG215" i="14"/>
  <c r="BF215" i="14"/>
  <c r="T215" i="14"/>
  <c r="R215" i="14"/>
  <c r="P215" i="14"/>
  <c r="BI213" i="14"/>
  <c r="BH213" i="14"/>
  <c r="BG213" i="14"/>
  <c r="BF213" i="14"/>
  <c r="T213" i="14"/>
  <c r="R213" i="14"/>
  <c r="P213" i="14"/>
  <c r="BI211" i="14"/>
  <c r="BH211" i="14"/>
  <c r="BG211" i="14"/>
  <c r="BF211" i="14"/>
  <c r="T211" i="14"/>
  <c r="R211" i="14"/>
  <c r="P211" i="14"/>
  <c r="BI209" i="14"/>
  <c r="BH209" i="14"/>
  <c r="BG209" i="14"/>
  <c r="BF209" i="14"/>
  <c r="T209" i="14"/>
  <c r="R209" i="14"/>
  <c r="P209" i="14"/>
  <c r="BI207" i="14"/>
  <c r="BH207" i="14"/>
  <c r="BG207" i="14"/>
  <c r="BF207" i="14"/>
  <c r="T207" i="14"/>
  <c r="R207" i="14"/>
  <c r="P207" i="14"/>
  <c r="BI204" i="14"/>
  <c r="BH204" i="14"/>
  <c r="BG204" i="14"/>
  <c r="BF204" i="14"/>
  <c r="T204" i="14"/>
  <c r="R204" i="14"/>
  <c r="P204" i="14"/>
  <c r="BI203" i="14"/>
  <c r="BH203" i="14"/>
  <c r="BG203" i="14"/>
  <c r="BF203" i="14"/>
  <c r="T203" i="14"/>
  <c r="R203" i="14"/>
  <c r="P203" i="14"/>
  <c r="BI201" i="14"/>
  <c r="BH201" i="14"/>
  <c r="BG201" i="14"/>
  <c r="BF201" i="14"/>
  <c r="T201" i="14"/>
  <c r="R201" i="14"/>
  <c r="P201" i="14"/>
  <c r="BI200" i="14"/>
  <c r="BH200" i="14"/>
  <c r="BG200" i="14"/>
  <c r="BF200" i="14"/>
  <c r="T200" i="14"/>
  <c r="R200" i="14"/>
  <c r="P200" i="14"/>
  <c r="BI199" i="14"/>
  <c r="BH199" i="14"/>
  <c r="BG199" i="14"/>
  <c r="BF199" i="14"/>
  <c r="T199" i="14"/>
  <c r="R199" i="14"/>
  <c r="P199" i="14"/>
  <c r="BI197" i="14"/>
  <c r="BH197" i="14"/>
  <c r="BG197" i="14"/>
  <c r="BF197" i="14"/>
  <c r="T197" i="14"/>
  <c r="R197" i="14"/>
  <c r="P197" i="14"/>
  <c r="BI193" i="14"/>
  <c r="BH193" i="14"/>
  <c r="BG193" i="14"/>
  <c r="BF193" i="14"/>
  <c r="T193" i="14"/>
  <c r="R193" i="14"/>
  <c r="P193" i="14"/>
  <c r="BI189" i="14"/>
  <c r="BH189" i="14"/>
  <c r="BG189" i="14"/>
  <c r="BF189" i="14"/>
  <c r="T189" i="14"/>
  <c r="R189" i="14"/>
  <c r="P189" i="14"/>
  <c r="BI185" i="14"/>
  <c r="BH185" i="14"/>
  <c r="BG185" i="14"/>
  <c r="BF185" i="14"/>
  <c r="T185" i="14"/>
  <c r="T184" i="14"/>
  <c r="R185" i="14"/>
  <c r="R184" i="14" s="1"/>
  <c r="P185" i="14"/>
  <c r="P184" i="14" s="1"/>
  <c r="BI182" i="14"/>
  <c r="BH182" i="14"/>
  <c r="BG182" i="14"/>
  <c r="BF182" i="14"/>
  <c r="T182" i="14"/>
  <c r="R182" i="14"/>
  <c r="P182" i="14"/>
  <c r="BI180" i="14"/>
  <c r="BH180" i="14"/>
  <c r="BG180" i="14"/>
  <c r="BF180" i="14"/>
  <c r="T180" i="14"/>
  <c r="R180" i="14"/>
  <c r="P180" i="14"/>
  <c r="BI178" i="14"/>
  <c r="BH178" i="14"/>
  <c r="BG178" i="14"/>
  <c r="BF178" i="14"/>
  <c r="T178" i="14"/>
  <c r="R178" i="14"/>
  <c r="P178" i="14"/>
  <c r="BI176" i="14"/>
  <c r="BH176" i="14"/>
  <c r="BG176" i="14"/>
  <c r="BF176" i="14"/>
  <c r="T176" i="14"/>
  <c r="R176" i="14"/>
  <c r="P176" i="14"/>
  <c r="BI173" i="14"/>
  <c r="BH173" i="14"/>
  <c r="BG173" i="14"/>
  <c r="BF173" i="14"/>
  <c r="T173" i="14"/>
  <c r="R173" i="14"/>
  <c r="P173" i="14"/>
  <c r="BI171" i="14"/>
  <c r="BH171" i="14"/>
  <c r="BG171" i="14"/>
  <c r="BF171" i="14"/>
  <c r="T171" i="14"/>
  <c r="R171" i="14"/>
  <c r="P171" i="14"/>
  <c r="BI170" i="14"/>
  <c r="BH170" i="14"/>
  <c r="BG170" i="14"/>
  <c r="BF170" i="14"/>
  <c r="T170" i="14"/>
  <c r="R170" i="14"/>
  <c r="P170" i="14"/>
  <c r="BI168" i="14"/>
  <c r="BH168" i="14"/>
  <c r="BG168" i="14"/>
  <c r="BF168" i="14"/>
  <c r="T168" i="14"/>
  <c r="R168" i="14"/>
  <c r="P168" i="14"/>
  <c r="BI166" i="14"/>
  <c r="BH166" i="14"/>
  <c r="BG166" i="14"/>
  <c r="BF166" i="14"/>
  <c r="T166" i="14"/>
  <c r="R166" i="14"/>
  <c r="P166" i="14"/>
  <c r="BI164" i="14"/>
  <c r="BH164" i="14"/>
  <c r="BG164" i="14"/>
  <c r="BF164" i="14"/>
  <c r="T164" i="14"/>
  <c r="R164" i="14"/>
  <c r="P164" i="14"/>
  <c r="BI162" i="14"/>
  <c r="BH162" i="14"/>
  <c r="BG162" i="14"/>
  <c r="BF162" i="14"/>
  <c r="T162" i="14"/>
  <c r="R162" i="14"/>
  <c r="P162" i="14"/>
  <c r="BI161" i="14"/>
  <c r="BH161" i="14"/>
  <c r="BG161" i="14"/>
  <c r="BF161" i="14"/>
  <c r="T161" i="14"/>
  <c r="R161" i="14"/>
  <c r="P161" i="14"/>
  <c r="BI159" i="14"/>
  <c r="BH159" i="14"/>
  <c r="BG159" i="14"/>
  <c r="BF159" i="14"/>
  <c r="T159" i="14"/>
  <c r="R159" i="14"/>
  <c r="P159" i="14"/>
  <c r="BI158" i="14"/>
  <c r="BH158" i="14"/>
  <c r="BG158" i="14"/>
  <c r="BF158" i="14"/>
  <c r="T158" i="14"/>
  <c r="R158" i="14"/>
  <c r="P158" i="14"/>
  <c r="BI156" i="14"/>
  <c r="BH156" i="14"/>
  <c r="BG156" i="14"/>
  <c r="BF156" i="14"/>
  <c r="T156" i="14"/>
  <c r="R156" i="14"/>
  <c r="P156" i="14"/>
  <c r="BI154" i="14"/>
  <c r="BH154" i="14"/>
  <c r="BG154" i="14"/>
  <c r="BF154" i="14"/>
  <c r="T154" i="14"/>
  <c r="R154" i="14"/>
  <c r="P154" i="14"/>
  <c r="BI152" i="14"/>
  <c r="BH152" i="14"/>
  <c r="BG152" i="14"/>
  <c r="BF152" i="14"/>
  <c r="T152" i="14"/>
  <c r="R152" i="14"/>
  <c r="P152" i="14"/>
  <c r="BI149" i="14"/>
  <c r="BH149" i="14"/>
  <c r="BG149" i="14"/>
  <c r="BF149" i="14"/>
  <c r="T149" i="14"/>
  <c r="R149" i="14"/>
  <c r="P149" i="14"/>
  <c r="BI147" i="14"/>
  <c r="BH147" i="14"/>
  <c r="BG147" i="14"/>
  <c r="BF147" i="14"/>
  <c r="T147" i="14"/>
  <c r="R147" i="14"/>
  <c r="P147" i="14"/>
  <c r="BI145" i="14"/>
  <c r="BH145" i="14"/>
  <c r="BG145" i="14"/>
  <c r="BF145" i="14"/>
  <c r="T145" i="14"/>
  <c r="R145" i="14"/>
  <c r="P145" i="14"/>
  <c r="BI143" i="14"/>
  <c r="BH143" i="14"/>
  <c r="BG143" i="14"/>
  <c r="BF143" i="14"/>
  <c r="T143" i="14"/>
  <c r="R143" i="14"/>
  <c r="P143" i="14"/>
  <c r="BI141" i="14"/>
  <c r="BH141" i="14"/>
  <c r="BG141" i="14"/>
  <c r="BF141" i="14"/>
  <c r="T141" i="14"/>
  <c r="R141" i="14"/>
  <c r="P141" i="14"/>
  <c r="BI139" i="14"/>
  <c r="BH139" i="14"/>
  <c r="BG139" i="14"/>
  <c r="BF139" i="14"/>
  <c r="T139" i="14"/>
  <c r="R139" i="14"/>
  <c r="P139" i="14"/>
  <c r="BI137" i="14"/>
  <c r="BH137" i="14"/>
  <c r="BG137" i="14"/>
  <c r="BF137" i="14"/>
  <c r="T137" i="14"/>
  <c r="R137" i="14"/>
  <c r="P137" i="14"/>
  <c r="BI135" i="14"/>
  <c r="BH135" i="14"/>
  <c r="BG135" i="14"/>
  <c r="BF135" i="14"/>
  <c r="T135" i="14"/>
  <c r="R135" i="14"/>
  <c r="P135" i="14"/>
  <c r="BI133" i="14"/>
  <c r="BH133" i="14"/>
  <c r="BG133" i="14"/>
  <c r="BF133" i="14"/>
  <c r="T133" i="14"/>
  <c r="R133" i="14"/>
  <c r="P133" i="14"/>
  <c r="BI132" i="14"/>
  <c r="BH132" i="14"/>
  <c r="BG132" i="14"/>
  <c r="BF132" i="14"/>
  <c r="T132" i="14"/>
  <c r="R132" i="14"/>
  <c r="P132" i="14"/>
  <c r="BI130" i="14"/>
  <c r="BH130" i="14"/>
  <c r="BG130" i="14"/>
  <c r="BF130" i="14"/>
  <c r="T130" i="14"/>
  <c r="R130" i="14"/>
  <c r="P130" i="14"/>
  <c r="BI128" i="14"/>
  <c r="BH128" i="14"/>
  <c r="BG128" i="14"/>
  <c r="BF128" i="14"/>
  <c r="T128" i="14"/>
  <c r="R128" i="14"/>
  <c r="P128" i="14"/>
  <c r="BI126" i="14"/>
  <c r="BH126" i="14"/>
  <c r="BG126" i="14"/>
  <c r="BF126" i="14"/>
  <c r="T126" i="14"/>
  <c r="R126" i="14"/>
  <c r="P126" i="14"/>
  <c r="BI124" i="14"/>
  <c r="BH124" i="14"/>
  <c r="BG124" i="14"/>
  <c r="BF124" i="14"/>
  <c r="T124" i="14"/>
  <c r="R124" i="14"/>
  <c r="P124" i="14"/>
  <c r="BI121" i="14"/>
  <c r="BH121" i="14"/>
  <c r="BG121" i="14"/>
  <c r="BF121" i="14"/>
  <c r="T121" i="14"/>
  <c r="R121" i="14"/>
  <c r="P121" i="14"/>
  <c r="BI119" i="14"/>
  <c r="BH119" i="14"/>
  <c r="BG119" i="14"/>
  <c r="BF119" i="14"/>
  <c r="T119" i="14"/>
  <c r="R119" i="14"/>
  <c r="P119" i="14"/>
  <c r="BI117" i="14"/>
  <c r="BH117" i="14"/>
  <c r="BG117" i="14"/>
  <c r="BF117" i="14"/>
  <c r="T117" i="14"/>
  <c r="R117" i="14"/>
  <c r="P117" i="14"/>
  <c r="BI115" i="14"/>
  <c r="BH115" i="14"/>
  <c r="BG115" i="14"/>
  <c r="BF115" i="14"/>
  <c r="T115" i="14"/>
  <c r="R115" i="14"/>
  <c r="P115" i="14"/>
  <c r="BI114" i="14"/>
  <c r="BH114" i="14"/>
  <c r="BG114" i="14"/>
  <c r="BF114" i="14"/>
  <c r="T114" i="14"/>
  <c r="R114" i="14"/>
  <c r="P114" i="14"/>
  <c r="BI112" i="14"/>
  <c r="BH112" i="14"/>
  <c r="BG112" i="14"/>
  <c r="BF112" i="14"/>
  <c r="T112" i="14"/>
  <c r="R112" i="14"/>
  <c r="P112" i="14"/>
  <c r="BI110" i="14"/>
  <c r="BH110" i="14"/>
  <c r="BG110" i="14"/>
  <c r="BF110" i="14"/>
  <c r="T110" i="14"/>
  <c r="R110" i="14"/>
  <c r="P110" i="14"/>
  <c r="BI108" i="14"/>
  <c r="BH108" i="14"/>
  <c r="BG108" i="14"/>
  <c r="BF108" i="14"/>
  <c r="T108" i="14"/>
  <c r="R108" i="14"/>
  <c r="P108" i="14"/>
  <c r="BI106" i="14"/>
  <c r="BH106" i="14"/>
  <c r="BG106" i="14"/>
  <c r="BF106" i="14"/>
  <c r="T106" i="14"/>
  <c r="R106" i="14"/>
  <c r="P106" i="14"/>
  <c r="BI104" i="14"/>
  <c r="BH104" i="14"/>
  <c r="BG104" i="14"/>
  <c r="BF104" i="14"/>
  <c r="T104" i="14"/>
  <c r="R104" i="14"/>
  <c r="P104" i="14"/>
  <c r="BI101" i="14"/>
  <c r="BH101" i="14"/>
  <c r="BG101" i="14"/>
  <c r="BF101" i="14"/>
  <c r="T101" i="14"/>
  <c r="R101" i="14"/>
  <c r="P101" i="14"/>
  <c r="BI99" i="14"/>
  <c r="BH99" i="14"/>
  <c r="BG99" i="14"/>
  <c r="BF99" i="14"/>
  <c r="T99" i="14"/>
  <c r="R99" i="14"/>
  <c r="P99" i="14"/>
  <c r="BI97" i="14"/>
  <c r="BH97" i="14"/>
  <c r="BG97" i="14"/>
  <c r="BF97" i="14"/>
  <c r="T97" i="14"/>
  <c r="R97" i="14"/>
  <c r="P97" i="14"/>
  <c r="BI95" i="14"/>
  <c r="BH95" i="14"/>
  <c r="BG95" i="14"/>
  <c r="BF95" i="14"/>
  <c r="T95" i="14"/>
  <c r="R95" i="14"/>
  <c r="P95" i="14"/>
  <c r="BI94" i="14"/>
  <c r="BH94" i="14"/>
  <c r="BG94" i="14"/>
  <c r="BF94" i="14"/>
  <c r="T94" i="14"/>
  <c r="R94" i="14"/>
  <c r="P94" i="14"/>
  <c r="J88" i="14"/>
  <c r="F88" i="14"/>
  <c r="F86" i="14"/>
  <c r="E84" i="14"/>
  <c r="J54" i="14"/>
  <c r="F54" i="14"/>
  <c r="F52" i="14"/>
  <c r="E50" i="14"/>
  <c r="J24" i="14"/>
  <c r="E24" i="14"/>
  <c r="J55" i="14" s="1"/>
  <c r="J23" i="14"/>
  <c r="J18" i="14"/>
  <c r="E18" i="14"/>
  <c r="F89" i="14" s="1"/>
  <c r="J17" i="14"/>
  <c r="J12" i="14"/>
  <c r="J52" i="14"/>
  <c r="E7" i="14"/>
  <c r="E48" i="14" s="1"/>
  <c r="J37" i="13"/>
  <c r="J36" i="13"/>
  <c r="AY66" i="1" s="1"/>
  <c r="J35" i="13"/>
  <c r="AX66" i="1"/>
  <c r="BI103" i="13"/>
  <c r="BH103" i="13"/>
  <c r="BG103" i="13"/>
  <c r="BF103" i="13"/>
  <c r="T103" i="13"/>
  <c r="R103" i="13"/>
  <c r="P103" i="13"/>
  <c r="BI102" i="13"/>
  <c r="BH102" i="13"/>
  <c r="BG102" i="13"/>
  <c r="BF102" i="13"/>
  <c r="T102" i="13"/>
  <c r="R102" i="13"/>
  <c r="P102" i="13"/>
  <c r="BI101" i="13"/>
  <c r="BH101" i="13"/>
  <c r="BG101" i="13"/>
  <c r="BF101" i="13"/>
  <c r="T101" i="13"/>
  <c r="R101" i="13"/>
  <c r="P101" i="13"/>
  <c r="BI100" i="13"/>
  <c r="BH100" i="13"/>
  <c r="BG100" i="13"/>
  <c r="BF100" i="13"/>
  <c r="T100" i="13"/>
  <c r="R100" i="13"/>
  <c r="P100" i="13"/>
  <c r="BI99" i="13"/>
  <c r="BH99" i="13"/>
  <c r="BG99" i="13"/>
  <c r="BF99" i="13"/>
  <c r="T99" i="13"/>
  <c r="R99" i="13"/>
  <c r="P99" i="13"/>
  <c r="BI98" i="13"/>
  <c r="BH98" i="13"/>
  <c r="BG98" i="13"/>
  <c r="BF98" i="13"/>
  <c r="T98" i="13"/>
  <c r="R98" i="13"/>
  <c r="P98" i="13"/>
  <c r="BI97" i="13"/>
  <c r="BH97" i="13"/>
  <c r="BG97" i="13"/>
  <c r="BF97" i="13"/>
  <c r="T97" i="13"/>
  <c r="R97" i="13"/>
  <c r="P97" i="13"/>
  <c r="BI96" i="13"/>
  <c r="BH96" i="13"/>
  <c r="BG96" i="13"/>
  <c r="BF96" i="13"/>
  <c r="T96" i="13"/>
  <c r="R96" i="13"/>
  <c r="P96" i="13"/>
  <c r="BI95" i="13"/>
  <c r="BH95" i="13"/>
  <c r="BG95" i="13"/>
  <c r="BF95" i="13"/>
  <c r="T95" i="13"/>
  <c r="R95" i="13"/>
  <c r="P95" i="13"/>
  <c r="BI94" i="13"/>
  <c r="BH94" i="13"/>
  <c r="BG94" i="13"/>
  <c r="BF94" i="13"/>
  <c r="T94" i="13"/>
  <c r="R94" i="13"/>
  <c r="P94" i="13"/>
  <c r="BI93" i="13"/>
  <c r="BH93" i="13"/>
  <c r="BG93" i="13"/>
  <c r="BF93" i="13"/>
  <c r="T93" i="13"/>
  <c r="R93" i="13"/>
  <c r="P93" i="13"/>
  <c r="BI92" i="13"/>
  <c r="BH92" i="13"/>
  <c r="BG92" i="13"/>
  <c r="BF92" i="13"/>
  <c r="T92" i="13"/>
  <c r="R92" i="13"/>
  <c r="P92" i="13"/>
  <c r="BI91" i="13"/>
  <c r="BH91" i="13"/>
  <c r="BG91" i="13"/>
  <c r="BF91" i="13"/>
  <c r="T91" i="13"/>
  <c r="R91" i="13"/>
  <c r="P91" i="13"/>
  <c r="BI90" i="13"/>
  <c r="BH90" i="13"/>
  <c r="BG90" i="13"/>
  <c r="BF90" i="13"/>
  <c r="T90" i="13"/>
  <c r="R90" i="13"/>
  <c r="P90" i="13"/>
  <c r="BI89" i="13"/>
  <c r="BH89" i="13"/>
  <c r="BG89" i="13"/>
  <c r="BF89" i="13"/>
  <c r="T89" i="13"/>
  <c r="R89" i="13"/>
  <c r="P89" i="13"/>
  <c r="BI88" i="13"/>
  <c r="BH88" i="13"/>
  <c r="BG88" i="13"/>
  <c r="BF88" i="13"/>
  <c r="T88" i="13"/>
  <c r="R88" i="13"/>
  <c r="P88" i="13"/>
  <c r="BI87" i="13"/>
  <c r="BH87" i="13"/>
  <c r="BG87" i="13"/>
  <c r="BF87" i="13"/>
  <c r="T87" i="13"/>
  <c r="R87" i="13"/>
  <c r="P87" i="13"/>
  <c r="BI86" i="13"/>
  <c r="BH86" i="13"/>
  <c r="BG86" i="13"/>
  <c r="BF86" i="13"/>
  <c r="T86" i="13"/>
  <c r="R86" i="13"/>
  <c r="P86" i="13"/>
  <c r="BI85" i="13"/>
  <c r="BH85" i="13"/>
  <c r="BG85" i="13"/>
  <c r="BF85" i="13"/>
  <c r="T85" i="13"/>
  <c r="R85" i="13"/>
  <c r="P85" i="13"/>
  <c r="BI84" i="13"/>
  <c r="BH84" i="13"/>
  <c r="BG84" i="13"/>
  <c r="BF84" i="13"/>
  <c r="T84" i="13"/>
  <c r="R84" i="13"/>
  <c r="P84" i="13"/>
  <c r="J77" i="13"/>
  <c r="F77" i="13"/>
  <c r="F75" i="13"/>
  <c r="E73" i="13"/>
  <c r="J54" i="13"/>
  <c r="F54" i="13"/>
  <c r="F52" i="13"/>
  <c r="E50" i="13"/>
  <c r="J24" i="13"/>
  <c r="E24" i="13"/>
  <c r="J78" i="13" s="1"/>
  <c r="J23" i="13"/>
  <c r="J18" i="13"/>
  <c r="E18" i="13"/>
  <c r="F78" i="13" s="1"/>
  <c r="J17" i="13"/>
  <c r="J12" i="13"/>
  <c r="J75" i="13"/>
  <c r="E7" i="13"/>
  <c r="E71" i="13"/>
  <c r="J37" i="12"/>
  <c r="J36" i="12"/>
  <c r="AY65" i="1" s="1"/>
  <c r="J35" i="12"/>
  <c r="AX65" i="1" s="1"/>
  <c r="BI123" i="12"/>
  <c r="BH123" i="12"/>
  <c r="BG123" i="12"/>
  <c r="BF123" i="12"/>
  <c r="T123" i="12"/>
  <c r="R123" i="12"/>
  <c r="P123" i="12"/>
  <c r="BI122" i="12"/>
  <c r="BH122" i="12"/>
  <c r="BG122" i="12"/>
  <c r="BF122" i="12"/>
  <c r="T122" i="12"/>
  <c r="R122" i="12"/>
  <c r="P122" i="12"/>
  <c r="BI121" i="12"/>
  <c r="BH121" i="12"/>
  <c r="BG121" i="12"/>
  <c r="BF121" i="12"/>
  <c r="T121" i="12"/>
  <c r="R121" i="12"/>
  <c r="P121" i="12"/>
  <c r="BI120" i="12"/>
  <c r="BH120" i="12"/>
  <c r="BG120" i="12"/>
  <c r="BF120" i="12"/>
  <c r="T120" i="12"/>
  <c r="R120" i="12"/>
  <c r="P120" i="12"/>
  <c r="BI119" i="12"/>
  <c r="BH119" i="12"/>
  <c r="BG119" i="12"/>
  <c r="BF119" i="12"/>
  <c r="T119" i="12"/>
  <c r="R119" i="12"/>
  <c r="P119" i="12"/>
  <c r="BI118" i="12"/>
  <c r="BH118" i="12"/>
  <c r="BG118" i="12"/>
  <c r="BF118" i="12"/>
  <c r="T118" i="12"/>
  <c r="R118" i="12"/>
  <c r="P118" i="12"/>
  <c r="BI117" i="12"/>
  <c r="BH117" i="12"/>
  <c r="BG117" i="12"/>
  <c r="BF117" i="12"/>
  <c r="T117" i="12"/>
  <c r="R117" i="12"/>
  <c r="P117" i="12"/>
  <c r="BI116" i="12"/>
  <c r="BH116" i="12"/>
  <c r="BG116" i="12"/>
  <c r="BF116" i="12"/>
  <c r="T116" i="12"/>
  <c r="R116" i="12"/>
  <c r="P116" i="12"/>
  <c r="BI115" i="12"/>
  <c r="BH115" i="12"/>
  <c r="BG115" i="12"/>
  <c r="BF115" i="12"/>
  <c r="T115" i="12"/>
  <c r="R115" i="12"/>
  <c r="P115" i="12"/>
  <c r="BI114" i="12"/>
  <c r="BH114" i="12"/>
  <c r="BG114" i="12"/>
  <c r="BF114" i="12"/>
  <c r="T114" i="12"/>
  <c r="R114" i="12"/>
  <c r="P114" i="12"/>
  <c r="BI113" i="12"/>
  <c r="BH113" i="12"/>
  <c r="BG113" i="12"/>
  <c r="BF113" i="12"/>
  <c r="T113" i="12"/>
  <c r="R113" i="12"/>
  <c r="P113" i="12"/>
  <c r="BI111" i="12"/>
  <c r="BH111" i="12"/>
  <c r="BG111" i="12"/>
  <c r="BF111" i="12"/>
  <c r="T111" i="12"/>
  <c r="R111" i="12"/>
  <c r="P111" i="12"/>
  <c r="BI110" i="12"/>
  <c r="BH110" i="12"/>
  <c r="BG110" i="12"/>
  <c r="BF110" i="12"/>
  <c r="T110" i="12"/>
  <c r="R110" i="12"/>
  <c r="P110" i="12"/>
  <c r="BI109" i="12"/>
  <c r="BH109" i="12"/>
  <c r="BG109" i="12"/>
  <c r="BF109" i="12"/>
  <c r="T109" i="12"/>
  <c r="R109" i="12"/>
  <c r="P109" i="12"/>
  <c r="BI108" i="12"/>
  <c r="BH108" i="12"/>
  <c r="BG108" i="12"/>
  <c r="BF108" i="12"/>
  <c r="T108" i="12"/>
  <c r="R108" i="12"/>
  <c r="P108" i="12"/>
  <c r="BI107" i="12"/>
  <c r="BH107" i="12"/>
  <c r="BG107" i="12"/>
  <c r="BF107" i="12"/>
  <c r="T107" i="12"/>
  <c r="R107" i="12"/>
  <c r="P107" i="12"/>
  <c r="BI106" i="12"/>
  <c r="BH106" i="12"/>
  <c r="BG106" i="12"/>
  <c r="BF106" i="12"/>
  <c r="T106" i="12"/>
  <c r="R106" i="12"/>
  <c r="P106" i="12"/>
  <c r="BI105" i="12"/>
  <c r="BH105" i="12"/>
  <c r="BG105" i="12"/>
  <c r="BF105" i="12"/>
  <c r="T105" i="12"/>
  <c r="R105" i="12"/>
  <c r="P105" i="12"/>
  <c r="BI104" i="12"/>
  <c r="BH104" i="12"/>
  <c r="BG104" i="12"/>
  <c r="BF104" i="12"/>
  <c r="T104" i="12"/>
  <c r="R104" i="12"/>
  <c r="P104" i="12"/>
  <c r="BI103" i="12"/>
  <c r="BH103" i="12"/>
  <c r="BG103" i="12"/>
  <c r="BF103" i="12"/>
  <c r="T103" i="12"/>
  <c r="R103" i="12"/>
  <c r="P103" i="12"/>
  <c r="BI102" i="12"/>
  <c r="BH102" i="12"/>
  <c r="BG102" i="12"/>
  <c r="BF102" i="12"/>
  <c r="T102" i="12"/>
  <c r="R102" i="12"/>
  <c r="P102" i="12"/>
  <c r="BI101" i="12"/>
  <c r="BH101" i="12"/>
  <c r="BG101" i="12"/>
  <c r="BF101" i="12"/>
  <c r="T101" i="12"/>
  <c r="R101" i="12"/>
  <c r="P101" i="12"/>
  <c r="BI100" i="12"/>
  <c r="BH100" i="12"/>
  <c r="BG100" i="12"/>
  <c r="BF100" i="12"/>
  <c r="T100" i="12"/>
  <c r="R100" i="12"/>
  <c r="P100" i="12"/>
  <c r="BI99" i="12"/>
  <c r="BH99" i="12"/>
  <c r="BG99" i="12"/>
  <c r="BF99" i="12"/>
  <c r="T99" i="12"/>
  <c r="R99" i="12"/>
  <c r="P99" i="12"/>
  <c r="BI98" i="12"/>
  <c r="BH98" i="12"/>
  <c r="BG98" i="12"/>
  <c r="BF98" i="12"/>
  <c r="T98" i="12"/>
  <c r="R98" i="12"/>
  <c r="P98" i="12"/>
  <c r="BI97" i="12"/>
  <c r="BH97" i="12"/>
  <c r="BG97" i="12"/>
  <c r="BF97" i="12"/>
  <c r="T97" i="12"/>
  <c r="R97" i="12"/>
  <c r="P97" i="12"/>
  <c r="BI96" i="12"/>
  <c r="BH96" i="12"/>
  <c r="BG96" i="12"/>
  <c r="BF96" i="12"/>
  <c r="T96" i="12"/>
  <c r="R96" i="12"/>
  <c r="P96" i="12"/>
  <c r="BI95" i="12"/>
  <c r="BH95" i="12"/>
  <c r="BG95" i="12"/>
  <c r="BF95" i="12"/>
  <c r="T95" i="12"/>
  <c r="R95" i="12"/>
  <c r="P95" i="12"/>
  <c r="BI94" i="12"/>
  <c r="BH94" i="12"/>
  <c r="BG94" i="12"/>
  <c r="BF94" i="12"/>
  <c r="T94" i="12"/>
  <c r="R94" i="12"/>
  <c r="P94" i="12"/>
  <c r="BI93" i="12"/>
  <c r="BH93" i="12"/>
  <c r="BG93" i="12"/>
  <c r="BF93" i="12"/>
  <c r="T93" i="12"/>
  <c r="R93" i="12"/>
  <c r="P93" i="12"/>
  <c r="BI92" i="12"/>
  <c r="BH92" i="12"/>
  <c r="BG92" i="12"/>
  <c r="BF92" i="12"/>
  <c r="T92" i="12"/>
  <c r="R92" i="12"/>
  <c r="P92" i="12"/>
  <c r="BI91" i="12"/>
  <c r="BH91" i="12"/>
  <c r="BG91" i="12"/>
  <c r="BF91" i="12"/>
  <c r="T91" i="12"/>
  <c r="R91" i="12"/>
  <c r="P91" i="12"/>
  <c r="BI90" i="12"/>
  <c r="BH90" i="12"/>
  <c r="BG90" i="12"/>
  <c r="BF90" i="12"/>
  <c r="T90" i="12"/>
  <c r="R90" i="12"/>
  <c r="P90" i="12"/>
  <c r="BI89" i="12"/>
  <c r="BH89" i="12"/>
  <c r="BG89" i="12"/>
  <c r="BF89" i="12"/>
  <c r="T89" i="12"/>
  <c r="R89" i="12"/>
  <c r="P89" i="12"/>
  <c r="BI87" i="12"/>
  <c r="BH87" i="12"/>
  <c r="BG87" i="12"/>
  <c r="BF87" i="12"/>
  <c r="T87" i="12"/>
  <c r="R87" i="12"/>
  <c r="P87" i="12"/>
  <c r="BI86" i="12"/>
  <c r="BH86" i="12"/>
  <c r="BG86" i="12"/>
  <c r="BF86" i="12"/>
  <c r="T86" i="12"/>
  <c r="R86" i="12"/>
  <c r="P86" i="12"/>
  <c r="J79" i="12"/>
  <c r="F79" i="12"/>
  <c r="F77" i="12"/>
  <c r="E75" i="12"/>
  <c r="J54" i="12"/>
  <c r="F54" i="12"/>
  <c r="F52" i="12"/>
  <c r="E50" i="12"/>
  <c r="J24" i="12"/>
  <c r="E24" i="12"/>
  <c r="J55" i="12" s="1"/>
  <c r="J23" i="12"/>
  <c r="J18" i="12"/>
  <c r="E18" i="12"/>
  <c r="F55" i="12"/>
  <c r="J17" i="12"/>
  <c r="J12" i="12"/>
  <c r="J52" i="12" s="1"/>
  <c r="E7" i="12"/>
  <c r="E73" i="12"/>
  <c r="J37" i="11"/>
  <c r="J36" i="11"/>
  <c r="AY64" i="1"/>
  <c r="J35" i="11"/>
  <c r="AX64" i="1" s="1"/>
  <c r="BI138" i="11"/>
  <c r="BH138" i="11"/>
  <c r="BG138" i="11"/>
  <c r="BF138" i="11"/>
  <c r="T138" i="11"/>
  <c r="R138" i="11"/>
  <c r="P138" i="11"/>
  <c r="BI131" i="11"/>
  <c r="BH131" i="11"/>
  <c r="BG131" i="11"/>
  <c r="BF131" i="11"/>
  <c r="T131" i="11"/>
  <c r="R131" i="11"/>
  <c r="P131" i="11"/>
  <c r="BI128" i="11"/>
  <c r="BH128" i="11"/>
  <c r="BG128" i="11"/>
  <c r="BF128" i="11"/>
  <c r="T128" i="11"/>
  <c r="R128" i="11"/>
  <c r="P128" i="11"/>
  <c r="BI122" i="11"/>
  <c r="BH122" i="11"/>
  <c r="BG122" i="11"/>
  <c r="BF122" i="11"/>
  <c r="T122" i="11"/>
  <c r="T121" i="11"/>
  <c r="R122" i="11"/>
  <c r="R121" i="11" s="1"/>
  <c r="P122" i="11"/>
  <c r="P121" i="11"/>
  <c r="BI115" i="11"/>
  <c r="BH115" i="11"/>
  <c r="BG115" i="11"/>
  <c r="BF115" i="11"/>
  <c r="T115" i="11"/>
  <c r="R115" i="11"/>
  <c r="P115" i="11"/>
  <c r="BI107" i="11"/>
  <c r="BH107" i="11"/>
  <c r="BG107" i="11"/>
  <c r="BF107" i="11"/>
  <c r="T107" i="11"/>
  <c r="T106" i="11" s="1"/>
  <c r="R107" i="11"/>
  <c r="R106" i="11" s="1"/>
  <c r="P107" i="11"/>
  <c r="P106" i="11" s="1"/>
  <c r="BI103" i="11"/>
  <c r="BH103" i="11"/>
  <c r="BG103" i="11"/>
  <c r="BF103" i="11"/>
  <c r="T103" i="11"/>
  <c r="R103" i="11"/>
  <c r="P103" i="11"/>
  <c r="BI99" i="11"/>
  <c r="BH99" i="11"/>
  <c r="BG99" i="11"/>
  <c r="BF99" i="11"/>
  <c r="T99" i="11"/>
  <c r="R99" i="11"/>
  <c r="P99" i="11"/>
  <c r="BI95" i="11"/>
  <c r="BH95" i="11"/>
  <c r="BG95" i="11"/>
  <c r="BF95" i="11"/>
  <c r="T95" i="11"/>
  <c r="R95" i="11"/>
  <c r="P95" i="11"/>
  <c r="BI93" i="11"/>
  <c r="BH93" i="11"/>
  <c r="BG93" i="11"/>
  <c r="BF93" i="11"/>
  <c r="T93" i="11"/>
  <c r="R93" i="11"/>
  <c r="P93" i="11"/>
  <c r="BI87" i="11"/>
  <c r="BH87" i="11"/>
  <c r="BG87" i="11"/>
  <c r="BF87" i="11"/>
  <c r="T87" i="11"/>
  <c r="R87" i="11"/>
  <c r="P87" i="11"/>
  <c r="J80" i="11"/>
  <c r="F80" i="11"/>
  <c r="F78" i="11"/>
  <c r="E76" i="11"/>
  <c r="J54" i="11"/>
  <c r="F54" i="11"/>
  <c r="F52" i="11"/>
  <c r="E50" i="11"/>
  <c r="J24" i="11"/>
  <c r="E24" i="11"/>
  <c r="J81" i="11"/>
  <c r="J23" i="11"/>
  <c r="J18" i="11"/>
  <c r="E18" i="11"/>
  <c r="F81" i="11" s="1"/>
  <c r="J17" i="11"/>
  <c r="J12" i="11"/>
  <c r="J52" i="11" s="1"/>
  <c r="E7" i="11"/>
  <c r="E74" i="11"/>
  <c r="J37" i="10"/>
  <c r="J36" i="10"/>
  <c r="AY63" i="1" s="1"/>
  <c r="J35" i="10"/>
  <c r="AX63" i="1" s="1"/>
  <c r="BI223" i="10"/>
  <c r="BH223" i="10"/>
  <c r="BG223" i="10"/>
  <c r="BF223" i="10"/>
  <c r="T223" i="10"/>
  <c r="R223" i="10"/>
  <c r="P223" i="10"/>
  <c r="BI222" i="10"/>
  <c r="BH222" i="10"/>
  <c r="BG222" i="10"/>
  <c r="BF222" i="10"/>
  <c r="T222" i="10"/>
  <c r="R222" i="10"/>
  <c r="P222" i="10"/>
  <c r="BI221" i="10"/>
  <c r="BH221" i="10"/>
  <c r="BG221" i="10"/>
  <c r="BF221" i="10"/>
  <c r="T221" i="10"/>
  <c r="R221" i="10"/>
  <c r="P221" i="10"/>
  <c r="BI213" i="10"/>
  <c r="BH213" i="10"/>
  <c r="BG213" i="10"/>
  <c r="BF213" i="10"/>
  <c r="T213" i="10"/>
  <c r="R213" i="10"/>
  <c r="P213" i="10"/>
  <c r="BI211" i="10"/>
  <c r="BH211" i="10"/>
  <c r="BG211" i="10"/>
  <c r="BF211" i="10"/>
  <c r="T211" i="10"/>
  <c r="R211" i="10"/>
  <c r="P211" i="10"/>
  <c r="BI207" i="10"/>
  <c r="BH207" i="10"/>
  <c r="BG207" i="10"/>
  <c r="BF207" i="10"/>
  <c r="T207" i="10"/>
  <c r="R207" i="10"/>
  <c r="P207" i="10"/>
  <c r="BI203" i="10"/>
  <c r="BH203" i="10"/>
  <c r="BG203" i="10"/>
  <c r="BF203" i="10"/>
  <c r="T203" i="10"/>
  <c r="R203" i="10"/>
  <c r="P203" i="10"/>
  <c r="BI198" i="10"/>
  <c r="BH198" i="10"/>
  <c r="BG198" i="10"/>
  <c r="BF198" i="10"/>
  <c r="T198" i="10"/>
  <c r="T197" i="10"/>
  <c r="R198" i="10"/>
  <c r="R197" i="10" s="1"/>
  <c r="P198" i="10"/>
  <c r="P197" i="10"/>
  <c r="BI195" i="10"/>
  <c r="BH195" i="10"/>
  <c r="BG195" i="10"/>
  <c r="BF195" i="10"/>
  <c r="T195" i="10"/>
  <c r="R195" i="10"/>
  <c r="P195" i="10"/>
  <c r="BI193" i="10"/>
  <c r="BH193" i="10"/>
  <c r="BG193" i="10"/>
  <c r="BF193" i="10"/>
  <c r="T193" i="10"/>
  <c r="R193" i="10"/>
  <c r="P193" i="10"/>
  <c r="BI192" i="10"/>
  <c r="BH192" i="10"/>
  <c r="BG192" i="10"/>
  <c r="BF192" i="10"/>
  <c r="T192" i="10"/>
  <c r="R192" i="10"/>
  <c r="P192" i="10"/>
  <c r="BI191" i="10"/>
  <c r="BH191" i="10"/>
  <c r="BG191" i="10"/>
  <c r="BF191" i="10"/>
  <c r="T191" i="10"/>
  <c r="R191" i="10"/>
  <c r="P191" i="10"/>
  <c r="BI188" i="10"/>
  <c r="BH188" i="10"/>
  <c r="BG188" i="10"/>
  <c r="BF188" i="10"/>
  <c r="T188" i="10"/>
  <c r="R188" i="10"/>
  <c r="P188" i="10"/>
  <c r="BI186" i="10"/>
  <c r="BH186" i="10"/>
  <c r="BG186" i="10"/>
  <c r="BF186" i="10"/>
  <c r="T186" i="10"/>
  <c r="R186" i="10"/>
  <c r="P186" i="10"/>
  <c r="BI185" i="10"/>
  <c r="BH185" i="10"/>
  <c r="BG185" i="10"/>
  <c r="BF185" i="10"/>
  <c r="T185" i="10"/>
  <c r="R185" i="10"/>
  <c r="P185" i="10"/>
  <c r="BI183" i="10"/>
  <c r="BH183" i="10"/>
  <c r="BG183" i="10"/>
  <c r="BF183" i="10"/>
  <c r="T183" i="10"/>
  <c r="R183" i="10"/>
  <c r="P183" i="10"/>
  <c r="BI182" i="10"/>
  <c r="BH182" i="10"/>
  <c r="BG182" i="10"/>
  <c r="BF182" i="10"/>
  <c r="T182" i="10"/>
  <c r="R182" i="10"/>
  <c r="P182" i="10"/>
  <c r="BI181" i="10"/>
  <c r="BH181" i="10"/>
  <c r="BG181" i="10"/>
  <c r="BF181" i="10"/>
  <c r="T181" i="10"/>
  <c r="R181" i="10"/>
  <c r="P181" i="10"/>
  <c r="BI180" i="10"/>
  <c r="BH180" i="10"/>
  <c r="BG180" i="10"/>
  <c r="BF180" i="10"/>
  <c r="T180" i="10"/>
  <c r="R180" i="10"/>
  <c r="P180" i="10"/>
  <c r="BI178" i="10"/>
  <c r="BH178" i="10"/>
  <c r="BG178" i="10"/>
  <c r="BF178" i="10"/>
  <c r="T178" i="10"/>
  <c r="R178" i="10"/>
  <c r="P178" i="10"/>
  <c r="BI177" i="10"/>
  <c r="BH177" i="10"/>
  <c r="BG177" i="10"/>
  <c r="BF177" i="10"/>
  <c r="T177" i="10"/>
  <c r="R177" i="10"/>
  <c r="P177" i="10"/>
  <c r="BI176" i="10"/>
  <c r="BH176" i="10"/>
  <c r="BG176" i="10"/>
  <c r="BF176" i="10"/>
  <c r="T176" i="10"/>
  <c r="R176" i="10"/>
  <c r="P176" i="10"/>
  <c r="BI174" i="10"/>
  <c r="BH174" i="10"/>
  <c r="BG174" i="10"/>
  <c r="BF174" i="10"/>
  <c r="T174" i="10"/>
  <c r="R174" i="10"/>
  <c r="P174" i="10"/>
  <c r="BI171" i="10"/>
  <c r="BH171" i="10"/>
  <c r="BG171" i="10"/>
  <c r="BF171" i="10"/>
  <c r="T171" i="10"/>
  <c r="R171" i="10"/>
  <c r="P171" i="10"/>
  <c r="BI169" i="10"/>
  <c r="BH169" i="10"/>
  <c r="BG169" i="10"/>
  <c r="BF169" i="10"/>
  <c r="T169" i="10"/>
  <c r="R169" i="10"/>
  <c r="P169" i="10"/>
  <c r="BI166" i="10"/>
  <c r="BH166" i="10"/>
  <c r="BG166" i="10"/>
  <c r="BF166" i="10"/>
  <c r="T166" i="10"/>
  <c r="R166" i="10"/>
  <c r="P166" i="10"/>
  <c r="BI164" i="10"/>
  <c r="BH164" i="10"/>
  <c r="BG164" i="10"/>
  <c r="BF164" i="10"/>
  <c r="T164" i="10"/>
  <c r="R164" i="10"/>
  <c r="P164" i="10"/>
  <c r="BI161" i="10"/>
  <c r="BH161" i="10"/>
  <c r="BG161" i="10"/>
  <c r="BF161" i="10"/>
  <c r="T161" i="10"/>
  <c r="R161" i="10"/>
  <c r="P161" i="10"/>
  <c r="BI159" i="10"/>
  <c r="BH159" i="10"/>
  <c r="BG159" i="10"/>
  <c r="BF159" i="10"/>
  <c r="T159" i="10"/>
  <c r="R159" i="10"/>
  <c r="P159" i="10"/>
  <c r="BI158" i="10"/>
  <c r="BH158" i="10"/>
  <c r="BG158" i="10"/>
  <c r="BF158" i="10"/>
  <c r="T158" i="10"/>
  <c r="R158" i="10"/>
  <c r="P158" i="10"/>
  <c r="BI156" i="10"/>
  <c r="BH156" i="10"/>
  <c r="BG156" i="10"/>
  <c r="BF156" i="10"/>
  <c r="T156" i="10"/>
  <c r="R156" i="10"/>
  <c r="P156" i="10"/>
  <c r="BI155" i="10"/>
  <c r="BH155" i="10"/>
  <c r="BG155" i="10"/>
  <c r="BF155" i="10"/>
  <c r="T155" i="10"/>
  <c r="R155" i="10"/>
  <c r="P155" i="10"/>
  <c r="BI153" i="10"/>
  <c r="BH153" i="10"/>
  <c r="BG153" i="10"/>
  <c r="BF153" i="10"/>
  <c r="T153" i="10"/>
  <c r="R153" i="10"/>
  <c r="P153" i="10"/>
  <c r="BI152" i="10"/>
  <c r="BH152" i="10"/>
  <c r="BG152" i="10"/>
  <c r="BF152" i="10"/>
  <c r="T152" i="10"/>
  <c r="R152" i="10"/>
  <c r="P152" i="10"/>
  <c r="BI151" i="10"/>
  <c r="BH151" i="10"/>
  <c r="BG151" i="10"/>
  <c r="BF151" i="10"/>
  <c r="T151" i="10"/>
  <c r="R151" i="10"/>
  <c r="P151" i="10"/>
  <c r="BI149" i="10"/>
  <c r="BH149" i="10"/>
  <c r="BG149" i="10"/>
  <c r="BF149" i="10"/>
  <c r="T149" i="10"/>
  <c r="R149" i="10"/>
  <c r="P149" i="10"/>
  <c r="BI147" i="10"/>
  <c r="BH147" i="10"/>
  <c r="BG147" i="10"/>
  <c r="BF147" i="10"/>
  <c r="T147" i="10"/>
  <c r="R147" i="10"/>
  <c r="P147" i="10"/>
  <c r="BI145" i="10"/>
  <c r="BH145" i="10"/>
  <c r="BG145" i="10"/>
  <c r="BF145" i="10"/>
  <c r="T145" i="10"/>
  <c r="R145" i="10"/>
  <c r="P145" i="10"/>
  <c r="BI143" i="10"/>
  <c r="BH143" i="10"/>
  <c r="BG143" i="10"/>
  <c r="BF143" i="10"/>
  <c r="T143" i="10"/>
  <c r="R143" i="10"/>
  <c r="P143" i="10"/>
  <c r="BI142" i="10"/>
  <c r="BH142" i="10"/>
  <c r="BG142" i="10"/>
  <c r="BF142" i="10"/>
  <c r="T142" i="10"/>
  <c r="R142" i="10"/>
  <c r="P142" i="10"/>
  <c r="BI140" i="10"/>
  <c r="BH140" i="10"/>
  <c r="BG140" i="10"/>
  <c r="BF140" i="10"/>
  <c r="T140" i="10"/>
  <c r="R140" i="10"/>
  <c r="P140" i="10"/>
  <c r="BI136" i="10"/>
  <c r="BH136" i="10"/>
  <c r="BG136" i="10"/>
  <c r="BF136" i="10"/>
  <c r="T136" i="10"/>
  <c r="R136" i="10"/>
  <c r="P136" i="10"/>
  <c r="BI132" i="10"/>
  <c r="BH132" i="10"/>
  <c r="BG132" i="10"/>
  <c r="BF132" i="10"/>
  <c r="T132" i="10"/>
  <c r="R132" i="10"/>
  <c r="P132" i="10"/>
  <c r="BI129" i="10"/>
  <c r="BH129" i="10"/>
  <c r="BG129" i="10"/>
  <c r="BF129" i="10"/>
  <c r="T129" i="10"/>
  <c r="R129" i="10"/>
  <c r="P129" i="10"/>
  <c r="BI127" i="10"/>
  <c r="BH127" i="10"/>
  <c r="BG127" i="10"/>
  <c r="BF127" i="10"/>
  <c r="T127" i="10"/>
  <c r="R127" i="10"/>
  <c r="P127" i="10"/>
  <c r="BI123" i="10"/>
  <c r="BH123" i="10"/>
  <c r="BG123" i="10"/>
  <c r="BF123" i="10"/>
  <c r="T123" i="10"/>
  <c r="R123" i="10"/>
  <c r="P123" i="10"/>
  <c r="BI121" i="10"/>
  <c r="BH121" i="10"/>
  <c r="BG121" i="10"/>
  <c r="BF121" i="10"/>
  <c r="T121" i="10"/>
  <c r="R121" i="10"/>
  <c r="P121" i="10"/>
  <c r="BI119" i="10"/>
  <c r="BH119" i="10"/>
  <c r="BG119" i="10"/>
  <c r="BF119" i="10"/>
  <c r="T119" i="10"/>
  <c r="R119" i="10"/>
  <c r="P119" i="10"/>
  <c r="BI117" i="10"/>
  <c r="BH117" i="10"/>
  <c r="BG117" i="10"/>
  <c r="BF117" i="10"/>
  <c r="T117" i="10"/>
  <c r="R117" i="10"/>
  <c r="P117" i="10"/>
  <c r="BI115" i="10"/>
  <c r="BH115" i="10"/>
  <c r="BG115" i="10"/>
  <c r="BF115" i="10"/>
  <c r="T115" i="10"/>
  <c r="R115" i="10"/>
  <c r="P115" i="10"/>
  <c r="BI112" i="10"/>
  <c r="BH112" i="10"/>
  <c r="BG112" i="10"/>
  <c r="BF112" i="10"/>
  <c r="T112" i="10"/>
  <c r="R112" i="10"/>
  <c r="P112" i="10"/>
  <c r="BI111" i="10"/>
  <c r="BH111" i="10"/>
  <c r="BG111" i="10"/>
  <c r="BF111" i="10"/>
  <c r="T111" i="10"/>
  <c r="R111" i="10"/>
  <c r="P111" i="10"/>
  <c r="BI109" i="10"/>
  <c r="BH109" i="10"/>
  <c r="BG109" i="10"/>
  <c r="BF109" i="10"/>
  <c r="T109" i="10"/>
  <c r="R109" i="10"/>
  <c r="P109" i="10"/>
  <c r="BI106" i="10"/>
  <c r="BH106" i="10"/>
  <c r="BG106" i="10"/>
  <c r="BF106" i="10"/>
  <c r="T106" i="10"/>
  <c r="R106" i="10"/>
  <c r="P106" i="10"/>
  <c r="BI105" i="10"/>
  <c r="BH105" i="10"/>
  <c r="BG105" i="10"/>
  <c r="BF105" i="10"/>
  <c r="T105" i="10"/>
  <c r="R105" i="10"/>
  <c r="P105" i="10"/>
  <c r="BI103" i="10"/>
  <c r="BH103" i="10"/>
  <c r="BG103" i="10"/>
  <c r="BF103" i="10"/>
  <c r="T103" i="10"/>
  <c r="R103" i="10"/>
  <c r="P103" i="10"/>
  <c r="BI101" i="10"/>
  <c r="BH101" i="10"/>
  <c r="BG101" i="10"/>
  <c r="BF101" i="10"/>
  <c r="T101" i="10"/>
  <c r="R101" i="10"/>
  <c r="P101" i="10"/>
  <c r="BI100" i="10"/>
  <c r="BH100" i="10"/>
  <c r="BG100" i="10"/>
  <c r="BF100" i="10"/>
  <c r="T100" i="10"/>
  <c r="R100" i="10"/>
  <c r="P100" i="10"/>
  <c r="BI99" i="10"/>
  <c r="BH99" i="10"/>
  <c r="BG99" i="10"/>
  <c r="BF99" i="10"/>
  <c r="T99" i="10"/>
  <c r="R99" i="10"/>
  <c r="P99" i="10"/>
  <c r="BI97" i="10"/>
  <c r="BH97" i="10"/>
  <c r="BG97" i="10"/>
  <c r="BF97" i="10"/>
  <c r="T97" i="10"/>
  <c r="R97" i="10"/>
  <c r="P97" i="10"/>
  <c r="BI95" i="10"/>
  <c r="BH95" i="10"/>
  <c r="BG95" i="10"/>
  <c r="BF95" i="10"/>
  <c r="T95" i="10"/>
  <c r="R95" i="10"/>
  <c r="P95" i="10"/>
  <c r="J88" i="10"/>
  <c r="F88" i="10"/>
  <c r="F86" i="10"/>
  <c r="E84" i="10"/>
  <c r="J54" i="10"/>
  <c r="F54" i="10"/>
  <c r="F52" i="10"/>
  <c r="E50" i="10"/>
  <c r="J24" i="10"/>
  <c r="E24" i="10"/>
  <c r="J55" i="10" s="1"/>
  <c r="J23" i="10"/>
  <c r="J18" i="10"/>
  <c r="E18" i="10"/>
  <c r="F89" i="10" s="1"/>
  <c r="J17" i="10"/>
  <c r="J12" i="10"/>
  <c r="J86" i="10" s="1"/>
  <c r="E7" i="10"/>
  <c r="E48" i="10"/>
  <c r="J37" i="9"/>
  <c r="J36" i="9"/>
  <c r="AY62" i="1" s="1"/>
  <c r="J35" i="9"/>
  <c r="AX62" i="1"/>
  <c r="BI158" i="9"/>
  <c r="BH158" i="9"/>
  <c r="BG158" i="9"/>
  <c r="BF158" i="9"/>
  <c r="T158" i="9"/>
  <c r="R158" i="9"/>
  <c r="P158" i="9"/>
  <c r="BI156" i="9"/>
  <c r="BH156" i="9"/>
  <c r="BG156" i="9"/>
  <c r="BF156" i="9"/>
  <c r="T156" i="9"/>
  <c r="R156" i="9"/>
  <c r="P156" i="9"/>
  <c r="BI151" i="9"/>
  <c r="BH151" i="9"/>
  <c r="BG151" i="9"/>
  <c r="BF151" i="9"/>
  <c r="T151" i="9"/>
  <c r="T150" i="9"/>
  <c r="T149" i="9" s="1"/>
  <c r="R151" i="9"/>
  <c r="R150" i="9" s="1"/>
  <c r="R149" i="9" s="1"/>
  <c r="P151" i="9"/>
  <c r="P150" i="9" s="1"/>
  <c r="P149" i="9" s="1"/>
  <c r="BI147" i="9"/>
  <c r="BH147" i="9"/>
  <c r="BG147" i="9"/>
  <c r="BF147" i="9"/>
  <c r="T147" i="9"/>
  <c r="T146" i="9" s="1"/>
  <c r="R147" i="9"/>
  <c r="R146" i="9"/>
  <c r="P147" i="9"/>
  <c r="P146" i="9"/>
  <c r="BI144" i="9"/>
  <c r="BH144" i="9"/>
  <c r="BG144" i="9"/>
  <c r="BF144" i="9"/>
  <c r="T144" i="9"/>
  <c r="R144" i="9"/>
  <c r="P144" i="9"/>
  <c r="BI143" i="9"/>
  <c r="BH143" i="9"/>
  <c r="BG143" i="9"/>
  <c r="BF143" i="9"/>
  <c r="T143" i="9"/>
  <c r="R143" i="9"/>
  <c r="P143" i="9"/>
  <c r="BI141" i="9"/>
  <c r="BH141" i="9"/>
  <c r="BG141" i="9"/>
  <c r="BF141" i="9"/>
  <c r="T141" i="9"/>
  <c r="R141" i="9"/>
  <c r="P141" i="9"/>
  <c r="BI140" i="9"/>
  <c r="BH140" i="9"/>
  <c r="BG140" i="9"/>
  <c r="BF140" i="9"/>
  <c r="T140" i="9"/>
  <c r="R140" i="9"/>
  <c r="P140" i="9"/>
  <c r="BI138" i="9"/>
  <c r="BH138" i="9"/>
  <c r="BG138" i="9"/>
  <c r="BF138" i="9"/>
  <c r="T138" i="9"/>
  <c r="R138" i="9"/>
  <c r="P138" i="9"/>
  <c r="BI134" i="9"/>
  <c r="BH134" i="9"/>
  <c r="BG134" i="9"/>
  <c r="BF134" i="9"/>
  <c r="T134" i="9"/>
  <c r="R134" i="9"/>
  <c r="P134" i="9"/>
  <c r="BI131" i="9"/>
  <c r="BH131" i="9"/>
  <c r="BG131" i="9"/>
  <c r="BF131" i="9"/>
  <c r="T131" i="9"/>
  <c r="R131" i="9"/>
  <c r="P131" i="9"/>
  <c r="BI126" i="9"/>
  <c r="BH126" i="9"/>
  <c r="BG126" i="9"/>
  <c r="BF126" i="9"/>
  <c r="T126" i="9"/>
  <c r="T125" i="9"/>
  <c r="R126" i="9"/>
  <c r="R125" i="9" s="1"/>
  <c r="P126" i="9"/>
  <c r="P125" i="9"/>
  <c r="BI123" i="9"/>
  <c r="BH123" i="9"/>
  <c r="BG123" i="9"/>
  <c r="BF123" i="9"/>
  <c r="T123" i="9"/>
  <c r="R123" i="9"/>
  <c r="P123" i="9"/>
  <c r="BI118" i="9"/>
  <c r="BH118" i="9"/>
  <c r="BG118" i="9"/>
  <c r="BF118" i="9"/>
  <c r="T118" i="9"/>
  <c r="R118" i="9"/>
  <c r="P118" i="9"/>
  <c r="BI114" i="9"/>
  <c r="BH114" i="9"/>
  <c r="BG114" i="9"/>
  <c r="BF114" i="9"/>
  <c r="T114" i="9"/>
  <c r="R114" i="9"/>
  <c r="P114" i="9"/>
  <c r="BI109" i="9"/>
  <c r="BH109" i="9"/>
  <c r="BG109" i="9"/>
  <c r="BF109" i="9"/>
  <c r="T109" i="9"/>
  <c r="R109" i="9"/>
  <c r="P109" i="9"/>
  <c r="BI105" i="9"/>
  <c r="BH105" i="9"/>
  <c r="BG105" i="9"/>
  <c r="BF105" i="9"/>
  <c r="T105" i="9"/>
  <c r="R105" i="9"/>
  <c r="P105" i="9"/>
  <c r="BI103" i="9"/>
  <c r="BH103" i="9"/>
  <c r="BG103" i="9"/>
  <c r="BF103" i="9"/>
  <c r="T103" i="9"/>
  <c r="R103" i="9"/>
  <c r="P103" i="9"/>
  <c r="BI99" i="9"/>
  <c r="BH99" i="9"/>
  <c r="BG99" i="9"/>
  <c r="BF99" i="9"/>
  <c r="T99" i="9"/>
  <c r="R99" i="9"/>
  <c r="P99" i="9"/>
  <c r="BI97" i="9"/>
  <c r="BH97" i="9"/>
  <c r="BG97" i="9"/>
  <c r="BF97" i="9"/>
  <c r="T97" i="9"/>
  <c r="R97" i="9"/>
  <c r="P97" i="9"/>
  <c r="BI93" i="9"/>
  <c r="BH93" i="9"/>
  <c r="BG93" i="9"/>
  <c r="BF93" i="9"/>
  <c r="T93" i="9"/>
  <c r="R93" i="9"/>
  <c r="P93" i="9"/>
  <c r="BI89" i="9"/>
  <c r="BH89" i="9"/>
  <c r="BG89" i="9"/>
  <c r="BF89" i="9"/>
  <c r="T89" i="9"/>
  <c r="R89" i="9"/>
  <c r="P89" i="9"/>
  <c r="J83" i="9"/>
  <c r="F83" i="9"/>
  <c r="F81" i="9"/>
  <c r="E79" i="9"/>
  <c r="J54" i="9"/>
  <c r="F54" i="9"/>
  <c r="F52" i="9"/>
  <c r="E50" i="9"/>
  <c r="J24" i="9"/>
  <c r="E24" i="9"/>
  <c r="J84" i="9" s="1"/>
  <c r="J23" i="9"/>
  <c r="J18" i="9"/>
  <c r="E18" i="9"/>
  <c r="F84" i="9" s="1"/>
  <c r="J17" i="9"/>
  <c r="J12" i="9"/>
  <c r="J52" i="9"/>
  <c r="E7" i="9"/>
  <c r="E77" i="9" s="1"/>
  <c r="J37" i="8"/>
  <c r="J36" i="8"/>
  <c r="AY61" i="1"/>
  <c r="J35" i="8"/>
  <c r="AX61" i="1" s="1"/>
  <c r="BI131" i="8"/>
  <c r="BH131" i="8"/>
  <c r="BG131" i="8"/>
  <c r="BF131" i="8"/>
  <c r="T131" i="8"/>
  <c r="T130" i="8"/>
  <c r="T129" i="8" s="1"/>
  <c r="R131" i="8"/>
  <c r="R130" i="8"/>
  <c r="R129" i="8" s="1"/>
  <c r="P131" i="8"/>
  <c r="P130" i="8"/>
  <c r="P129" i="8"/>
  <c r="BI127" i="8"/>
  <c r="BH127" i="8"/>
  <c r="BG127" i="8"/>
  <c r="BF127" i="8"/>
  <c r="T127" i="8"/>
  <c r="T126" i="8" s="1"/>
  <c r="R127" i="8"/>
  <c r="R126" i="8"/>
  <c r="P127" i="8"/>
  <c r="P126" i="8" s="1"/>
  <c r="BI124" i="8"/>
  <c r="BH124" i="8"/>
  <c r="BG124" i="8"/>
  <c r="BF124" i="8"/>
  <c r="T124" i="8"/>
  <c r="R124" i="8"/>
  <c r="P124" i="8"/>
  <c r="BI122" i="8"/>
  <c r="BH122" i="8"/>
  <c r="BG122" i="8"/>
  <c r="BF122" i="8"/>
  <c r="T122" i="8"/>
  <c r="R122" i="8"/>
  <c r="P122" i="8"/>
  <c r="BI120" i="8"/>
  <c r="BH120" i="8"/>
  <c r="BG120" i="8"/>
  <c r="BF120" i="8"/>
  <c r="T120" i="8"/>
  <c r="R120" i="8"/>
  <c r="P120" i="8"/>
  <c r="BI119" i="8"/>
  <c r="BH119" i="8"/>
  <c r="BG119" i="8"/>
  <c r="BF119" i="8"/>
  <c r="T119" i="8"/>
  <c r="R119" i="8"/>
  <c r="P119" i="8"/>
  <c r="BI118" i="8"/>
  <c r="BH118" i="8"/>
  <c r="BG118" i="8"/>
  <c r="BF118" i="8"/>
  <c r="T118" i="8"/>
  <c r="R118" i="8"/>
  <c r="P118" i="8"/>
  <c r="BI117" i="8"/>
  <c r="BH117" i="8"/>
  <c r="BG117" i="8"/>
  <c r="BF117" i="8"/>
  <c r="T117" i="8"/>
  <c r="R117" i="8"/>
  <c r="P117" i="8"/>
  <c r="BI115" i="8"/>
  <c r="BH115" i="8"/>
  <c r="BG115" i="8"/>
  <c r="BF115" i="8"/>
  <c r="T115" i="8"/>
  <c r="R115" i="8"/>
  <c r="P115" i="8"/>
  <c r="BI113" i="8"/>
  <c r="BH113" i="8"/>
  <c r="BG113" i="8"/>
  <c r="BF113" i="8"/>
  <c r="T113" i="8"/>
  <c r="R113" i="8"/>
  <c r="P113" i="8"/>
  <c r="BI111" i="8"/>
  <c r="BH111" i="8"/>
  <c r="BG111" i="8"/>
  <c r="BF111" i="8"/>
  <c r="T111" i="8"/>
  <c r="R111" i="8"/>
  <c r="P111" i="8"/>
  <c r="BI109" i="8"/>
  <c r="BH109" i="8"/>
  <c r="BG109" i="8"/>
  <c r="BF109" i="8"/>
  <c r="T109" i="8"/>
  <c r="R109" i="8"/>
  <c r="P109" i="8"/>
  <c r="BI108" i="8"/>
  <c r="BH108" i="8"/>
  <c r="BG108" i="8"/>
  <c r="BF108" i="8"/>
  <c r="T108" i="8"/>
  <c r="R108" i="8"/>
  <c r="P108" i="8"/>
  <c r="BI106" i="8"/>
  <c r="BH106" i="8"/>
  <c r="BG106" i="8"/>
  <c r="BF106" i="8"/>
  <c r="T106" i="8"/>
  <c r="R106" i="8"/>
  <c r="P106" i="8"/>
  <c r="BI104" i="8"/>
  <c r="BH104" i="8"/>
  <c r="BG104" i="8"/>
  <c r="BF104" i="8"/>
  <c r="T104" i="8"/>
  <c r="R104" i="8"/>
  <c r="P104" i="8"/>
  <c r="BI102" i="8"/>
  <c r="BH102" i="8"/>
  <c r="BG102" i="8"/>
  <c r="BF102" i="8"/>
  <c r="T102" i="8"/>
  <c r="R102" i="8"/>
  <c r="P102" i="8"/>
  <c r="BI99" i="8"/>
  <c r="BH99" i="8"/>
  <c r="BG99" i="8"/>
  <c r="BF99" i="8"/>
  <c r="T99" i="8"/>
  <c r="R99" i="8"/>
  <c r="P99" i="8"/>
  <c r="BI95" i="8"/>
  <c r="BH95" i="8"/>
  <c r="BG95" i="8"/>
  <c r="BF95" i="8"/>
  <c r="T95" i="8"/>
  <c r="R95" i="8"/>
  <c r="P95" i="8"/>
  <c r="BI93" i="8"/>
  <c r="BH93" i="8"/>
  <c r="BG93" i="8"/>
  <c r="BF93" i="8"/>
  <c r="T93" i="8"/>
  <c r="R93" i="8"/>
  <c r="P93" i="8"/>
  <c r="BI89" i="8"/>
  <c r="BH89" i="8"/>
  <c r="BG89" i="8"/>
  <c r="BF89" i="8"/>
  <c r="T89" i="8"/>
  <c r="R89" i="8"/>
  <c r="P89" i="8"/>
  <c r="J82" i="8"/>
  <c r="F82" i="8"/>
  <c r="F80" i="8"/>
  <c r="E78" i="8"/>
  <c r="J54" i="8"/>
  <c r="F54" i="8"/>
  <c r="F52" i="8"/>
  <c r="E50" i="8"/>
  <c r="J24" i="8"/>
  <c r="E24" i="8"/>
  <c r="J83" i="8" s="1"/>
  <c r="J23" i="8"/>
  <c r="J18" i="8"/>
  <c r="E18" i="8"/>
  <c r="F83" i="8"/>
  <c r="J17" i="8"/>
  <c r="J12" i="8"/>
  <c r="J80" i="8" s="1"/>
  <c r="E7" i="8"/>
  <c r="E76" i="8"/>
  <c r="J37" i="7"/>
  <c r="J36" i="7"/>
  <c r="AY60" i="1"/>
  <c r="J35" i="7"/>
  <c r="AX60" i="1"/>
  <c r="BI170" i="7"/>
  <c r="BH170" i="7"/>
  <c r="BG170" i="7"/>
  <c r="BF170" i="7"/>
  <c r="T170" i="7"/>
  <c r="R170" i="7"/>
  <c r="P170" i="7"/>
  <c r="BI168" i="7"/>
  <c r="BH168" i="7"/>
  <c r="BG168" i="7"/>
  <c r="BF168" i="7"/>
  <c r="T168" i="7"/>
  <c r="R168" i="7"/>
  <c r="P168" i="7"/>
  <c r="BI164" i="7"/>
  <c r="BH164" i="7"/>
  <c r="BG164" i="7"/>
  <c r="BF164" i="7"/>
  <c r="T164" i="7"/>
  <c r="T163" i="7" s="1"/>
  <c r="T162" i="7" s="1"/>
  <c r="R164" i="7"/>
  <c r="R163" i="7"/>
  <c r="R162" i="7"/>
  <c r="P164" i="7"/>
  <c r="P163" i="7" s="1"/>
  <c r="P162" i="7" s="1"/>
  <c r="BI160" i="7"/>
  <c r="BH160" i="7"/>
  <c r="BG160" i="7"/>
  <c r="BF160" i="7"/>
  <c r="T160" i="7"/>
  <c r="T159" i="7" s="1"/>
  <c r="R160" i="7"/>
  <c r="R159" i="7"/>
  <c r="P160" i="7"/>
  <c r="P159" i="7" s="1"/>
  <c r="BI157" i="7"/>
  <c r="BH157" i="7"/>
  <c r="BG157" i="7"/>
  <c r="BF157" i="7"/>
  <c r="T157" i="7"/>
  <c r="R157" i="7"/>
  <c r="P157" i="7"/>
  <c r="BI156" i="7"/>
  <c r="BH156" i="7"/>
  <c r="BG156" i="7"/>
  <c r="BF156" i="7"/>
  <c r="T156" i="7"/>
  <c r="R156" i="7"/>
  <c r="P156" i="7"/>
  <c r="BI154" i="7"/>
  <c r="BH154" i="7"/>
  <c r="BG154" i="7"/>
  <c r="BF154" i="7"/>
  <c r="T154" i="7"/>
  <c r="R154" i="7"/>
  <c r="P154" i="7"/>
  <c r="BI153" i="7"/>
  <c r="BH153" i="7"/>
  <c r="BG153" i="7"/>
  <c r="BF153" i="7"/>
  <c r="T153" i="7"/>
  <c r="R153" i="7"/>
  <c r="P153" i="7"/>
  <c r="BI151" i="7"/>
  <c r="BH151" i="7"/>
  <c r="BG151" i="7"/>
  <c r="BF151" i="7"/>
  <c r="T151" i="7"/>
  <c r="R151" i="7"/>
  <c r="P151" i="7"/>
  <c r="BI150" i="7"/>
  <c r="BH150" i="7"/>
  <c r="BG150" i="7"/>
  <c r="BF150" i="7"/>
  <c r="T150" i="7"/>
  <c r="R150" i="7"/>
  <c r="P150" i="7"/>
  <c r="BI148" i="7"/>
  <c r="BH148" i="7"/>
  <c r="BG148" i="7"/>
  <c r="BF148" i="7"/>
  <c r="T148" i="7"/>
  <c r="R148" i="7"/>
  <c r="P148" i="7"/>
  <c r="BI147" i="7"/>
  <c r="BH147" i="7"/>
  <c r="BG147" i="7"/>
  <c r="BF147" i="7"/>
  <c r="T147" i="7"/>
  <c r="R147" i="7"/>
  <c r="P147" i="7"/>
  <c r="BI145" i="7"/>
  <c r="BH145" i="7"/>
  <c r="BG145" i="7"/>
  <c r="BF145" i="7"/>
  <c r="T145" i="7"/>
  <c r="R145" i="7"/>
  <c r="P145" i="7"/>
  <c r="BI144" i="7"/>
  <c r="BH144" i="7"/>
  <c r="BG144" i="7"/>
  <c r="BF144" i="7"/>
  <c r="T144" i="7"/>
  <c r="R144" i="7"/>
  <c r="P144" i="7"/>
  <c r="BI143" i="7"/>
  <c r="BH143" i="7"/>
  <c r="BG143" i="7"/>
  <c r="BF143" i="7"/>
  <c r="T143" i="7"/>
  <c r="R143" i="7"/>
  <c r="P143" i="7"/>
  <c r="BI142" i="7"/>
  <c r="BH142" i="7"/>
  <c r="BG142" i="7"/>
  <c r="BF142" i="7"/>
  <c r="T142" i="7"/>
  <c r="R142" i="7"/>
  <c r="P142" i="7"/>
  <c r="BI141" i="7"/>
  <c r="BH141" i="7"/>
  <c r="BG141" i="7"/>
  <c r="BF141" i="7"/>
  <c r="T141" i="7"/>
  <c r="R141" i="7"/>
  <c r="P141" i="7"/>
  <c r="BI138" i="7"/>
  <c r="BH138" i="7"/>
  <c r="BG138" i="7"/>
  <c r="BF138" i="7"/>
  <c r="T138" i="7"/>
  <c r="R138" i="7"/>
  <c r="P138" i="7"/>
  <c r="BI136" i="7"/>
  <c r="BH136" i="7"/>
  <c r="BG136" i="7"/>
  <c r="BF136" i="7"/>
  <c r="T136" i="7"/>
  <c r="R136" i="7"/>
  <c r="P136" i="7"/>
  <c r="BI132" i="7"/>
  <c r="BH132" i="7"/>
  <c r="BG132" i="7"/>
  <c r="BF132" i="7"/>
  <c r="T132" i="7"/>
  <c r="R132" i="7"/>
  <c r="P132" i="7"/>
  <c r="BI130" i="7"/>
  <c r="BH130" i="7"/>
  <c r="BG130" i="7"/>
  <c r="BF130" i="7"/>
  <c r="T130" i="7"/>
  <c r="R130" i="7"/>
  <c r="P130" i="7"/>
  <c r="BI128" i="7"/>
  <c r="BH128" i="7"/>
  <c r="BG128" i="7"/>
  <c r="BF128" i="7"/>
  <c r="T128" i="7"/>
  <c r="R128" i="7"/>
  <c r="P128" i="7"/>
  <c r="BI126" i="7"/>
  <c r="BH126" i="7"/>
  <c r="BG126" i="7"/>
  <c r="BF126" i="7"/>
  <c r="T126" i="7"/>
  <c r="R126" i="7"/>
  <c r="P126" i="7"/>
  <c r="BI121" i="7"/>
  <c r="BH121" i="7"/>
  <c r="BG121" i="7"/>
  <c r="BF121" i="7"/>
  <c r="T121" i="7"/>
  <c r="R121" i="7"/>
  <c r="P121" i="7"/>
  <c r="BI116" i="7"/>
  <c r="BH116" i="7"/>
  <c r="BG116" i="7"/>
  <c r="BF116" i="7"/>
  <c r="T116" i="7"/>
  <c r="T115" i="7"/>
  <c r="R116" i="7"/>
  <c r="R115" i="7" s="1"/>
  <c r="P116" i="7"/>
  <c r="P115" i="7"/>
  <c r="BI113" i="7"/>
  <c r="BH113" i="7"/>
  <c r="BG113" i="7"/>
  <c r="BF113" i="7"/>
  <c r="T113" i="7"/>
  <c r="T112" i="7" s="1"/>
  <c r="R113" i="7"/>
  <c r="R112" i="7"/>
  <c r="P113" i="7"/>
  <c r="P112" i="7" s="1"/>
  <c r="BI108" i="7"/>
  <c r="BH108" i="7"/>
  <c r="BG108" i="7"/>
  <c r="BF108" i="7"/>
  <c r="T108" i="7"/>
  <c r="R108" i="7"/>
  <c r="P108" i="7"/>
  <c r="BI106" i="7"/>
  <c r="BH106" i="7"/>
  <c r="BG106" i="7"/>
  <c r="BF106" i="7"/>
  <c r="T106" i="7"/>
  <c r="R106" i="7"/>
  <c r="P106" i="7"/>
  <c r="BI101" i="7"/>
  <c r="BH101" i="7"/>
  <c r="BG101" i="7"/>
  <c r="BF101" i="7"/>
  <c r="T101" i="7"/>
  <c r="R101" i="7"/>
  <c r="P101" i="7"/>
  <c r="BI99" i="7"/>
  <c r="BH99" i="7"/>
  <c r="BG99" i="7"/>
  <c r="BF99" i="7"/>
  <c r="T99" i="7"/>
  <c r="R99" i="7"/>
  <c r="P99" i="7"/>
  <c r="BI92" i="7"/>
  <c r="BH92" i="7"/>
  <c r="BG92" i="7"/>
  <c r="BF92" i="7"/>
  <c r="T92" i="7"/>
  <c r="R92" i="7"/>
  <c r="P92" i="7"/>
  <c r="J85" i="7"/>
  <c r="F85" i="7"/>
  <c r="F83" i="7"/>
  <c r="E81" i="7"/>
  <c r="J54" i="7"/>
  <c r="F54" i="7"/>
  <c r="F52" i="7"/>
  <c r="E50" i="7"/>
  <c r="J24" i="7"/>
  <c r="E24" i="7"/>
  <c r="J55" i="7"/>
  <c r="J23" i="7"/>
  <c r="J18" i="7"/>
  <c r="E18" i="7"/>
  <c r="F86" i="7"/>
  <c r="J17" i="7"/>
  <c r="J12" i="7"/>
  <c r="J52" i="7" s="1"/>
  <c r="E7" i="7"/>
  <c r="E79" i="7" s="1"/>
  <c r="J37" i="6"/>
  <c r="J36" i="6"/>
  <c r="AY59" i="1"/>
  <c r="J35" i="6"/>
  <c r="AX59" i="1" s="1"/>
  <c r="BI144" i="6"/>
  <c r="BH144" i="6"/>
  <c r="BG144" i="6"/>
  <c r="BF144" i="6"/>
  <c r="T144" i="6"/>
  <c r="R144" i="6"/>
  <c r="P144" i="6"/>
  <c r="BI142" i="6"/>
  <c r="BH142" i="6"/>
  <c r="BG142" i="6"/>
  <c r="BF142" i="6"/>
  <c r="T142" i="6"/>
  <c r="R142" i="6"/>
  <c r="P142" i="6"/>
  <c r="BI138" i="6"/>
  <c r="BH138" i="6"/>
  <c r="BG138" i="6"/>
  <c r="BF138" i="6"/>
  <c r="T138" i="6"/>
  <c r="T137" i="6" s="1"/>
  <c r="R138" i="6"/>
  <c r="R137" i="6"/>
  <c r="P138" i="6"/>
  <c r="P137" i="6" s="1"/>
  <c r="BI135" i="6"/>
  <c r="BH135" i="6"/>
  <c r="BG135" i="6"/>
  <c r="BF135" i="6"/>
  <c r="T135" i="6"/>
  <c r="R135" i="6"/>
  <c r="P135" i="6"/>
  <c r="BI133" i="6"/>
  <c r="BH133" i="6"/>
  <c r="BG133" i="6"/>
  <c r="BF133" i="6"/>
  <c r="T133" i="6"/>
  <c r="R133" i="6"/>
  <c r="P133" i="6"/>
  <c r="BI131" i="6"/>
  <c r="BH131" i="6"/>
  <c r="BG131" i="6"/>
  <c r="BF131" i="6"/>
  <c r="T131" i="6"/>
  <c r="R131" i="6"/>
  <c r="P131" i="6"/>
  <c r="BI130" i="6"/>
  <c r="BH130" i="6"/>
  <c r="BG130" i="6"/>
  <c r="BF130" i="6"/>
  <c r="T130" i="6"/>
  <c r="R130" i="6"/>
  <c r="P130" i="6"/>
  <c r="BI129" i="6"/>
  <c r="BH129" i="6"/>
  <c r="BG129" i="6"/>
  <c r="BF129" i="6"/>
  <c r="T129" i="6"/>
  <c r="R129" i="6"/>
  <c r="P129" i="6"/>
  <c r="BI127" i="6"/>
  <c r="BH127" i="6"/>
  <c r="BG127" i="6"/>
  <c r="BF127" i="6"/>
  <c r="T127" i="6"/>
  <c r="R127" i="6"/>
  <c r="P127" i="6"/>
  <c r="BI125" i="6"/>
  <c r="BH125" i="6"/>
  <c r="BG125" i="6"/>
  <c r="BF125" i="6"/>
  <c r="T125" i="6"/>
  <c r="R125" i="6"/>
  <c r="P125" i="6"/>
  <c r="BI124" i="6"/>
  <c r="BH124" i="6"/>
  <c r="BG124" i="6"/>
  <c r="BF124" i="6"/>
  <c r="T124" i="6"/>
  <c r="R124" i="6"/>
  <c r="P124" i="6"/>
  <c r="BI122" i="6"/>
  <c r="BH122" i="6"/>
  <c r="BG122" i="6"/>
  <c r="BF122" i="6"/>
  <c r="T122" i="6"/>
  <c r="R122" i="6"/>
  <c r="P122" i="6"/>
  <c r="BI121" i="6"/>
  <c r="BH121" i="6"/>
  <c r="BG121" i="6"/>
  <c r="BF121" i="6"/>
  <c r="T121" i="6"/>
  <c r="R121" i="6"/>
  <c r="P121" i="6"/>
  <c r="BI119" i="6"/>
  <c r="BH119" i="6"/>
  <c r="BG119" i="6"/>
  <c r="BF119" i="6"/>
  <c r="T119" i="6"/>
  <c r="R119" i="6"/>
  <c r="P119" i="6"/>
  <c r="BI118" i="6"/>
  <c r="BH118" i="6"/>
  <c r="BG118" i="6"/>
  <c r="BF118" i="6"/>
  <c r="T118" i="6"/>
  <c r="R118" i="6"/>
  <c r="P118" i="6"/>
  <c r="BI116" i="6"/>
  <c r="BH116" i="6"/>
  <c r="BG116" i="6"/>
  <c r="BF116" i="6"/>
  <c r="T116" i="6"/>
  <c r="R116" i="6"/>
  <c r="P116" i="6"/>
  <c r="BI113" i="6"/>
  <c r="BH113" i="6"/>
  <c r="BG113" i="6"/>
  <c r="BF113" i="6"/>
  <c r="T113" i="6"/>
  <c r="R113" i="6"/>
  <c r="P113" i="6"/>
  <c r="BI109" i="6"/>
  <c r="BH109" i="6"/>
  <c r="BG109" i="6"/>
  <c r="BF109" i="6"/>
  <c r="T109" i="6"/>
  <c r="R109" i="6"/>
  <c r="P109" i="6"/>
  <c r="BI104" i="6"/>
  <c r="BH104" i="6"/>
  <c r="BG104" i="6"/>
  <c r="BF104" i="6"/>
  <c r="T104" i="6"/>
  <c r="R104" i="6"/>
  <c r="P104" i="6"/>
  <c r="BI102" i="6"/>
  <c r="BH102" i="6"/>
  <c r="BG102" i="6"/>
  <c r="BF102" i="6"/>
  <c r="T102" i="6"/>
  <c r="R102" i="6"/>
  <c r="P102" i="6"/>
  <c r="BI100" i="6"/>
  <c r="BH100" i="6"/>
  <c r="BG100" i="6"/>
  <c r="BF100" i="6"/>
  <c r="T100" i="6"/>
  <c r="R100" i="6"/>
  <c r="P100" i="6"/>
  <c r="BI96" i="6"/>
  <c r="BH96" i="6"/>
  <c r="BG96" i="6"/>
  <c r="BF96" i="6"/>
  <c r="T96" i="6"/>
  <c r="R96" i="6"/>
  <c r="P96" i="6"/>
  <c r="BI92" i="6"/>
  <c r="BH92" i="6"/>
  <c r="BG92" i="6"/>
  <c r="BF92" i="6"/>
  <c r="T92" i="6"/>
  <c r="R92" i="6"/>
  <c r="P92" i="6"/>
  <c r="BI89" i="6"/>
  <c r="BH89" i="6"/>
  <c r="BG89" i="6"/>
  <c r="BF89" i="6"/>
  <c r="T89" i="6"/>
  <c r="R89" i="6"/>
  <c r="P89" i="6"/>
  <c r="J82" i="6"/>
  <c r="F82" i="6"/>
  <c r="F80" i="6"/>
  <c r="E78" i="6"/>
  <c r="J54" i="6"/>
  <c r="F54" i="6"/>
  <c r="F52" i="6"/>
  <c r="E50" i="6"/>
  <c r="J24" i="6"/>
  <c r="E24" i="6"/>
  <c r="J83" i="6"/>
  <c r="J23" i="6"/>
  <c r="J18" i="6"/>
  <c r="E18" i="6"/>
  <c r="F83" i="6"/>
  <c r="J17" i="6"/>
  <c r="J12" i="6"/>
  <c r="J80" i="6"/>
  <c r="E7" i="6"/>
  <c r="E76" i="6" s="1"/>
  <c r="J37" i="5"/>
  <c r="J36" i="5"/>
  <c r="AY58" i="1"/>
  <c r="J35" i="5"/>
  <c r="AX58" i="1"/>
  <c r="BI113" i="5"/>
  <c r="BH113" i="5"/>
  <c r="BG113" i="5"/>
  <c r="BF113" i="5"/>
  <c r="T113" i="5"/>
  <c r="R113" i="5"/>
  <c r="P113" i="5"/>
  <c r="BI112" i="5"/>
  <c r="BH112" i="5"/>
  <c r="BG112" i="5"/>
  <c r="BF112" i="5"/>
  <c r="T112" i="5"/>
  <c r="R112" i="5"/>
  <c r="P112" i="5"/>
  <c r="BI111" i="5"/>
  <c r="BH111" i="5"/>
  <c r="BG111" i="5"/>
  <c r="BF111" i="5"/>
  <c r="T111" i="5"/>
  <c r="R111" i="5"/>
  <c r="P111" i="5"/>
  <c r="BI110" i="5"/>
  <c r="BH110" i="5"/>
  <c r="BG110" i="5"/>
  <c r="BF110" i="5"/>
  <c r="T110" i="5"/>
  <c r="R110" i="5"/>
  <c r="P110" i="5"/>
  <c r="BI109" i="5"/>
  <c r="BH109" i="5"/>
  <c r="BG109" i="5"/>
  <c r="BF109" i="5"/>
  <c r="T109" i="5"/>
  <c r="R109" i="5"/>
  <c r="P109" i="5"/>
  <c r="BI108" i="5"/>
  <c r="BH108" i="5"/>
  <c r="BG108" i="5"/>
  <c r="BF108" i="5"/>
  <c r="T108" i="5"/>
  <c r="R108" i="5"/>
  <c r="P108" i="5"/>
  <c r="BI107" i="5"/>
  <c r="BH107" i="5"/>
  <c r="BG107" i="5"/>
  <c r="BF107" i="5"/>
  <c r="T107" i="5"/>
  <c r="R107" i="5"/>
  <c r="P107" i="5"/>
  <c r="BI106" i="5"/>
  <c r="BH106" i="5"/>
  <c r="BG106" i="5"/>
  <c r="BF106" i="5"/>
  <c r="T106" i="5"/>
  <c r="R106" i="5"/>
  <c r="P106" i="5"/>
  <c r="BI105" i="5"/>
  <c r="BH105" i="5"/>
  <c r="BG105" i="5"/>
  <c r="BF105" i="5"/>
  <c r="T105" i="5"/>
  <c r="R105" i="5"/>
  <c r="P105" i="5"/>
  <c r="BI104" i="5"/>
  <c r="BH104" i="5"/>
  <c r="BG104" i="5"/>
  <c r="BF104" i="5"/>
  <c r="T104" i="5"/>
  <c r="R104" i="5"/>
  <c r="P104" i="5"/>
  <c r="BI103" i="5"/>
  <c r="BH103" i="5"/>
  <c r="BG103" i="5"/>
  <c r="BF103" i="5"/>
  <c r="T103" i="5"/>
  <c r="R103" i="5"/>
  <c r="P103" i="5"/>
  <c r="BI101" i="5"/>
  <c r="BH101" i="5"/>
  <c r="BG101" i="5"/>
  <c r="BF101" i="5"/>
  <c r="T101" i="5"/>
  <c r="R101" i="5"/>
  <c r="P101" i="5"/>
  <c r="BI100" i="5"/>
  <c r="BH100" i="5"/>
  <c r="BG100" i="5"/>
  <c r="BF100" i="5"/>
  <c r="T100" i="5"/>
  <c r="R100" i="5"/>
  <c r="P100" i="5"/>
  <c r="BI99" i="5"/>
  <c r="BH99" i="5"/>
  <c r="BG99" i="5"/>
  <c r="BF99" i="5"/>
  <c r="T99" i="5"/>
  <c r="R99" i="5"/>
  <c r="P99" i="5"/>
  <c r="BI98" i="5"/>
  <c r="BH98" i="5"/>
  <c r="BG98" i="5"/>
  <c r="BF98" i="5"/>
  <c r="T98" i="5"/>
  <c r="R98" i="5"/>
  <c r="P98" i="5"/>
  <c r="BI97" i="5"/>
  <c r="BH97" i="5"/>
  <c r="BG97" i="5"/>
  <c r="BF97" i="5"/>
  <c r="T97" i="5"/>
  <c r="R97" i="5"/>
  <c r="P97" i="5"/>
  <c r="BI96" i="5"/>
  <c r="BH96" i="5"/>
  <c r="BG96" i="5"/>
  <c r="BF96" i="5"/>
  <c r="T96" i="5"/>
  <c r="R96" i="5"/>
  <c r="P96" i="5"/>
  <c r="BI95" i="5"/>
  <c r="BH95" i="5"/>
  <c r="BG95" i="5"/>
  <c r="BF95" i="5"/>
  <c r="T95" i="5"/>
  <c r="R95" i="5"/>
  <c r="P95" i="5"/>
  <c r="BI94" i="5"/>
  <c r="BH94" i="5"/>
  <c r="BG94" i="5"/>
  <c r="BF94" i="5"/>
  <c r="T94" i="5"/>
  <c r="R94" i="5"/>
  <c r="P94" i="5"/>
  <c r="BI93" i="5"/>
  <c r="BH93" i="5"/>
  <c r="BG93" i="5"/>
  <c r="BF93" i="5"/>
  <c r="T93" i="5"/>
  <c r="R93" i="5"/>
  <c r="P93" i="5"/>
  <c r="BI92" i="5"/>
  <c r="BH92" i="5"/>
  <c r="BG92" i="5"/>
  <c r="BF92" i="5"/>
  <c r="T92" i="5"/>
  <c r="R92" i="5"/>
  <c r="P92" i="5"/>
  <c r="BI91" i="5"/>
  <c r="BH91" i="5"/>
  <c r="BG91" i="5"/>
  <c r="BF91" i="5"/>
  <c r="T91" i="5"/>
  <c r="R91" i="5"/>
  <c r="P91" i="5"/>
  <c r="BI90" i="5"/>
  <c r="BH90" i="5"/>
  <c r="BG90" i="5"/>
  <c r="BF90" i="5"/>
  <c r="T90" i="5"/>
  <c r="R90" i="5"/>
  <c r="P90" i="5"/>
  <c r="BI89" i="5"/>
  <c r="BH89" i="5"/>
  <c r="BG89" i="5"/>
  <c r="BF89" i="5"/>
  <c r="T89" i="5"/>
  <c r="R89" i="5"/>
  <c r="P89" i="5"/>
  <c r="BI88" i="5"/>
  <c r="BH88" i="5"/>
  <c r="BG88" i="5"/>
  <c r="BF88" i="5"/>
  <c r="T88" i="5"/>
  <c r="R88" i="5"/>
  <c r="P88" i="5"/>
  <c r="BI87" i="5"/>
  <c r="BH87" i="5"/>
  <c r="BG87" i="5"/>
  <c r="BF87" i="5"/>
  <c r="T87" i="5"/>
  <c r="R87" i="5"/>
  <c r="P87" i="5"/>
  <c r="BI86" i="5"/>
  <c r="BH86" i="5"/>
  <c r="BG86" i="5"/>
  <c r="BF86" i="5"/>
  <c r="T86" i="5"/>
  <c r="R86" i="5"/>
  <c r="P86" i="5"/>
  <c r="BI85" i="5"/>
  <c r="BH85" i="5"/>
  <c r="BG85" i="5"/>
  <c r="BF85" i="5"/>
  <c r="T85" i="5"/>
  <c r="R85" i="5"/>
  <c r="P85" i="5"/>
  <c r="BI84" i="5"/>
  <c r="BH84" i="5"/>
  <c r="BG84" i="5"/>
  <c r="BF84" i="5"/>
  <c r="T84" i="5"/>
  <c r="R84" i="5"/>
  <c r="P84" i="5"/>
  <c r="J77" i="5"/>
  <c r="F77" i="5"/>
  <c r="F75" i="5"/>
  <c r="E73" i="5"/>
  <c r="J54" i="5"/>
  <c r="F54" i="5"/>
  <c r="F52" i="5"/>
  <c r="E50" i="5"/>
  <c r="J24" i="5"/>
  <c r="E24" i="5"/>
  <c r="J78" i="5"/>
  <c r="J23" i="5"/>
  <c r="J18" i="5"/>
  <c r="E18" i="5"/>
  <c r="F78" i="5"/>
  <c r="J17" i="5"/>
  <c r="J12" i="5"/>
  <c r="J75" i="5" s="1"/>
  <c r="E7" i="5"/>
  <c r="E48" i="5" s="1"/>
  <c r="J37" i="4"/>
  <c r="J36" i="4"/>
  <c r="AY57" i="1"/>
  <c r="J35" i="4"/>
  <c r="AX57" i="1" s="1"/>
  <c r="BI281" i="4"/>
  <c r="BH281" i="4"/>
  <c r="BG281" i="4"/>
  <c r="BF281" i="4"/>
  <c r="T281" i="4"/>
  <c r="R281" i="4"/>
  <c r="P281" i="4"/>
  <c r="BI280" i="4"/>
  <c r="BH280" i="4"/>
  <c r="BG280" i="4"/>
  <c r="BF280" i="4"/>
  <c r="T280" i="4"/>
  <c r="R280" i="4"/>
  <c r="P280" i="4"/>
  <c r="BI276" i="4"/>
  <c r="BH276" i="4"/>
  <c r="BG276" i="4"/>
  <c r="BF276" i="4"/>
  <c r="T276" i="4"/>
  <c r="T275" i="4" s="1"/>
  <c r="R276" i="4"/>
  <c r="R275" i="4"/>
  <c r="P276" i="4"/>
  <c r="P275" i="4" s="1"/>
  <c r="BI273" i="4"/>
  <c r="BH273" i="4"/>
  <c r="BG273" i="4"/>
  <c r="BF273" i="4"/>
  <c r="T273" i="4"/>
  <c r="R273" i="4"/>
  <c r="P273" i="4"/>
  <c r="BI269" i="4"/>
  <c r="BH269" i="4"/>
  <c r="BG269" i="4"/>
  <c r="BF269" i="4"/>
  <c r="T269" i="4"/>
  <c r="R269" i="4"/>
  <c r="P269" i="4"/>
  <c r="BI267" i="4"/>
  <c r="BH267" i="4"/>
  <c r="BG267" i="4"/>
  <c r="BF267" i="4"/>
  <c r="T267" i="4"/>
  <c r="R267" i="4"/>
  <c r="P267" i="4"/>
  <c r="BI264" i="4"/>
  <c r="BH264" i="4"/>
  <c r="BG264" i="4"/>
  <c r="BF264" i="4"/>
  <c r="T264" i="4"/>
  <c r="R264" i="4"/>
  <c r="P264" i="4"/>
  <c r="BI262" i="4"/>
  <c r="BH262" i="4"/>
  <c r="BG262" i="4"/>
  <c r="BF262" i="4"/>
  <c r="T262" i="4"/>
  <c r="R262" i="4"/>
  <c r="P262" i="4"/>
  <c r="BI259" i="4"/>
  <c r="BH259" i="4"/>
  <c r="BG259" i="4"/>
  <c r="BF259" i="4"/>
  <c r="T259" i="4"/>
  <c r="R259" i="4"/>
  <c r="P259" i="4"/>
  <c r="BI257" i="4"/>
  <c r="BH257" i="4"/>
  <c r="BG257" i="4"/>
  <c r="BF257" i="4"/>
  <c r="T257" i="4"/>
  <c r="R257" i="4"/>
  <c r="P257" i="4"/>
  <c r="BI255" i="4"/>
  <c r="BH255" i="4"/>
  <c r="BG255" i="4"/>
  <c r="BF255" i="4"/>
  <c r="T255" i="4"/>
  <c r="R255" i="4"/>
  <c r="P255" i="4"/>
  <c r="BI251" i="4"/>
  <c r="BH251" i="4"/>
  <c r="BG251" i="4"/>
  <c r="BF251" i="4"/>
  <c r="T251" i="4"/>
  <c r="R251" i="4"/>
  <c r="P251" i="4"/>
  <c r="BI249" i="4"/>
  <c r="BH249" i="4"/>
  <c r="BG249" i="4"/>
  <c r="BF249" i="4"/>
  <c r="T249" i="4"/>
  <c r="R249" i="4"/>
  <c r="P249" i="4"/>
  <c r="BI245" i="4"/>
  <c r="BH245" i="4"/>
  <c r="BG245" i="4"/>
  <c r="BF245" i="4"/>
  <c r="T245" i="4"/>
  <c r="R245" i="4"/>
  <c r="P245" i="4"/>
  <c r="BI240" i="4"/>
  <c r="BH240" i="4"/>
  <c r="BG240" i="4"/>
  <c r="BF240" i="4"/>
  <c r="T240" i="4"/>
  <c r="R240" i="4"/>
  <c r="P240" i="4"/>
  <c r="BI236" i="4"/>
  <c r="BH236" i="4"/>
  <c r="BG236" i="4"/>
  <c r="BF236" i="4"/>
  <c r="T236" i="4"/>
  <c r="R236" i="4"/>
  <c r="P236" i="4"/>
  <c r="BI232" i="4"/>
  <c r="BH232" i="4"/>
  <c r="BG232" i="4"/>
  <c r="BF232" i="4"/>
  <c r="T232" i="4"/>
  <c r="R232" i="4"/>
  <c r="P232" i="4"/>
  <c r="BI228" i="4"/>
  <c r="BH228" i="4"/>
  <c r="BG228" i="4"/>
  <c r="BF228" i="4"/>
  <c r="T228" i="4"/>
  <c r="R228" i="4"/>
  <c r="P228" i="4"/>
  <c r="BI225" i="4"/>
  <c r="BH225" i="4"/>
  <c r="BG225" i="4"/>
  <c r="BF225" i="4"/>
  <c r="T225" i="4"/>
  <c r="R225" i="4"/>
  <c r="P225" i="4"/>
  <c r="BI221" i="4"/>
  <c r="BH221" i="4"/>
  <c r="BG221" i="4"/>
  <c r="BF221" i="4"/>
  <c r="T221" i="4"/>
  <c r="R221" i="4"/>
  <c r="P221" i="4"/>
  <c r="BI219" i="4"/>
  <c r="BH219" i="4"/>
  <c r="BG219" i="4"/>
  <c r="BF219" i="4"/>
  <c r="T219" i="4"/>
  <c r="R219" i="4"/>
  <c r="P219" i="4"/>
  <c r="BI215" i="4"/>
  <c r="BH215" i="4"/>
  <c r="BG215" i="4"/>
  <c r="BF215" i="4"/>
  <c r="T215" i="4"/>
  <c r="R215" i="4"/>
  <c r="P215" i="4"/>
  <c r="BI208" i="4"/>
  <c r="BH208" i="4"/>
  <c r="BG208" i="4"/>
  <c r="BF208" i="4"/>
  <c r="T208" i="4"/>
  <c r="R208" i="4"/>
  <c r="P208" i="4"/>
  <c r="BI203" i="4"/>
  <c r="BH203" i="4"/>
  <c r="BG203" i="4"/>
  <c r="BF203" i="4"/>
  <c r="T203" i="4"/>
  <c r="R203" i="4"/>
  <c r="P203" i="4"/>
  <c r="BI195" i="4"/>
  <c r="BH195" i="4"/>
  <c r="BG195" i="4"/>
  <c r="BF195" i="4"/>
  <c r="T195" i="4"/>
  <c r="R195" i="4"/>
  <c r="P195" i="4"/>
  <c r="BI191" i="4"/>
  <c r="BH191" i="4"/>
  <c r="BG191" i="4"/>
  <c r="BF191" i="4"/>
  <c r="T191" i="4"/>
  <c r="R191" i="4"/>
  <c r="P191" i="4"/>
  <c r="BI186" i="4"/>
  <c r="BH186" i="4"/>
  <c r="BG186" i="4"/>
  <c r="BF186" i="4"/>
  <c r="T186" i="4"/>
  <c r="R186" i="4"/>
  <c r="P186" i="4"/>
  <c r="BI179" i="4"/>
  <c r="BH179" i="4"/>
  <c r="BG179" i="4"/>
  <c r="BF179" i="4"/>
  <c r="T179" i="4"/>
  <c r="R179" i="4"/>
  <c r="P179" i="4"/>
  <c r="BI174" i="4"/>
  <c r="BH174" i="4"/>
  <c r="BG174" i="4"/>
  <c r="BF174" i="4"/>
  <c r="T174" i="4"/>
  <c r="R174" i="4"/>
  <c r="P174" i="4"/>
  <c r="BI172" i="4"/>
  <c r="BH172" i="4"/>
  <c r="BG172" i="4"/>
  <c r="BF172" i="4"/>
  <c r="T172" i="4"/>
  <c r="R172" i="4"/>
  <c r="P172" i="4"/>
  <c r="BI166" i="4"/>
  <c r="BH166" i="4"/>
  <c r="BG166" i="4"/>
  <c r="BF166" i="4"/>
  <c r="T166" i="4"/>
  <c r="R166" i="4"/>
  <c r="P166" i="4"/>
  <c r="BI163" i="4"/>
  <c r="BH163" i="4"/>
  <c r="BG163" i="4"/>
  <c r="BF163" i="4"/>
  <c r="T163" i="4"/>
  <c r="R163" i="4"/>
  <c r="P163" i="4"/>
  <c r="BI162" i="4"/>
  <c r="BH162" i="4"/>
  <c r="BG162" i="4"/>
  <c r="BF162" i="4"/>
  <c r="T162" i="4"/>
  <c r="R162" i="4"/>
  <c r="P162" i="4"/>
  <c r="BI161" i="4"/>
  <c r="BH161" i="4"/>
  <c r="BG161" i="4"/>
  <c r="BF161" i="4"/>
  <c r="T161" i="4"/>
  <c r="R161" i="4"/>
  <c r="P161" i="4"/>
  <c r="BI159" i="4"/>
  <c r="BH159" i="4"/>
  <c r="BG159" i="4"/>
  <c r="BF159" i="4"/>
  <c r="T159" i="4"/>
  <c r="R159" i="4"/>
  <c r="P159" i="4"/>
  <c r="BI157" i="4"/>
  <c r="BH157" i="4"/>
  <c r="BG157" i="4"/>
  <c r="BF157" i="4"/>
  <c r="T157" i="4"/>
  <c r="R157" i="4"/>
  <c r="P157" i="4"/>
  <c r="BI155" i="4"/>
  <c r="BH155" i="4"/>
  <c r="BG155" i="4"/>
  <c r="BF155" i="4"/>
  <c r="T155" i="4"/>
  <c r="R155" i="4"/>
  <c r="P155" i="4"/>
  <c r="BI153" i="4"/>
  <c r="BH153" i="4"/>
  <c r="BG153" i="4"/>
  <c r="BF153" i="4"/>
  <c r="T153" i="4"/>
  <c r="R153" i="4"/>
  <c r="P153" i="4"/>
  <c r="BI151" i="4"/>
  <c r="BH151" i="4"/>
  <c r="BG151" i="4"/>
  <c r="BF151" i="4"/>
  <c r="T151" i="4"/>
  <c r="R151" i="4"/>
  <c r="P151" i="4"/>
  <c r="BI149" i="4"/>
  <c r="BH149" i="4"/>
  <c r="BG149" i="4"/>
  <c r="BF149" i="4"/>
  <c r="T149" i="4"/>
  <c r="R149" i="4"/>
  <c r="P149" i="4"/>
  <c r="BI147" i="4"/>
  <c r="BH147" i="4"/>
  <c r="BG147" i="4"/>
  <c r="BF147" i="4"/>
  <c r="T147" i="4"/>
  <c r="R147" i="4"/>
  <c r="P147" i="4"/>
  <c r="BI145" i="4"/>
  <c r="BH145" i="4"/>
  <c r="BG145" i="4"/>
  <c r="BF145" i="4"/>
  <c r="T145" i="4"/>
  <c r="R145" i="4"/>
  <c r="P145" i="4"/>
  <c r="BI143" i="4"/>
  <c r="BH143" i="4"/>
  <c r="BG143" i="4"/>
  <c r="BF143" i="4"/>
  <c r="T143" i="4"/>
  <c r="R143" i="4"/>
  <c r="P143" i="4"/>
  <c r="BI141" i="4"/>
  <c r="BH141" i="4"/>
  <c r="BG141" i="4"/>
  <c r="BF141" i="4"/>
  <c r="T141" i="4"/>
  <c r="R141" i="4"/>
  <c r="P141" i="4"/>
  <c r="BI139" i="4"/>
  <c r="BH139" i="4"/>
  <c r="BG139" i="4"/>
  <c r="BF139" i="4"/>
  <c r="T139" i="4"/>
  <c r="R139" i="4"/>
  <c r="P139" i="4"/>
  <c r="BI137" i="4"/>
  <c r="BH137" i="4"/>
  <c r="BG137" i="4"/>
  <c r="BF137" i="4"/>
  <c r="T137" i="4"/>
  <c r="R137" i="4"/>
  <c r="P137" i="4"/>
  <c r="BI135" i="4"/>
  <c r="BH135" i="4"/>
  <c r="BG135" i="4"/>
  <c r="BF135" i="4"/>
  <c r="T135" i="4"/>
  <c r="R135" i="4"/>
  <c r="P135" i="4"/>
  <c r="BI133" i="4"/>
  <c r="BH133" i="4"/>
  <c r="BG133" i="4"/>
  <c r="BF133" i="4"/>
  <c r="T133" i="4"/>
  <c r="R133" i="4"/>
  <c r="P133" i="4"/>
  <c r="BI131" i="4"/>
  <c r="BH131" i="4"/>
  <c r="BG131" i="4"/>
  <c r="BF131" i="4"/>
  <c r="T131" i="4"/>
  <c r="R131" i="4"/>
  <c r="P131" i="4"/>
  <c r="BI129" i="4"/>
  <c r="BH129" i="4"/>
  <c r="BG129" i="4"/>
  <c r="BF129" i="4"/>
  <c r="T129" i="4"/>
  <c r="R129" i="4"/>
  <c r="P129" i="4"/>
  <c r="BI128" i="4"/>
  <c r="BH128" i="4"/>
  <c r="BG128" i="4"/>
  <c r="BF128" i="4"/>
  <c r="T128" i="4"/>
  <c r="R128" i="4"/>
  <c r="P128" i="4"/>
  <c r="BI127" i="4"/>
  <c r="BH127" i="4"/>
  <c r="BG127" i="4"/>
  <c r="BF127" i="4"/>
  <c r="T127" i="4"/>
  <c r="R127" i="4"/>
  <c r="P127" i="4"/>
  <c r="BI126" i="4"/>
  <c r="BH126" i="4"/>
  <c r="BG126" i="4"/>
  <c r="BF126" i="4"/>
  <c r="T126" i="4"/>
  <c r="R126" i="4"/>
  <c r="P126" i="4"/>
  <c r="BI125" i="4"/>
  <c r="BH125" i="4"/>
  <c r="BG125" i="4"/>
  <c r="BF125" i="4"/>
  <c r="T125" i="4"/>
  <c r="R125" i="4"/>
  <c r="P125" i="4"/>
  <c r="BI124" i="4"/>
  <c r="BH124" i="4"/>
  <c r="BG124" i="4"/>
  <c r="BF124" i="4"/>
  <c r="T124" i="4"/>
  <c r="R124" i="4"/>
  <c r="P124" i="4"/>
  <c r="BI123" i="4"/>
  <c r="BH123" i="4"/>
  <c r="BG123" i="4"/>
  <c r="BF123" i="4"/>
  <c r="T123" i="4"/>
  <c r="R123" i="4"/>
  <c r="P123" i="4"/>
  <c r="BI121" i="4"/>
  <c r="BH121" i="4"/>
  <c r="BG121" i="4"/>
  <c r="BF121" i="4"/>
  <c r="T121" i="4"/>
  <c r="R121" i="4"/>
  <c r="P121" i="4"/>
  <c r="BI120" i="4"/>
  <c r="BH120" i="4"/>
  <c r="BG120" i="4"/>
  <c r="BF120" i="4"/>
  <c r="T120" i="4"/>
  <c r="R120" i="4"/>
  <c r="P120" i="4"/>
  <c r="BI119" i="4"/>
  <c r="BH119" i="4"/>
  <c r="BG119" i="4"/>
  <c r="BF119" i="4"/>
  <c r="T119" i="4"/>
  <c r="R119" i="4"/>
  <c r="P119" i="4"/>
  <c r="BI118" i="4"/>
  <c r="BH118" i="4"/>
  <c r="BG118" i="4"/>
  <c r="BF118" i="4"/>
  <c r="T118" i="4"/>
  <c r="R118" i="4"/>
  <c r="P118" i="4"/>
  <c r="BI117" i="4"/>
  <c r="BH117" i="4"/>
  <c r="BG117" i="4"/>
  <c r="BF117" i="4"/>
  <c r="T117" i="4"/>
  <c r="R117" i="4"/>
  <c r="P117" i="4"/>
  <c r="BI116" i="4"/>
  <c r="BH116" i="4"/>
  <c r="BG116" i="4"/>
  <c r="BF116" i="4"/>
  <c r="T116" i="4"/>
  <c r="R116" i="4"/>
  <c r="P116" i="4"/>
  <c r="BI115" i="4"/>
  <c r="BH115" i="4"/>
  <c r="BG115" i="4"/>
  <c r="BF115" i="4"/>
  <c r="T115" i="4"/>
  <c r="R115" i="4"/>
  <c r="P115" i="4"/>
  <c r="BI114" i="4"/>
  <c r="BH114" i="4"/>
  <c r="BG114" i="4"/>
  <c r="BF114" i="4"/>
  <c r="T114" i="4"/>
  <c r="R114" i="4"/>
  <c r="P114" i="4"/>
  <c r="BI113" i="4"/>
  <c r="BH113" i="4"/>
  <c r="BG113" i="4"/>
  <c r="BF113" i="4"/>
  <c r="T113" i="4"/>
  <c r="R113" i="4"/>
  <c r="P113" i="4"/>
  <c r="BI112" i="4"/>
  <c r="BH112" i="4"/>
  <c r="BG112" i="4"/>
  <c r="BF112" i="4"/>
  <c r="T112" i="4"/>
  <c r="R112" i="4"/>
  <c r="P112" i="4"/>
  <c r="BI111" i="4"/>
  <c r="BH111" i="4"/>
  <c r="BG111" i="4"/>
  <c r="BF111" i="4"/>
  <c r="T111" i="4"/>
  <c r="R111" i="4"/>
  <c r="P111" i="4"/>
  <c r="BI109" i="4"/>
  <c r="BH109" i="4"/>
  <c r="BG109" i="4"/>
  <c r="BF109" i="4"/>
  <c r="T109" i="4"/>
  <c r="R109" i="4"/>
  <c r="P109" i="4"/>
  <c r="BI108" i="4"/>
  <c r="BH108" i="4"/>
  <c r="BG108" i="4"/>
  <c r="BF108" i="4"/>
  <c r="T108" i="4"/>
  <c r="R108" i="4"/>
  <c r="P108" i="4"/>
  <c r="BI107" i="4"/>
  <c r="BH107" i="4"/>
  <c r="BG107" i="4"/>
  <c r="BF107" i="4"/>
  <c r="T107" i="4"/>
  <c r="R107" i="4"/>
  <c r="P107" i="4"/>
  <c r="BI106" i="4"/>
  <c r="BH106" i="4"/>
  <c r="BG106" i="4"/>
  <c r="BF106" i="4"/>
  <c r="T106" i="4"/>
  <c r="R106" i="4"/>
  <c r="P106" i="4"/>
  <c r="BI105" i="4"/>
  <c r="BH105" i="4"/>
  <c r="BG105" i="4"/>
  <c r="BF105" i="4"/>
  <c r="T105" i="4"/>
  <c r="R105" i="4"/>
  <c r="P105" i="4"/>
  <c r="BI104" i="4"/>
  <c r="BH104" i="4"/>
  <c r="BG104" i="4"/>
  <c r="BF104" i="4"/>
  <c r="T104" i="4"/>
  <c r="R104" i="4"/>
  <c r="P104" i="4"/>
  <c r="BI103" i="4"/>
  <c r="BH103" i="4"/>
  <c r="BG103" i="4"/>
  <c r="BF103" i="4"/>
  <c r="T103" i="4"/>
  <c r="R103" i="4"/>
  <c r="P103" i="4"/>
  <c r="BI102" i="4"/>
  <c r="BH102" i="4"/>
  <c r="BG102" i="4"/>
  <c r="BF102" i="4"/>
  <c r="T102" i="4"/>
  <c r="R102" i="4"/>
  <c r="P102" i="4"/>
  <c r="BI101" i="4"/>
  <c r="BH101" i="4"/>
  <c r="BG101" i="4"/>
  <c r="BF101" i="4"/>
  <c r="T101" i="4"/>
  <c r="R101" i="4"/>
  <c r="P101" i="4"/>
  <c r="BI100" i="4"/>
  <c r="BH100" i="4"/>
  <c r="BG100" i="4"/>
  <c r="BF100" i="4"/>
  <c r="T100" i="4"/>
  <c r="R100" i="4"/>
  <c r="P100" i="4"/>
  <c r="BI99" i="4"/>
  <c r="BH99" i="4"/>
  <c r="BG99" i="4"/>
  <c r="BF99" i="4"/>
  <c r="T99" i="4"/>
  <c r="R99" i="4"/>
  <c r="P99" i="4"/>
  <c r="BI98" i="4"/>
  <c r="BH98" i="4"/>
  <c r="BG98" i="4"/>
  <c r="BF98" i="4"/>
  <c r="T98" i="4"/>
  <c r="R98" i="4"/>
  <c r="P98" i="4"/>
  <c r="BI97" i="4"/>
  <c r="BH97" i="4"/>
  <c r="BG97" i="4"/>
  <c r="BF97" i="4"/>
  <c r="T97" i="4"/>
  <c r="R97" i="4"/>
  <c r="P97" i="4"/>
  <c r="BI96" i="4"/>
  <c r="BH96" i="4"/>
  <c r="BG96" i="4"/>
  <c r="BF96" i="4"/>
  <c r="T96" i="4"/>
  <c r="R96" i="4"/>
  <c r="P96" i="4"/>
  <c r="J90" i="4"/>
  <c r="F90" i="4"/>
  <c r="F88" i="4"/>
  <c r="E86" i="4"/>
  <c r="J54" i="4"/>
  <c r="F54" i="4"/>
  <c r="F52" i="4"/>
  <c r="E50" i="4"/>
  <c r="J24" i="4"/>
  <c r="E24" i="4"/>
  <c r="J55" i="4"/>
  <c r="J23" i="4"/>
  <c r="J18" i="4"/>
  <c r="E18" i="4"/>
  <c r="F91" i="4" s="1"/>
  <c r="J17" i="4"/>
  <c r="J12" i="4"/>
  <c r="J52" i="4" s="1"/>
  <c r="E7" i="4"/>
  <c r="E84" i="4"/>
  <c r="J37" i="3"/>
  <c r="J36" i="3"/>
  <c r="AY56" i="1" s="1"/>
  <c r="J35" i="3"/>
  <c r="AX56" i="1" s="1"/>
  <c r="BI266" i="3"/>
  <c r="BH266" i="3"/>
  <c r="BG266" i="3"/>
  <c r="BF266" i="3"/>
  <c r="T266" i="3"/>
  <c r="R266" i="3"/>
  <c r="P266" i="3"/>
  <c r="BI265" i="3"/>
  <c r="BH265" i="3"/>
  <c r="BG265" i="3"/>
  <c r="BF265" i="3"/>
  <c r="T265" i="3"/>
  <c r="R265" i="3"/>
  <c r="P265" i="3"/>
  <c r="BI264" i="3"/>
  <c r="BH264" i="3"/>
  <c r="BG264" i="3"/>
  <c r="BF264" i="3"/>
  <c r="T264" i="3"/>
  <c r="R264" i="3"/>
  <c r="P264" i="3"/>
  <c r="BI263" i="3"/>
  <c r="BH263" i="3"/>
  <c r="BG263" i="3"/>
  <c r="BF263" i="3"/>
  <c r="T263" i="3"/>
  <c r="R263" i="3"/>
  <c r="P263" i="3"/>
  <c r="BI262" i="3"/>
  <c r="BH262" i="3"/>
  <c r="BG262" i="3"/>
  <c r="BF262" i="3"/>
  <c r="T262" i="3"/>
  <c r="R262" i="3"/>
  <c r="P262" i="3"/>
  <c r="BI260" i="3"/>
  <c r="BH260" i="3"/>
  <c r="BG260" i="3"/>
  <c r="BF260" i="3"/>
  <c r="T260" i="3"/>
  <c r="R260" i="3"/>
  <c r="P260" i="3"/>
  <c r="BI259" i="3"/>
  <c r="BH259" i="3"/>
  <c r="BG259" i="3"/>
  <c r="BF259" i="3"/>
  <c r="T259" i="3"/>
  <c r="R259" i="3"/>
  <c r="P259" i="3"/>
  <c r="BI258" i="3"/>
  <c r="BH258" i="3"/>
  <c r="BG258" i="3"/>
  <c r="BF258" i="3"/>
  <c r="T258" i="3"/>
  <c r="R258" i="3"/>
  <c r="P258" i="3"/>
  <c r="BI257" i="3"/>
  <c r="BH257" i="3"/>
  <c r="BG257" i="3"/>
  <c r="BF257" i="3"/>
  <c r="T257" i="3"/>
  <c r="R257" i="3"/>
  <c r="P257" i="3"/>
  <c r="BI256" i="3"/>
  <c r="BH256" i="3"/>
  <c r="BG256" i="3"/>
  <c r="BF256" i="3"/>
  <c r="T256" i="3"/>
  <c r="R256" i="3"/>
  <c r="P256" i="3"/>
  <c r="BI255" i="3"/>
  <c r="BH255" i="3"/>
  <c r="BG255" i="3"/>
  <c r="BF255" i="3"/>
  <c r="T255" i="3"/>
  <c r="R255" i="3"/>
  <c r="P255" i="3"/>
  <c r="BI254" i="3"/>
  <c r="BH254" i="3"/>
  <c r="BG254" i="3"/>
  <c r="BF254" i="3"/>
  <c r="T254" i="3"/>
  <c r="R254" i="3"/>
  <c r="P254" i="3"/>
  <c r="BI253" i="3"/>
  <c r="BH253" i="3"/>
  <c r="BG253" i="3"/>
  <c r="BF253" i="3"/>
  <c r="T253" i="3"/>
  <c r="R253" i="3"/>
  <c r="P253" i="3"/>
  <c r="BI252" i="3"/>
  <c r="BH252" i="3"/>
  <c r="BG252" i="3"/>
  <c r="BF252" i="3"/>
  <c r="T252" i="3"/>
  <c r="R252" i="3"/>
  <c r="P252" i="3"/>
  <c r="BI251" i="3"/>
  <c r="BH251" i="3"/>
  <c r="BG251" i="3"/>
  <c r="BF251" i="3"/>
  <c r="T251" i="3"/>
  <c r="R251" i="3"/>
  <c r="P251" i="3"/>
  <c r="BI250" i="3"/>
  <c r="BH250" i="3"/>
  <c r="BG250" i="3"/>
  <c r="BF250" i="3"/>
  <c r="T250" i="3"/>
  <c r="R250" i="3"/>
  <c r="P250" i="3"/>
  <c r="BI249" i="3"/>
  <c r="BH249" i="3"/>
  <c r="BG249" i="3"/>
  <c r="BF249" i="3"/>
  <c r="T249" i="3"/>
  <c r="R249" i="3"/>
  <c r="P249" i="3"/>
  <c r="BI248" i="3"/>
  <c r="BH248" i="3"/>
  <c r="BG248" i="3"/>
  <c r="BF248" i="3"/>
  <c r="T248" i="3"/>
  <c r="R248" i="3"/>
  <c r="P248" i="3"/>
  <c r="BI247" i="3"/>
  <c r="BH247" i="3"/>
  <c r="BG247" i="3"/>
  <c r="BF247" i="3"/>
  <c r="T247" i="3"/>
  <c r="R247" i="3"/>
  <c r="P247" i="3"/>
  <c r="BI246" i="3"/>
  <c r="BH246" i="3"/>
  <c r="BG246" i="3"/>
  <c r="BF246" i="3"/>
  <c r="T246" i="3"/>
  <c r="R246" i="3"/>
  <c r="P246" i="3"/>
  <c r="BI245" i="3"/>
  <c r="BH245" i="3"/>
  <c r="BG245" i="3"/>
  <c r="BF245" i="3"/>
  <c r="T245" i="3"/>
  <c r="R245" i="3"/>
  <c r="P245" i="3"/>
  <c r="BI244" i="3"/>
  <c r="BH244" i="3"/>
  <c r="BG244" i="3"/>
  <c r="BF244" i="3"/>
  <c r="T244" i="3"/>
  <c r="R244" i="3"/>
  <c r="P244" i="3"/>
  <c r="BI243" i="3"/>
  <c r="BH243" i="3"/>
  <c r="BG243" i="3"/>
  <c r="BF243" i="3"/>
  <c r="T243" i="3"/>
  <c r="R243" i="3"/>
  <c r="P243" i="3"/>
  <c r="BI242" i="3"/>
  <c r="BH242" i="3"/>
  <c r="BG242" i="3"/>
  <c r="BF242" i="3"/>
  <c r="T242" i="3"/>
  <c r="R242" i="3"/>
  <c r="P242" i="3"/>
  <c r="BI241" i="3"/>
  <c r="BH241" i="3"/>
  <c r="BG241" i="3"/>
  <c r="BF241" i="3"/>
  <c r="T241" i="3"/>
  <c r="R241" i="3"/>
  <c r="P241" i="3"/>
  <c r="BI240" i="3"/>
  <c r="BH240" i="3"/>
  <c r="BG240" i="3"/>
  <c r="BF240" i="3"/>
  <c r="T240" i="3"/>
  <c r="R240" i="3"/>
  <c r="P240" i="3"/>
  <c r="BI239" i="3"/>
  <c r="BH239" i="3"/>
  <c r="BG239" i="3"/>
  <c r="BF239" i="3"/>
  <c r="T239" i="3"/>
  <c r="R239" i="3"/>
  <c r="P239" i="3"/>
  <c r="BI238" i="3"/>
  <c r="BH238" i="3"/>
  <c r="BG238" i="3"/>
  <c r="BF238" i="3"/>
  <c r="T238" i="3"/>
  <c r="R238" i="3"/>
  <c r="P238" i="3"/>
  <c r="BI237" i="3"/>
  <c r="BH237" i="3"/>
  <c r="BG237" i="3"/>
  <c r="BF237" i="3"/>
  <c r="T237" i="3"/>
  <c r="R237" i="3"/>
  <c r="P237" i="3"/>
  <c r="BI236" i="3"/>
  <c r="BH236" i="3"/>
  <c r="BG236" i="3"/>
  <c r="BF236" i="3"/>
  <c r="T236" i="3"/>
  <c r="R236" i="3"/>
  <c r="P236" i="3"/>
  <c r="BI235" i="3"/>
  <c r="BH235" i="3"/>
  <c r="BG235" i="3"/>
  <c r="BF235" i="3"/>
  <c r="T235" i="3"/>
  <c r="R235" i="3"/>
  <c r="P235" i="3"/>
  <c r="BI234" i="3"/>
  <c r="BH234" i="3"/>
  <c r="BG234" i="3"/>
  <c r="BF234" i="3"/>
  <c r="T234" i="3"/>
  <c r="R234" i="3"/>
  <c r="P234" i="3"/>
  <c r="BI233" i="3"/>
  <c r="BH233" i="3"/>
  <c r="BG233" i="3"/>
  <c r="BF233" i="3"/>
  <c r="T233" i="3"/>
  <c r="R233" i="3"/>
  <c r="P233" i="3"/>
  <c r="BI232" i="3"/>
  <c r="BH232" i="3"/>
  <c r="BG232" i="3"/>
  <c r="BF232" i="3"/>
  <c r="T232" i="3"/>
  <c r="R232" i="3"/>
  <c r="P232" i="3"/>
  <c r="BI231" i="3"/>
  <c r="BH231" i="3"/>
  <c r="BG231" i="3"/>
  <c r="BF231" i="3"/>
  <c r="T231" i="3"/>
  <c r="R231" i="3"/>
  <c r="P231" i="3"/>
  <c r="BI230" i="3"/>
  <c r="BH230" i="3"/>
  <c r="BG230" i="3"/>
  <c r="BF230" i="3"/>
  <c r="T230" i="3"/>
  <c r="R230" i="3"/>
  <c r="P230" i="3"/>
  <c r="BI229" i="3"/>
  <c r="BH229" i="3"/>
  <c r="BG229" i="3"/>
  <c r="BF229" i="3"/>
  <c r="T229" i="3"/>
  <c r="R229" i="3"/>
  <c r="P229" i="3"/>
  <c r="BI228" i="3"/>
  <c r="BH228" i="3"/>
  <c r="BG228" i="3"/>
  <c r="BF228" i="3"/>
  <c r="T228" i="3"/>
  <c r="R228" i="3"/>
  <c r="P228" i="3"/>
  <c r="BI227" i="3"/>
  <c r="BH227" i="3"/>
  <c r="BG227" i="3"/>
  <c r="BF227" i="3"/>
  <c r="T227" i="3"/>
  <c r="R227" i="3"/>
  <c r="P227" i="3"/>
  <c r="BI226" i="3"/>
  <c r="BH226" i="3"/>
  <c r="BG226" i="3"/>
  <c r="BF226" i="3"/>
  <c r="T226" i="3"/>
  <c r="R226" i="3"/>
  <c r="P226" i="3"/>
  <c r="BI225" i="3"/>
  <c r="BH225" i="3"/>
  <c r="BG225" i="3"/>
  <c r="BF225" i="3"/>
  <c r="T225" i="3"/>
  <c r="R225" i="3"/>
  <c r="P225" i="3"/>
  <c r="BI224" i="3"/>
  <c r="BH224" i="3"/>
  <c r="BG224" i="3"/>
  <c r="BF224" i="3"/>
  <c r="T224" i="3"/>
  <c r="R224" i="3"/>
  <c r="P224" i="3"/>
  <c r="BI223" i="3"/>
  <c r="BH223" i="3"/>
  <c r="BG223" i="3"/>
  <c r="BF223" i="3"/>
  <c r="T223" i="3"/>
  <c r="R223" i="3"/>
  <c r="P223" i="3"/>
  <c r="BI222" i="3"/>
  <c r="BH222" i="3"/>
  <c r="BG222" i="3"/>
  <c r="BF222" i="3"/>
  <c r="T222" i="3"/>
  <c r="R222" i="3"/>
  <c r="P222" i="3"/>
  <c r="BI221" i="3"/>
  <c r="BH221" i="3"/>
  <c r="BG221" i="3"/>
  <c r="BF221" i="3"/>
  <c r="T221" i="3"/>
  <c r="R221" i="3"/>
  <c r="P221" i="3"/>
  <c r="BI220" i="3"/>
  <c r="BH220" i="3"/>
  <c r="BG220" i="3"/>
  <c r="BF220" i="3"/>
  <c r="T220" i="3"/>
  <c r="R220" i="3"/>
  <c r="P220" i="3"/>
  <c r="BI219" i="3"/>
  <c r="BH219" i="3"/>
  <c r="BG219" i="3"/>
  <c r="BF219" i="3"/>
  <c r="T219" i="3"/>
  <c r="R219" i="3"/>
  <c r="P219" i="3"/>
  <c r="BI218" i="3"/>
  <c r="BH218" i="3"/>
  <c r="BG218" i="3"/>
  <c r="BF218" i="3"/>
  <c r="T218" i="3"/>
  <c r="R218" i="3"/>
  <c r="P218" i="3"/>
  <c r="BI217" i="3"/>
  <c r="BH217" i="3"/>
  <c r="BG217" i="3"/>
  <c r="BF217" i="3"/>
  <c r="T217" i="3"/>
  <c r="R217" i="3"/>
  <c r="P217" i="3"/>
  <c r="BI216" i="3"/>
  <c r="BH216" i="3"/>
  <c r="BG216" i="3"/>
  <c r="BF216" i="3"/>
  <c r="T216" i="3"/>
  <c r="R216" i="3"/>
  <c r="P216" i="3"/>
  <c r="BI215" i="3"/>
  <c r="BH215" i="3"/>
  <c r="BG215" i="3"/>
  <c r="BF215" i="3"/>
  <c r="T215" i="3"/>
  <c r="R215" i="3"/>
  <c r="P215" i="3"/>
  <c r="BI214" i="3"/>
  <c r="BH214" i="3"/>
  <c r="BG214" i="3"/>
  <c r="BF214" i="3"/>
  <c r="T214" i="3"/>
  <c r="R214" i="3"/>
  <c r="P214" i="3"/>
  <c r="BI213" i="3"/>
  <c r="BH213" i="3"/>
  <c r="BG213" i="3"/>
  <c r="BF213" i="3"/>
  <c r="T213" i="3"/>
  <c r="R213" i="3"/>
  <c r="P213" i="3"/>
  <c r="BI212" i="3"/>
  <c r="BH212" i="3"/>
  <c r="BG212" i="3"/>
  <c r="BF212" i="3"/>
  <c r="T212" i="3"/>
  <c r="R212" i="3"/>
  <c r="P212" i="3"/>
  <c r="BI210" i="3"/>
  <c r="BH210" i="3"/>
  <c r="BG210" i="3"/>
  <c r="BF210" i="3"/>
  <c r="T210" i="3"/>
  <c r="R210" i="3"/>
  <c r="P210" i="3"/>
  <c r="BI209" i="3"/>
  <c r="BH209" i="3"/>
  <c r="BG209" i="3"/>
  <c r="BF209" i="3"/>
  <c r="T209" i="3"/>
  <c r="R209" i="3"/>
  <c r="P209" i="3"/>
  <c r="BI208" i="3"/>
  <c r="BH208" i="3"/>
  <c r="BG208" i="3"/>
  <c r="BF208" i="3"/>
  <c r="T208" i="3"/>
  <c r="R208" i="3"/>
  <c r="P208" i="3"/>
  <c r="BI207" i="3"/>
  <c r="BH207" i="3"/>
  <c r="BG207" i="3"/>
  <c r="BF207" i="3"/>
  <c r="T207" i="3"/>
  <c r="R207" i="3"/>
  <c r="P207" i="3"/>
  <c r="BI206" i="3"/>
  <c r="BH206" i="3"/>
  <c r="BG206" i="3"/>
  <c r="BF206" i="3"/>
  <c r="T206" i="3"/>
  <c r="R206" i="3"/>
  <c r="P206" i="3"/>
  <c r="BI205" i="3"/>
  <c r="BH205" i="3"/>
  <c r="BG205" i="3"/>
  <c r="BF205" i="3"/>
  <c r="T205" i="3"/>
  <c r="R205" i="3"/>
  <c r="P205" i="3"/>
  <c r="BI204" i="3"/>
  <c r="BH204" i="3"/>
  <c r="BG204" i="3"/>
  <c r="BF204" i="3"/>
  <c r="T204" i="3"/>
  <c r="R204" i="3"/>
  <c r="P204" i="3"/>
  <c r="BI203" i="3"/>
  <c r="BH203" i="3"/>
  <c r="BG203" i="3"/>
  <c r="BF203" i="3"/>
  <c r="T203" i="3"/>
  <c r="R203" i="3"/>
  <c r="P203" i="3"/>
  <c r="BI202" i="3"/>
  <c r="BH202" i="3"/>
  <c r="BG202" i="3"/>
  <c r="BF202" i="3"/>
  <c r="T202" i="3"/>
  <c r="R202" i="3"/>
  <c r="P202" i="3"/>
  <c r="BI201" i="3"/>
  <c r="BH201" i="3"/>
  <c r="BG201" i="3"/>
  <c r="BF201" i="3"/>
  <c r="T201" i="3"/>
  <c r="R201" i="3"/>
  <c r="P201" i="3"/>
  <c r="BI200" i="3"/>
  <c r="BH200" i="3"/>
  <c r="BG200" i="3"/>
  <c r="BF200" i="3"/>
  <c r="T200" i="3"/>
  <c r="R200" i="3"/>
  <c r="P200" i="3"/>
  <c r="BI199" i="3"/>
  <c r="BH199" i="3"/>
  <c r="BG199" i="3"/>
  <c r="BF199" i="3"/>
  <c r="T199" i="3"/>
  <c r="R199" i="3"/>
  <c r="P199" i="3"/>
  <c r="BI198" i="3"/>
  <c r="BH198" i="3"/>
  <c r="BG198" i="3"/>
  <c r="BF198" i="3"/>
  <c r="T198" i="3"/>
  <c r="R198" i="3"/>
  <c r="P198" i="3"/>
  <c r="BI197" i="3"/>
  <c r="BH197" i="3"/>
  <c r="BG197" i="3"/>
  <c r="BF197" i="3"/>
  <c r="T197" i="3"/>
  <c r="R197" i="3"/>
  <c r="P197" i="3"/>
  <c r="BI196" i="3"/>
  <c r="BH196" i="3"/>
  <c r="BG196" i="3"/>
  <c r="BF196" i="3"/>
  <c r="T196" i="3"/>
  <c r="R196" i="3"/>
  <c r="P196" i="3"/>
  <c r="BI195" i="3"/>
  <c r="BH195" i="3"/>
  <c r="BG195" i="3"/>
  <c r="BF195" i="3"/>
  <c r="T195" i="3"/>
  <c r="R195" i="3"/>
  <c r="P195" i="3"/>
  <c r="BI194" i="3"/>
  <c r="BH194" i="3"/>
  <c r="BG194" i="3"/>
  <c r="BF194" i="3"/>
  <c r="T194" i="3"/>
  <c r="R194" i="3"/>
  <c r="P194" i="3"/>
  <c r="BI193" i="3"/>
  <c r="BH193" i="3"/>
  <c r="BG193" i="3"/>
  <c r="BF193" i="3"/>
  <c r="T193" i="3"/>
  <c r="R193" i="3"/>
  <c r="P193" i="3"/>
  <c r="BI192" i="3"/>
  <c r="BH192" i="3"/>
  <c r="BG192" i="3"/>
  <c r="BF192" i="3"/>
  <c r="T192" i="3"/>
  <c r="R192" i="3"/>
  <c r="P192" i="3"/>
  <c r="BI191" i="3"/>
  <c r="BH191" i="3"/>
  <c r="BG191" i="3"/>
  <c r="BF191" i="3"/>
  <c r="T191" i="3"/>
  <c r="R191" i="3"/>
  <c r="P191" i="3"/>
  <c r="BI190" i="3"/>
  <c r="BH190" i="3"/>
  <c r="BG190" i="3"/>
  <c r="BF190" i="3"/>
  <c r="T190" i="3"/>
  <c r="R190" i="3"/>
  <c r="P190" i="3"/>
  <c r="BI189" i="3"/>
  <c r="BH189" i="3"/>
  <c r="BG189" i="3"/>
  <c r="BF189" i="3"/>
  <c r="T189" i="3"/>
  <c r="R189" i="3"/>
  <c r="P189" i="3"/>
  <c r="BI188" i="3"/>
  <c r="BH188" i="3"/>
  <c r="BG188" i="3"/>
  <c r="BF188" i="3"/>
  <c r="T188" i="3"/>
  <c r="R188" i="3"/>
  <c r="P188" i="3"/>
  <c r="BI187" i="3"/>
  <c r="BH187" i="3"/>
  <c r="BG187" i="3"/>
  <c r="BF187" i="3"/>
  <c r="T187" i="3"/>
  <c r="R187" i="3"/>
  <c r="P187" i="3"/>
  <c r="BI186" i="3"/>
  <c r="BH186" i="3"/>
  <c r="BG186" i="3"/>
  <c r="BF186" i="3"/>
  <c r="T186" i="3"/>
  <c r="R186" i="3"/>
  <c r="P186" i="3"/>
  <c r="BI185" i="3"/>
  <c r="BH185" i="3"/>
  <c r="BG185" i="3"/>
  <c r="BF185" i="3"/>
  <c r="T185" i="3"/>
  <c r="R185" i="3"/>
  <c r="P185" i="3"/>
  <c r="BI184" i="3"/>
  <c r="BH184" i="3"/>
  <c r="BG184" i="3"/>
  <c r="BF184" i="3"/>
  <c r="T184" i="3"/>
  <c r="R184" i="3"/>
  <c r="P184" i="3"/>
  <c r="BI183" i="3"/>
  <c r="BH183" i="3"/>
  <c r="BG183" i="3"/>
  <c r="BF183" i="3"/>
  <c r="T183" i="3"/>
  <c r="R183" i="3"/>
  <c r="P183" i="3"/>
  <c r="BI182" i="3"/>
  <c r="BH182" i="3"/>
  <c r="BG182" i="3"/>
  <c r="BF182" i="3"/>
  <c r="T182" i="3"/>
  <c r="R182" i="3"/>
  <c r="P182" i="3"/>
  <c r="BI181" i="3"/>
  <c r="BH181" i="3"/>
  <c r="BG181" i="3"/>
  <c r="BF181" i="3"/>
  <c r="T181" i="3"/>
  <c r="R181" i="3"/>
  <c r="P181" i="3"/>
  <c r="BI180" i="3"/>
  <c r="BH180" i="3"/>
  <c r="BG180" i="3"/>
  <c r="BF180" i="3"/>
  <c r="T180" i="3"/>
  <c r="R180" i="3"/>
  <c r="P180" i="3"/>
  <c r="BI178" i="3"/>
  <c r="BH178" i="3"/>
  <c r="BG178" i="3"/>
  <c r="BF178" i="3"/>
  <c r="T178" i="3"/>
  <c r="R178" i="3"/>
  <c r="P178" i="3"/>
  <c r="BI177" i="3"/>
  <c r="BH177" i="3"/>
  <c r="BG177" i="3"/>
  <c r="BF177" i="3"/>
  <c r="T177" i="3"/>
  <c r="R177" i="3"/>
  <c r="P177" i="3"/>
  <c r="BI176" i="3"/>
  <c r="BH176" i="3"/>
  <c r="BG176" i="3"/>
  <c r="BF176" i="3"/>
  <c r="T176" i="3"/>
  <c r="R176" i="3"/>
  <c r="P176" i="3"/>
  <c r="BI175" i="3"/>
  <c r="BH175" i="3"/>
  <c r="BG175" i="3"/>
  <c r="BF175" i="3"/>
  <c r="T175" i="3"/>
  <c r="R175" i="3"/>
  <c r="P175" i="3"/>
  <c r="BI174" i="3"/>
  <c r="BH174" i="3"/>
  <c r="BG174" i="3"/>
  <c r="BF174" i="3"/>
  <c r="T174" i="3"/>
  <c r="R174" i="3"/>
  <c r="P174" i="3"/>
  <c r="BI173" i="3"/>
  <c r="BH173" i="3"/>
  <c r="BG173" i="3"/>
  <c r="BF173" i="3"/>
  <c r="T173" i="3"/>
  <c r="R173" i="3"/>
  <c r="P173" i="3"/>
  <c r="BI172" i="3"/>
  <c r="BH172" i="3"/>
  <c r="BG172" i="3"/>
  <c r="BF172" i="3"/>
  <c r="T172" i="3"/>
  <c r="R172" i="3"/>
  <c r="P172" i="3"/>
  <c r="BI171" i="3"/>
  <c r="BH171" i="3"/>
  <c r="BG171" i="3"/>
  <c r="BF171" i="3"/>
  <c r="T171" i="3"/>
  <c r="R171" i="3"/>
  <c r="P171" i="3"/>
  <c r="BI170" i="3"/>
  <c r="BH170" i="3"/>
  <c r="BG170" i="3"/>
  <c r="BF170" i="3"/>
  <c r="T170" i="3"/>
  <c r="R170" i="3"/>
  <c r="P170" i="3"/>
  <c r="BI169" i="3"/>
  <c r="BH169" i="3"/>
  <c r="BG169" i="3"/>
  <c r="BF169" i="3"/>
  <c r="T169" i="3"/>
  <c r="R169" i="3"/>
  <c r="P169" i="3"/>
  <c r="BI168" i="3"/>
  <c r="BH168" i="3"/>
  <c r="BG168" i="3"/>
  <c r="BF168" i="3"/>
  <c r="T168" i="3"/>
  <c r="R168" i="3"/>
  <c r="P168" i="3"/>
  <c r="BI167" i="3"/>
  <c r="BH167" i="3"/>
  <c r="BG167" i="3"/>
  <c r="BF167" i="3"/>
  <c r="T167" i="3"/>
  <c r="R167" i="3"/>
  <c r="P167" i="3"/>
  <c r="BI166" i="3"/>
  <c r="BH166" i="3"/>
  <c r="BG166" i="3"/>
  <c r="BF166" i="3"/>
  <c r="T166" i="3"/>
  <c r="R166" i="3"/>
  <c r="P166" i="3"/>
  <c r="BI165" i="3"/>
  <c r="BH165" i="3"/>
  <c r="BG165" i="3"/>
  <c r="BF165" i="3"/>
  <c r="T165" i="3"/>
  <c r="R165" i="3"/>
  <c r="P165" i="3"/>
  <c r="BI164" i="3"/>
  <c r="BH164" i="3"/>
  <c r="BG164" i="3"/>
  <c r="BF164" i="3"/>
  <c r="T164" i="3"/>
  <c r="R164" i="3"/>
  <c r="P164" i="3"/>
  <c r="BI163" i="3"/>
  <c r="BH163" i="3"/>
  <c r="BG163" i="3"/>
  <c r="BF163" i="3"/>
  <c r="T163" i="3"/>
  <c r="R163" i="3"/>
  <c r="P163" i="3"/>
  <c r="BI162" i="3"/>
  <c r="BH162" i="3"/>
  <c r="BG162" i="3"/>
  <c r="BF162" i="3"/>
  <c r="T162" i="3"/>
  <c r="R162" i="3"/>
  <c r="P162" i="3"/>
  <c r="BI161" i="3"/>
  <c r="BH161" i="3"/>
  <c r="BG161" i="3"/>
  <c r="BF161" i="3"/>
  <c r="T161" i="3"/>
  <c r="R161" i="3"/>
  <c r="P161" i="3"/>
  <c r="BI160" i="3"/>
  <c r="BH160" i="3"/>
  <c r="BG160" i="3"/>
  <c r="BF160" i="3"/>
  <c r="T160" i="3"/>
  <c r="R160" i="3"/>
  <c r="P160" i="3"/>
  <c r="BI159" i="3"/>
  <c r="BH159" i="3"/>
  <c r="BG159" i="3"/>
  <c r="BF159" i="3"/>
  <c r="T159" i="3"/>
  <c r="R159" i="3"/>
  <c r="P159" i="3"/>
  <c r="BI158" i="3"/>
  <c r="BH158" i="3"/>
  <c r="BG158" i="3"/>
  <c r="BF158" i="3"/>
  <c r="T158" i="3"/>
  <c r="R158" i="3"/>
  <c r="P158" i="3"/>
  <c r="BI157" i="3"/>
  <c r="BH157" i="3"/>
  <c r="BG157" i="3"/>
  <c r="BF157" i="3"/>
  <c r="T157" i="3"/>
  <c r="R157" i="3"/>
  <c r="P157" i="3"/>
  <c r="BI156" i="3"/>
  <c r="BH156" i="3"/>
  <c r="BG156" i="3"/>
  <c r="BF156" i="3"/>
  <c r="T156" i="3"/>
  <c r="R156" i="3"/>
  <c r="P156" i="3"/>
  <c r="BI155" i="3"/>
  <c r="BH155" i="3"/>
  <c r="BG155" i="3"/>
  <c r="BF155" i="3"/>
  <c r="T155" i="3"/>
  <c r="R155" i="3"/>
  <c r="P155" i="3"/>
  <c r="BI154" i="3"/>
  <c r="BH154" i="3"/>
  <c r="BG154" i="3"/>
  <c r="BF154" i="3"/>
  <c r="T154" i="3"/>
  <c r="R154" i="3"/>
  <c r="P154" i="3"/>
  <c r="BI153" i="3"/>
  <c r="BH153" i="3"/>
  <c r="BG153" i="3"/>
  <c r="BF153" i="3"/>
  <c r="T153" i="3"/>
  <c r="R153" i="3"/>
  <c r="P153" i="3"/>
  <c r="BI152" i="3"/>
  <c r="BH152" i="3"/>
  <c r="BG152" i="3"/>
  <c r="BF152" i="3"/>
  <c r="T152" i="3"/>
  <c r="R152" i="3"/>
  <c r="P152" i="3"/>
  <c r="BI151" i="3"/>
  <c r="BH151" i="3"/>
  <c r="BG151" i="3"/>
  <c r="BF151" i="3"/>
  <c r="T151" i="3"/>
  <c r="R151" i="3"/>
  <c r="P151" i="3"/>
  <c r="BI150" i="3"/>
  <c r="BH150" i="3"/>
  <c r="BG150" i="3"/>
  <c r="BF150" i="3"/>
  <c r="T150" i="3"/>
  <c r="R150" i="3"/>
  <c r="P150" i="3"/>
  <c r="BI149" i="3"/>
  <c r="BH149" i="3"/>
  <c r="BG149" i="3"/>
  <c r="BF149" i="3"/>
  <c r="T149" i="3"/>
  <c r="R149" i="3"/>
  <c r="P149" i="3"/>
  <c r="BI148" i="3"/>
  <c r="BH148" i="3"/>
  <c r="BG148" i="3"/>
  <c r="BF148" i="3"/>
  <c r="T148" i="3"/>
  <c r="R148" i="3"/>
  <c r="P148" i="3"/>
  <c r="BI147" i="3"/>
  <c r="BH147" i="3"/>
  <c r="BG147" i="3"/>
  <c r="BF147" i="3"/>
  <c r="T147" i="3"/>
  <c r="R147" i="3"/>
  <c r="P147" i="3"/>
  <c r="BI146" i="3"/>
  <c r="BH146" i="3"/>
  <c r="BG146" i="3"/>
  <c r="BF146" i="3"/>
  <c r="T146" i="3"/>
  <c r="R146" i="3"/>
  <c r="P146" i="3"/>
  <c r="BI145" i="3"/>
  <c r="BH145" i="3"/>
  <c r="BG145" i="3"/>
  <c r="BF145" i="3"/>
  <c r="T145" i="3"/>
  <c r="R145" i="3"/>
  <c r="P145" i="3"/>
  <c r="BI144" i="3"/>
  <c r="BH144" i="3"/>
  <c r="BG144" i="3"/>
  <c r="BF144" i="3"/>
  <c r="T144" i="3"/>
  <c r="R144" i="3"/>
  <c r="P144" i="3"/>
  <c r="BI143" i="3"/>
  <c r="BH143" i="3"/>
  <c r="BG143" i="3"/>
  <c r="BF143" i="3"/>
  <c r="T143" i="3"/>
  <c r="R143" i="3"/>
  <c r="P143" i="3"/>
  <c r="BI142" i="3"/>
  <c r="BH142" i="3"/>
  <c r="BG142" i="3"/>
  <c r="BF142" i="3"/>
  <c r="T142" i="3"/>
  <c r="R142" i="3"/>
  <c r="P142" i="3"/>
  <c r="BI141" i="3"/>
  <c r="BH141" i="3"/>
  <c r="BG141" i="3"/>
  <c r="BF141" i="3"/>
  <c r="T141" i="3"/>
  <c r="R141" i="3"/>
  <c r="P141" i="3"/>
  <c r="BI140" i="3"/>
  <c r="BH140" i="3"/>
  <c r="BG140" i="3"/>
  <c r="BF140" i="3"/>
  <c r="T140" i="3"/>
  <c r="R140" i="3"/>
  <c r="P140" i="3"/>
  <c r="BI139" i="3"/>
  <c r="BH139" i="3"/>
  <c r="BG139" i="3"/>
  <c r="BF139" i="3"/>
  <c r="T139" i="3"/>
  <c r="R139" i="3"/>
  <c r="P139" i="3"/>
  <c r="BI137" i="3"/>
  <c r="BH137" i="3"/>
  <c r="BG137" i="3"/>
  <c r="BF137" i="3"/>
  <c r="T137" i="3"/>
  <c r="R137" i="3"/>
  <c r="P137" i="3"/>
  <c r="BI136" i="3"/>
  <c r="BH136" i="3"/>
  <c r="BG136" i="3"/>
  <c r="BF136" i="3"/>
  <c r="T136" i="3"/>
  <c r="R136" i="3"/>
  <c r="P136" i="3"/>
  <c r="BI135" i="3"/>
  <c r="BH135" i="3"/>
  <c r="BG135" i="3"/>
  <c r="BF135" i="3"/>
  <c r="T135" i="3"/>
  <c r="R135" i="3"/>
  <c r="P135" i="3"/>
  <c r="BI134" i="3"/>
  <c r="BH134" i="3"/>
  <c r="BG134" i="3"/>
  <c r="BF134" i="3"/>
  <c r="T134" i="3"/>
  <c r="R134" i="3"/>
  <c r="P134" i="3"/>
  <c r="BI133" i="3"/>
  <c r="BH133" i="3"/>
  <c r="BG133" i="3"/>
  <c r="BF133" i="3"/>
  <c r="T133" i="3"/>
  <c r="R133" i="3"/>
  <c r="P133" i="3"/>
  <c r="BI132" i="3"/>
  <c r="BH132" i="3"/>
  <c r="BG132" i="3"/>
  <c r="BF132" i="3"/>
  <c r="T132" i="3"/>
  <c r="R132" i="3"/>
  <c r="P132" i="3"/>
  <c r="BI131" i="3"/>
  <c r="BH131" i="3"/>
  <c r="BG131" i="3"/>
  <c r="BF131" i="3"/>
  <c r="T131" i="3"/>
  <c r="R131" i="3"/>
  <c r="P131" i="3"/>
  <c r="BI130" i="3"/>
  <c r="BH130" i="3"/>
  <c r="BG130" i="3"/>
  <c r="BF130" i="3"/>
  <c r="T130" i="3"/>
  <c r="R130" i="3"/>
  <c r="P130" i="3"/>
  <c r="BI129" i="3"/>
  <c r="BH129" i="3"/>
  <c r="BG129" i="3"/>
  <c r="BF129" i="3"/>
  <c r="T129" i="3"/>
  <c r="R129" i="3"/>
  <c r="P129" i="3"/>
  <c r="BI128" i="3"/>
  <c r="BH128" i="3"/>
  <c r="BG128" i="3"/>
  <c r="BF128" i="3"/>
  <c r="T128" i="3"/>
  <c r="R128" i="3"/>
  <c r="P128" i="3"/>
  <c r="BI127" i="3"/>
  <c r="BH127" i="3"/>
  <c r="BG127" i="3"/>
  <c r="BF127" i="3"/>
  <c r="T127" i="3"/>
  <c r="R127" i="3"/>
  <c r="P127" i="3"/>
  <c r="BI126" i="3"/>
  <c r="BH126" i="3"/>
  <c r="BG126" i="3"/>
  <c r="BF126" i="3"/>
  <c r="T126" i="3"/>
  <c r="R126" i="3"/>
  <c r="P126" i="3"/>
  <c r="BI125" i="3"/>
  <c r="BH125" i="3"/>
  <c r="BG125" i="3"/>
  <c r="BF125" i="3"/>
  <c r="T125" i="3"/>
  <c r="R125" i="3"/>
  <c r="P125" i="3"/>
  <c r="BI124" i="3"/>
  <c r="BH124" i="3"/>
  <c r="BG124" i="3"/>
  <c r="BF124" i="3"/>
  <c r="T124" i="3"/>
  <c r="R124" i="3"/>
  <c r="P124" i="3"/>
  <c r="BI123" i="3"/>
  <c r="BH123" i="3"/>
  <c r="BG123" i="3"/>
  <c r="BF123" i="3"/>
  <c r="T123" i="3"/>
  <c r="R123" i="3"/>
  <c r="P123" i="3"/>
  <c r="BI122" i="3"/>
  <c r="BH122" i="3"/>
  <c r="BG122" i="3"/>
  <c r="BF122" i="3"/>
  <c r="T122" i="3"/>
  <c r="R122" i="3"/>
  <c r="P122" i="3"/>
  <c r="BI121" i="3"/>
  <c r="BH121" i="3"/>
  <c r="BG121" i="3"/>
  <c r="BF121" i="3"/>
  <c r="T121" i="3"/>
  <c r="R121" i="3"/>
  <c r="P121" i="3"/>
  <c r="BI120" i="3"/>
  <c r="BH120" i="3"/>
  <c r="BG120" i="3"/>
  <c r="BF120" i="3"/>
  <c r="T120" i="3"/>
  <c r="R120" i="3"/>
  <c r="P120" i="3"/>
  <c r="BI119" i="3"/>
  <c r="BH119" i="3"/>
  <c r="BG119" i="3"/>
  <c r="BF119" i="3"/>
  <c r="T119" i="3"/>
  <c r="R119" i="3"/>
  <c r="P119" i="3"/>
  <c r="BI118" i="3"/>
  <c r="BH118" i="3"/>
  <c r="BG118" i="3"/>
  <c r="BF118" i="3"/>
  <c r="T118" i="3"/>
  <c r="R118" i="3"/>
  <c r="P118" i="3"/>
  <c r="BI117" i="3"/>
  <c r="BH117" i="3"/>
  <c r="BG117" i="3"/>
  <c r="BF117" i="3"/>
  <c r="T117" i="3"/>
  <c r="R117" i="3"/>
  <c r="P117" i="3"/>
  <c r="BI116" i="3"/>
  <c r="BH116" i="3"/>
  <c r="BG116" i="3"/>
  <c r="BF116" i="3"/>
  <c r="T116" i="3"/>
  <c r="R116" i="3"/>
  <c r="P116" i="3"/>
  <c r="BI115" i="3"/>
  <c r="BH115" i="3"/>
  <c r="BG115" i="3"/>
  <c r="BF115" i="3"/>
  <c r="T115" i="3"/>
  <c r="R115" i="3"/>
  <c r="P115" i="3"/>
  <c r="BI114" i="3"/>
  <c r="BH114" i="3"/>
  <c r="BG114" i="3"/>
  <c r="BF114" i="3"/>
  <c r="T114" i="3"/>
  <c r="R114" i="3"/>
  <c r="P114" i="3"/>
  <c r="BI113" i="3"/>
  <c r="BH113" i="3"/>
  <c r="BG113" i="3"/>
  <c r="BF113" i="3"/>
  <c r="T113" i="3"/>
  <c r="R113" i="3"/>
  <c r="P113" i="3"/>
  <c r="BI112" i="3"/>
  <c r="BH112" i="3"/>
  <c r="BG112" i="3"/>
  <c r="BF112" i="3"/>
  <c r="T112" i="3"/>
  <c r="R112" i="3"/>
  <c r="P112" i="3"/>
  <c r="BI111" i="3"/>
  <c r="BH111" i="3"/>
  <c r="BG111" i="3"/>
  <c r="BF111" i="3"/>
  <c r="T111" i="3"/>
  <c r="R111" i="3"/>
  <c r="P111" i="3"/>
  <c r="BI110" i="3"/>
  <c r="BH110" i="3"/>
  <c r="BG110" i="3"/>
  <c r="BF110" i="3"/>
  <c r="T110" i="3"/>
  <c r="R110" i="3"/>
  <c r="P110" i="3"/>
  <c r="BI109" i="3"/>
  <c r="BH109" i="3"/>
  <c r="BG109" i="3"/>
  <c r="BF109" i="3"/>
  <c r="T109" i="3"/>
  <c r="R109" i="3"/>
  <c r="P109" i="3"/>
  <c r="BI108" i="3"/>
  <c r="BH108" i="3"/>
  <c r="BG108" i="3"/>
  <c r="BF108" i="3"/>
  <c r="T108" i="3"/>
  <c r="R108" i="3"/>
  <c r="P108" i="3"/>
  <c r="BI107" i="3"/>
  <c r="BH107" i="3"/>
  <c r="BG107" i="3"/>
  <c r="BF107" i="3"/>
  <c r="T107" i="3"/>
  <c r="R107" i="3"/>
  <c r="P107" i="3"/>
  <c r="BI106" i="3"/>
  <c r="BH106" i="3"/>
  <c r="BG106" i="3"/>
  <c r="BF106" i="3"/>
  <c r="T106" i="3"/>
  <c r="R106" i="3"/>
  <c r="P106" i="3"/>
  <c r="BI105" i="3"/>
  <c r="BH105" i="3"/>
  <c r="BG105" i="3"/>
  <c r="BF105" i="3"/>
  <c r="T105" i="3"/>
  <c r="R105" i="3"/>
  <c r="P105" i="3"/>
  <c r="BI104" i="3"/>
  <c r="BH104" i="3"/>
  <c r="BG104" i="3"/>
  <c r="BF104" i="3"/>
  <c r="T104" i="3"/>
  <c r="R104" i="3"/>
  <c r="P104" i="3"/>
  <c r="BI103" i="3"/>
  <c r="BH103" i="3"/>
  <c r="BG103" i="3"/>
  <c r="BF103" i="3"/>
  <c r="T103" i="3"/>
  <c r="R103" i="3"/>
  <c r="P103" i="3"/>
  <c r="BI102" i="3"/>
  <c r="BH102" i="3"/>
  <c r="BG102" i="3"/>
  <c r="BF102" i="3"/>
  <c r="T102" i="3"/>
  <c r="R102" i="3"/>
  <c r="P102" i="3"/>
  <c r="BI101" i="3"/>
  <c r="BH101" i="3"/>
  <c r="BG101" i="3"/>
  <c r="BF101" i="3"/>
  <c r="T101" i="3"/>
  <c r="R101" i="3"/>
  <c r="P101" i="3"/>
  <c r="BI100" i="3"/>
  <c r="BH100" i="3"/>
  <c r="BG100" i="3"/>
  <c r="BF100" i="3"/>
  <c r="T100" i="3"/>
  <c r="R100" i="3"/>
  <c r="P100" i="3"/>
  <c r="BI99" i="3"/>
  <c r="BH99" i="3"/>
  <c r="BG99" i="3"/>
  <c r="BF99" i="3"/>
  <c r="T99" i="3"/>
  <c r="R99" i="3"/>
  <c r="P99" i="3"/>
  <c r="BI98" i="3"/>
  <c r="BH98" i="3"/>
  <c r="BG98" i="3"/>
  <c r="BF98" i="3"/>
  <c r="T98" i="3"/>
  <c r="R98" i="3"/>
  <c r="P98" i="3"/>
  <c r="BI97" i="3"/>
  <c r="BH97" i="3"/>
  <c r="BG97" i="3"/>
  <c r="BF97" i="3"/>
  <c r="T97" i="3"/>
  <c r="R97" i="3"/>
  <c r="P97" i="3"/>
  <c r="BI96" i="3"/>
  <c r="BH96" i="3"/>
  <c r="BG96" i="3"/>
  <c r="BF96" i="3"/>
  <c r="T96" i="3"/>
  <c r="R96" i="3"/>
  <c r="P96" i="3"/>
  <c r="BI95" i="3"/>
  <c r="BH95" i="3"/>
  <c r="BG95" i="3"/>
  <c r="BF95" i="3"/>
  <c r="T95" i="3"/>
  <c r="R95" i="3"/>
  <c r="P95" i="3"/>
  <c r="BI94" i="3"/>
  <c r="BH94" i="3"/>
  <c r="BG94" i="3"/>
  <c r="BF94" i="3"/>
  <c r="T94" i="3"/>
  <c r="R94" i="3"/>
  <c r="P94" i="3"/>
  <c r="BI93" i="3"/>
  <c r="BH93" i="3"/>
  <c r="BG93" i="3"/>
  <c r="BF93" i="3"/>
  <c r="T93" i="3"/>
  <c r="R93" i="3"/>
  <c r="P93" i="3"/>
  <c r="BI92" i="3"/>
  <c r="BH92" i="3"/>
  <c r="BG92" i="3"/>
  <c r="BF92" i="3"/>
  <c r="T92" i="3"/>
  <c r="R92" i="3"/>
  <c r="P92" i="3"/>
  <c r="BI91" i="3"/>
  <c r="BH91" i="3"/>
  <c r="BG91" i="3"/>
  <c r="BF91" i="3"/>
  <c r="T91" i="3"/>
  <c r="R91" i="3"/>
  <c r="P91" i="3"/>
  <c r="BI90" i="3"/>
  <c r="BH90" i="3"/>
  <c r="BG90" i="3"/>
  <c r="BF90" i="3"/>
  <c r="T90" i="3"/>
  <c r="R90" i="3"/>
  <c r="P90" i="3"/>
  <c r="BI89" i="3"/>
  <c r="BH89" i="3"/>
  <c r="BG89" i="3"/>
  <c r="BF89" i="3"/>
  <c r="T89" i="3"/>
  <c r="R89" i="3"/>
  <c r="P89" i="3"/>
  <c r="BI88" i="3"/>
  <c r="BH88" i="3"/>
  <c r="BG88" i="3"/>
  <c r="BF88" i="3"/>
  <c r="T88" i="3"/>
  <c r="R88" i="3"/>
  <c r="P88" i="3"/>
  <c r="J81" i="3"/>
  <c r="F81" i="3"/>
  <c r="F79" i="3"/>
  <c r="E77" i="3"/>
  <c r="J54" i="3"/>
  <c r="F54" i="3"/>
  <c r="F52" i="3"/>
  <c r="E50" i="3"/>
  <c r="J24" i="3"/>
  <c r="E24" i="3"/>
  <c r="J82" i="3" s="1"/>
  <c r="J23" i="3"/>
  <c r="J18" i="3"/>
  <c r="E18" i="3"/>
  <c r="F55" i="3" s="1"/>
  <c r="J17" i="3"/>
  <c r="J12" i="3"/>
  <c r="J79" i="3"/>
  <c r="E7" i="3"/>
  <c r="E48" i="3" s="1"/>
  <c r="J37" i="2"/>
  <c r="J36" i="2"/>
  <c r="AY55" i="1" s="1"/>
  <c r="J35" i="2"/>
  <c r="AX55" i="1"/>
  <c r="BI233" i="2"/>
  <c r="BH233" i="2"/>
  <c r="BG233" i="2"/>
  <c r="BF233" i="2"/>
  <c r="T233" i="2"/>
  <c r="T232" i="2" s="1"/>
  <c r="R233" i="2"/>
  <c r="R232" i="2"/>
  <c r="P233" i="2"/>
  <c r="P232" i="2"/>
  <c r="BI230" i="2"/>
  <c r="BH230" i="2"/>
  <c r="BG230" i="2"/>
  <c r="BF230" i="2"/>
  <c r="T230" i="2"/>
  <c r="R230" i="2"/>
  <c r="P230" i="2"/>
  <c r="BI227" i="2"/>
  <c r="BH227" i="2"/>
  <c r="BG227" i="2"/>
  <c r="BF227" i="2"/>
  <c r="T227" i="2"/>
  <c r="R227" i="2"/>
  <c r="P227" i="2"/>
  <c r="BI222" i="2"/>
  <c r="BH222" i="2"/>
  <c r="BG222" i="2"/>
  <c r="BF222" i="2"/>
  <c r="T222" i="2"/>
  <c r="R222" i="2"/>
  <c r="P222" i="2"/>
  <c r="BI220" i="2"/>
  <c r="BH220" i="2"/>
  <c r="BG220" i="2"/>
  <c r="BF220" i="2"/>
  <c r="T220" i="2"/>
  <c r="R220" i="2"/>
  <c r="P220" i="2"/>
  <c r="BI215" i="2"/>
  <c r="BH215" i="2"/>
  <c r="BG215" i="2"/>
  <c r="BF215" i="2"/>
  <c r="T215" i="2"/>
  <c r="R215" i="2"/>
  <c r="P215" i="2"/>
  <c r="BI213" i="2"/>
  <c r="BH213" i="2"/>
  <c r="BG213" i="2"/>
  <c r="BF213" i="2"/>
  <c r="T213" i="2"/>
  <c r="R213" i="2"/>
  <c r="P213" i="2"/>
  <c r="BI208" i="2"/>
  <c r="BH208" i="2"/>
  <c r="BG208" i="2"/>
  <c r="BF208" i="2"/>
  <c r="T208" i="2"/>
  <c r="R208" i="2"/>
  <c r="P208" i="2"/>
  <c r="BI207" i="2"/>
  <c r="BH207" i="2"/>
  <c r="BG207" i="2"/>
  <c r="BF207" i="2"/>
  <c r="T207" i="2"/>
  <c r="R207" i="2"/>
  <c r="P207" i="2"/>
  <c r="BI206" i="2"/>
  <c r="BH206" i="2"/>
  <c r="BG206" i="2"/>
  <c r="BF206" i="2"/>
  <c r="T206" i="2"/>
  <c r="R206" i="2"/>
  <c r="P206" i="2"/>
  <c r="BI205" i="2"/>
  <c r="BH205" i="2"/>
  <c r="BG205" i="2"/>
  <c r="BF205" i="2"/>
  <c r="T205" i="2"/>
  <c r="R205" i="2"/>
  <c r="P205" i="2"/>
  <c r="BI203" i="2"/>
  <c r="BH203" i="2"/>
  <c r="BG203" i="2"/>
  <c r="BF203" i="2"/>
  <c r="T203" i="2"/>
  <c r="R203" i="2"/>
  <c r="P203" i="2"/>
  <c r="BI201" i="2"/>
  <c r="BH201" i="2"/>
  <c r="BG201" i="2"/>
  <c r="BF201" i="2"/>
  <c r="T201" i="2"/>
  <c r="R201" i="2"/>
  <c r="P201" i="2"/>
  <c r="BI199" i="2"/>
  <c r="BH199" i="2"/>
  <c r="BG199" i="2"/>
  <c r="BF199" i="2"/>
  <c r="T199" i="2"/>
  <c r="R199" i="2"/>
  <c r="P199" i="2"/>
  <c r="BI198" i="2"/>
  <c r="BH198" i="2"/>
  <c r="BG198" i="2"/>
  <c r="BF198" i="2"/>
  <c r="T198" i="2"/>
  <c r="R198" i="2"/>
  <c r="P198" i="2"/>
  <c r="BI196" i="2"/>
  <c r="BH196" i="2"/>
  <c r="BG196" i="2"/>
  <c r="BF196" i="2"/>
  <c r="T196" i="2"/>
  <c r="R196" i="2"/>
  <c r="P196" i="2"/>
  <c r="BI195" i="2"/>
  <c r="BH195" i="2"/>
  <c r="BG195" i="2"/>
  <c r="BF195" i="2"/>
  <c r="T195" i="2"/>
  <c r="R195" i="2"/>
  <c r="P195" i="2"/>
  <c r="BI193" i="2"/>
  <c r="BH193" i="2"/>
  <c r="BG193" i="2"/>
  <c r="BF193" i="2"/>
  <c r="T193" i="2"/>
  <c r="R193" i="2"/>
  <c r="P193" i="2"/>
  <c r="BI192" i="2"/>
  <c r="BH192" i="2"/>
  <c r="BG192" i="2"/>
  <c r="BF192" i="2"/>
  <c r="T192" i="2"/>
  <c r="R192" i="2"/>
  <c r="P192" i="2"/>
  <c r="BI190" i="2"/>
  <c r="BH190" i="2"/>
  <c r="BG190" i="2"/>
  <c r="BF190" i="2"/>
  <c r="T190" i="2"/>
  <c r="R190" i="2"/>
  <c r="P190" i="2"/>
  <c r="BI187" i="2"/>
  <c r="BH187" i="2"/>
  <c r="BG187" i="2"/>
  <c r="BF187" i="2"/>
  <c r="T187" i="2"/>
  <c r="R187" i="2"/>
  <c r="P187" i="2"/>
  <c r="BI183" i="2"/>
  <c r="BH183" i="2"/>
  <c r="BG183" i="2"/>
  <c r="BF183" i="2"/>
  <c r="T183" i="2"/>
  <c r="R183" i="2"/>
  <c r="P183" i="2"/>
  <c r="BI180" i="2"/>
  <c r="BH180" i="2"/>
  <c r="BG180" i="2"/>
  <c r="BF180" i="2"/>
  <c r="T180" i="2"/>
  <c r="R180" i="2"/>
  <c r="P180" i="2"/>
  <c r="BI178" i="2"/>
  <c r="BH178" i="2"/>
  <c r="BG178" i="2"/>
  <c r="BF178" i="2"/>
  <c r="T178" i="2"/>
  <c r="R178" i="2"/>
  <c r="P178" i="2"/>
  <c r="BI176" i="2"/>
  <c r="BH176" i="2"/>
  <c r="BG176" i="2"/>
  <c r="BF176" i="2"/>
  <c r="T176" i="2"/>
  <c r="R176" i="2"/>
  <c r="P176" i="2"/>
  <c r="BI172" i="2"/>
  <c r="BH172" i="2"/>
  <c r="BG172" i="2"/>
  <c r="BF172" i="2"/>
  <c r="T172" i="2"/>
  <c r="R172" i="2"/>
  <c r="P172" i="2"/>
  <c r="BI165" i="2"/>
  <c r="BH165" i="2"/>
  <c r="BG165" i="2"/>
  <c r="BF165" i="2"/>
  <c r="T165" i="2"/>
  <c r="R165" i="2"/>
  <c r="P165" i="2"/>
  <c r="BI163" i="2"/>
  <c r="BH163" i="2"/>
  <c r="BG163" i="2"/>
  <c r="BF163" i="2"/>
  <c r="T163" i="2"/>
  <c r="R163" i="2"/>
  <c r="P163" i="2"/>
  <c r="BI161" i="2"/>
  <c r="BH161" i="2"/>
  <c r="BG161" i="2"/>
  <c r="BF161" i="2"/>
  <c r="T161" i="2"/>
  <c r="R161" i="2"/>
  <c r="P161" i="2"/>
  <c r="BI154" i="2"/>
  <c r="BH154" i="2"/>
  <c r="BG154" i="2"/>
  <c r="BF154" i="2"/>
  <c r="T154" i="2"/>
  <c r="R154" i="2"/>
  <c r="P154" i="2"/>
  <c r="BI150" i="2"/>
  <c r="BH150" i="2"/>
  <c r="BG150" i="2"/>
  <c r="BF150" i="2"/>
  <c r="T150" i="2"/>
  <c r="R150" i="2"/>
  <c r="P150" i="2"/>
  <c r="BI145" i="2"/>
  <c r="BH145" i="2"/>
  <c r="BG145" i="2"/>
  <c r="BF145" i="2"/>
  <c r="T145" i="2"/>
  <c r="R145" i="2"/>
  <c r="P145" i="2"/>
  <c r="BI141" i="2"/>
  <c r="BH141" i="2"/>
  <c r="BG141" i="2"/>
  <c r="BF141" i="2"/>
  <c r="T141" i="2"/>
  <c r="R141" i="2"/>
  <c r="P141" i="2"/>
  <c r="BI138" i="2"/>
  <c r="BH138" i="2"/>
  <c r="BG138" i="2"/>
  <c r="BF138" i="2"/>
  <c r="T138" i="2"/>
  <c r="T137" i="2"/>
  <c r="R138" i="2"/>
  <c r="R137" i="2"/>
  <c r="P138" i="2"/>
  <c r="P137" i="2" s="1"/>
  <c r="BI133" i="2"/>
  <c r="BH133" i="2"/>
  <c r="BG133" i="2"/>
  <c r="BF133" i="2"/>
  <c r="T133" i="2"/>
  <c r="T132" i="2"/>
  <c r="R133" i="2"/>
  <c r="R132" i="2" s="1"/>
  <c r="P133" i="2"/>
  <c r="P132" i="2" s="1"/>
  <c r="BI128" i="2"/>
  <c r="BH128" i="2"/>
  <c r="BG128" i="2"/>
  <c r="BF128" i="2"/>
  <c r="T128" i="2"/>
  <c r="R128" i="2"/>
  <c r="P128" i="2"/>
  <c r="BI124" i="2"/>
  <c r="BH124" i="2"/>
  <c r="BG124" i="2"/>
  <c r="BF124" i="2"/>
  <c r="T124" i="2"/>
  <c r="R124" i="2"/>
  <c r="P124" i="2"/>
  <c r="BI120" i="2"/>
  <c r="BH120" i="2"/>
  <c r="BG120" i="2"/>
  <c r="BF120" i="2"/>
  <c r="T120" i="2"/>
  <c r="R120" i="2"/>
  <c r="P120" i="2"/>
  <c r="BI116" i="2"/>
  <c r="BH116" i="2"/>
  <c r="BG116" i="2"/>
  <c r="BF116" i="2"/>
  <c r="T116" i="2"/>
  <c r="R116" i="2"/>
  <c r="P116" i="2"/>
  <c r="BI114" i="2"/>
  <c r="BH114" i="2"/>
  <c r="BG114" i="2"/>
  <c r="BF114" i="2"/>
  <c r="T114" i="2"/>
  <c r="R114" i="2"/>
  <c r="P114" i="2"/>
  <c r="BI110" i="2"/>
  <c r="BH110" i="2"/>
  <c r="BG110" i="2"/>
  <c r="BF110" i="2"/>
  <c r="T110" i="2"/>
  <c r="R110" i="2"/>
  <c r="P110" i="2"/>
  <c r="BI105" i="2"/>
  <c r="BH105" i="2"/>
  <c r="BG105" i="2"/>
  <c r="BF105" i="2"/>
  <c r="T105" i="2"/>
  <c r="R105" i="2"/>
  <c r="P105" i="2"/>
  <c r="BI101" i="2"/>
  <c r="BH101" i="2"/>
  <c r="BG101" i="2"/>
  <c r="BF101" i="2"/>
  <c r="T101" i="2"/>
  <c r="R101" i="2"/>
  <c r="P101" i="2"/>
  <c r="BI97" i="2"/>
  <c r="BH97" i="2"/>
  <c r="BG97" i="2"/>
  <c r="BF97" i="2"/>
  <c r="T97" i="2"/>
  <c r="R97" i="2"/>
  <c r="P97" i="2"/>
  <c r="BI96" i="2"/>
  <c r="BH96" i="2"/>
  <c r="BG96" i="2"/>
  <c r="BF96" i="2"/>
  <c r="T96" i="2"/>
  <c r="R96" i="2"/>
  <c r="P96" i="2"/>
  <c r="BI93" i="2"/>
  <c r="BH93" i="2"/>
  <c r="BG93" i="2"/>
  <c r="BF93" i="2"/>
  <c r="T93" i="2"/>
  <c r="R93" i="2"/>
  <c r="P93" i="2"/>
  <c r="BI89" i="2"/>
  <c r="BH89" i="2"/>
  <c r="BG89" i="2"/>
  <c r="BF89" i="2"/>
  <c r="T89" i="2"/>
  <c r="R89" i="2"/>
  <c r="P89" i="2"/>
  <c r="J83" i="2"/>
  <c r="F83" i="2"/>
  <c r="F81" i="2"/>
  <c r="E79" i="2"/>
  <c r="J54" i="2"/>
  <c r="F54" i="2"/>
  <c r="F52" i="2"/>
  <c r="E50" i="2"/>
  <c r="J24" i="2"/>
  <c r="E24" i="2"/>
  <c r="J84" i="2" s="1"/>
  <c r="J23" i="2"/>
  <c r="J18" i="2"/>
  <c r="E18" i="2"/>
  <c r="F84" i="2"/>
  <c r="J17" i="2"/>
  <c r="J12" i="2"/>
  <c r="J81" i="2" s="1"/>
  <c r="E7" i="2"/>
  <c r="E77" i="2"/>
  <c r="L50" i="1"/>
  <c r="AM50" i="1"/>
  <c r="AM49" i="1"/>
  <c r="L49" i="1"/>
  <c r="AM47" i="1"/>
  <c r="L47" i="1"/>
  <c r="L45" i="1"/>
  <c r="L44" i="1"/>
  <c r="J213" i="2"/>
  <c r="J188" i="3"/>
  <c r="BK143" i="3"/>
  <c r="BK243" i="3"/>
  <c r="J100" i="3"/>
  <c r="J141" i="4"/>
  <c r="J104" i="4"/>
  <c r="J191" i="4"/>
  <c r="BK111" i="4"/>
  <c r="BK219" i="4"/>
  <c r="BK120" i="4"/>
  <c r="BK99" i="4"/>
  <c r="BK221" i="4"/>
  <c r="J249" i="4"/>
  <c r="BK255" i="4"/>
  <c r="BK109" i="5"/>
  <c r="J147" i="7"/>
  <c r="BK151" i="7"/>
  <c r="BK138" i="9"/>
  <c r="BK171" i="10"/>
  <c r="BK99" i="11"/>
  <c r="BK123" i="12"/>
  <c r="J100" i="13"/>
  <c r="J161" i="14"/>
  <c r="BK152" i="14"/>
  <c r="J110" i="14"/>
  <c r="J112" i="14"/>
  <c r="J114" i="15"/>
  <c r="J106" i="15"/>
  <c r="J116" i="15"/>
  <c r="BK95" i="16"/>
  <c r="J100" i="19"/>
  <c r="BK121" i="19"/>
  <c r="J146" i="19"/>
  <c r="J91" i="19"/>
  <c r="J128" i="2"/>
  <c r="J192" i="2"/>
  <c r="J220" i="3"/>
  <c r="BK103" i="3"/>
  <c r="BK187" i="3"/>
  <c r="BK125" i="3"/>
  <c r="J113" i="3"/>
  <c r="BK98" i="4"/>
  <c r="BK280" i="4"/>
  <c r="BK86" i="5"/>
  <c r="BK116" i="6"/>
  <c r="BK111" i="8"/>
  <c r="BK153" i="10"/>
  <c r="J203" i="10"/>
  <c r="J169" i="10"/>
  <c r="BK95" i="12"/>
  <c r="J91" i="12"/>
  <c r="J88" i="13"/>
  <c r="BK185" i="14"/>
  <c r="J204" i="14"/>
  <c r="J256" i="14"/>
  <c r="BK128" i="14"/>
  <c r="J124" i="15"/>
  <c r="BK133" i="15"/>
  <c r="J92" i="16"/>
  <c r="BK99" i="16"/>
  <c r="J102" i="16"/>
  <c r="J113" i="19"/>
  <c r="J93" i="19"/>
  <c r="J118" i="19"/>
  <c r="J133" i="2"/>
  <c r="J223" i="3"/>
  <c r="J236" i="3"/>
  <c r="J129" i="3"/>
  <c r="J248" i="3"/>
  <c r="BK101" i="3"/>
  <c r="J124" i="4"/>
  <c r="BK119" i="4"/>
  <c r="J94" i="5"/>
  <c r="J99" i="7"/>
  <c r="J108" i="8"/>
  <c r="J103" i="9"/>
  <c r="BK123" i="10"/>
  <c r="BK87" i="11"/>
  <c r="J95" i="12"/>
  <c r="J90" i="13"/>
  <c r="BK106" i="14"/>
  <c r="J101" i="14"/>
  <c r="J176" i="15"/>
  <c r="BK108" i="15"/>
  <c r="J142" i="15"/>
  <c r="J155" i="15"/>
  <c r="J110" i="16"/>
  <c r="BK88" i="18"/>
  <c r="BK114" i="19"/>
  <c r="BK88" i="20"/>
  <c r="BK225" i="3"/>
  <c r="BK105" i="3"/>
  <c r="BK183" i="3"/>
  <c r="J139" i="3"/>
  <c r="BK109" i="3"/>
  <c r="J89" i="3"/>
  <c r="J157" i="4"/>
  <c r="BK155" i="4"/>
  <c r="BK97" i="5"/>
  <c r="BK109" i="6"/>
  <c r="BK101" i="7"/>
  <c r="J99" i="8"/>
  <c r="BK134" i="9"/>
  <c r="BK192" i="10"/>
  <c r="J155" i="10"/>
  <c r="BK114" i="12"/>
  <c r="J87" i="13"/>
  <c r="J119" i="14"/>
  <c r="J259" i="14"/>
  <c r="BK254" i="14"/>
  <c r="J127" i="15"/>
  <c r="J117" i="15"/>
  <c r="J174" i="15"/>
  <c r="J103" i="16"/>
  <c r="J169" i="19"/>
  <c r="BK123" i="19"/>
  <c r="J115" i="19"/>
  <c r="J138" i="2"/>
  <c r="J96" i="3"/>
  <c r="J233" i="3"/>
  <c r="J157" i="3"/>
  <c r="BK89" i="3"/>
  <c r="J168" i="3"/>
  <c r="J186" i="3"/>
  <c r="J107" i="4"/>
  <c r="J145" i="4"/>
  <c r="BK121" i="6"/>
  <c r="BK141" i="7"/>
  <c r="J132" i="7"/>
  <c r="J126" i="9"/>
  <c r="J132" i="10"/>
  <c r="J153" i="10"/>
  <c r="J122" i="12"/>
  <c r="J97" i="13"/>
  <c r="J176" i="14"/>
  <c r="BK135" i="14"/>
  <c r="J211" i="14"/>
  <c r="BK125" i="15"/>
  <c r="BK110" i="15"/>
  <c r="J99" i="16"/>
  <c r="J154" i="19"/>
  <c r="J129" i="19"/>
  <c r="BK100" i="19"/>
  <c r="BK222" i="2"/>
  <c r="J201" i="3"/>
  <c r="J260" i="3"/>
  <c r="J235" i="3"/>
  <c r="J250" i="3"/>
  <c r="BK137" i="3"/>
  <c r="J204" i="3"/>
  <c r="BK251" i="4"/>
  <c r="BK174" i="4"/>
  <c r="J113" i="5"/>
  <c r="BK118" i="6"/>
  <c r="J142" i="7"/>
  <c r="BK117" i="8"/>
  <c r="BK105" i="9"/>
  <c r="J138" i="9"/>
  <c r="BK121" i="10"/>
  <c r="BK99" i="10"/>
  <c r="J171" i="10"/>
  <c r="J118" i="12"/>
  <c r="J91" i="13"/>
  <c r="J207" i="14"/>
  <c r="BK178" i="14"/>
  <c r="BK123" i="15"/>
  <c r="BK115" i="15"/>
  <c r="J166" i="15"/>
  <c r="J90" i="16"/>
  <c r="J95" i="18"/>
  <c r="BK126" i="19"/>
  <c r="BK147" i="19"/>
  <c r="J199" i="2"/>
  <c r="J183" i="2"/>
  <c r="BK154" i="3"/>
  <c r="J165" i="3"/>
  <c r="J234" i="3"/>
  <c r="J241" i="3"/>
  <c r="BK135" i="3"/>
  <c r="BK117" i="4"/>
  <c r="BK103" i="5"/>
  <c r="J156" i="7"/>
  <c r="BK109" i="8"/>
  <c r="BK147" i="9"/>
  <c r="J136" i="10"/>
  <c r="BK166" i="10"/>
  <c r="BK103" i="11"/>
  <c r="J119" i="12"/>
  <c r="J222" i="14"/>
  <c r="J166" i="14"/>
  <c r="J246" i="14"/>
  <c r="J110" i="15"/>
  <c r="BK88" i="15"/>
  <c r="J109" i="15"/>
  <c r="J105" i="16"/>
  <c r="J160" i="19"/>
  <c r="J105" i="19"/>
  <c r="BK94" i="20"/>
  <c r="BK128" i="2"/>
  <c r="BK199" i="3"/>
  <c r="BK185" i="3"/>
  <c r="J259" i="3"/>
  <c r="BK237" i="3"/>
  <c r="BK234" i="3"/>
  <c r="BK126" i="3"/>
  <c r="J118" i="4"/>
  <c r="J99" i="4"/>
  <c r="BK104" i="5"/>
  <c r="BK150" i="7"/>
  <c r="J109" i="8"/>
  <c r="J143" i="9"/>
  <c r="J152" i="10"/>
  <c r="J178" i="10"/>
  <c r="BK115" i="12"/>
  <c r="BK87" i="13"/>
  <c r="BK182" i="14"/>
  <c r="BK228" i="14"/>
  <c r="BK107" i="15"/>
  <c r="J159" i="15"/>
  <c r="J93" i="15"/>
  <c r="J97" i="16"/>
  <c r="BK84" i="18"/>
  <c r="BK132" i="19"/>
  <c r="BK127" i="19"/>
  <c r="J161" i="2"/>
  <c r="J161" i="3"/>
  <c r="BK106" i="3"/>
  <c r="J133" i="3"/>
  <c r="J217" i="3"/>
  <c r="BK127" i="3"/>
  <c r="BK273" i="4"/>
  <c r="BK133" i="4"/>
  <c r="BK262" i="4"/>
  <c r="J155" i="4"/>
  <c r="BK107" i="4"/>
  <c r="J215" i="4"/>
  <c r="BK161" i="4"/>
  <c r="J88" i="5"/>
  <c r="BK130" i="6"/>
  <c r="BK126" i="7"/>
  <c r="J122" i="8"/>
  <c r="BK181" i="10"/>
  <c r="J131" i="11"/>
  <c r="BK89" i="12"/>
  <c r="J84" i="13"/>
  <c r="BK132" i="14"/>
  <c r="J143" i="14"/>
  <c r="J168" i="14"/>
  <c r="BK160" i="15"/>
  <c r="BK164" i="15"/>
  <c r="BK170" i="15"/>
  <c r="J108" i="16"/>
  <c r="BK94" i="18"/>
  <c r="BK152" i="19"/>
  <c r="BK167" i="19"/>
  <c r="J93" i="2"/>
  <c r="BK176" i="2"/>
  <c r="BK104" i="3"/>
  <c r="J172" i="3"/>
  <c r="BK115" i="3"/>
  <c r="BK188" i="3"/>
  <c r="J176" i="3"/>
  <c r="J159" i="4"/>
  <c r="J109" i="4"/>
  <c r="BK95" i="5"/>
  <c r="BK99" i="7"/>
  <c r="J143" i="7"/>
  <c r="BK99" i="8"/>
  <c r="BK222" i="10"/>
  <c r="BK156" i="10"/>
  <c r="J87" i="11"/>
  <c r="BK107" i="12"/>
  <c r="J94" i="13"/>
  <c r="BK235" i="14"/>
  <c r="J147" i="14"/>
  <c r="BK259" i="14"/>
  <c r="J129" i="15"/>
  <c r="J162" i="15"/>
  <c r="BK144" i="15"/>
  <c r="BK83" i="16"/>
  <c r="BK86" i="17"/>
  <c r="J109" i="19"/>
  <c r="BK146" i="19"/>
  <c r="J208" i="2"/>
  <c r="J145" i="2"/>
  <c r="J191" i="3"/>
  <c r="J252" i="3"/>
  <c r="BK88" i="3"/>
  <c r="J177" i="3"/>
  <c r="BK160" i="3"/>
  <c r="BK129" i="3"/>
  <c r="BK153" i="4"/>
  <c r="BK267" i="4"/>
  <c r="BK98" i="5"/>
  <c r="J96" i="6"/>
  <c r="BK128" i="7"/>
  <c r="BK174" i="10"/>
  <c r="J188" i="10"/>
  <c r="BK100" i="10"/>
  <c r="J102" i="12"/>
  <c r="BK203" i="14"/>
  <c r="BK170" i="14"/>
  <c r="BK106" i="15"/>
  <c r="BK119" i="15"/>
  <c r="BK98" i="15"/>
  <c r="J84" i="17"/>
  <c r="BK160" i="19"/>
  <c r="J116" i="19"/>
  <c r="J89" i="2"/>
  <c r="J111" i="3"/>
  <c r="BK197" i="3"/>
  <c r="BK195" i="3"/>
  <c r="BK230" i="3"/>
  <c r="J103" i="3"/>
  <c r="J125" i="3"/>
  <c r="BK130" i="3"/>
  <c r="J264" i="4"/>
  <c r="J85" i="5"/>
  <c r="J92" i="6"/>
  <c r="J108" i="7"/>
  <c r="J99" i="9"/>
  <c r="BK159" i="10"/>
  <c r="J161" i="10"/>
  <c r="BK110" i="12"/>
  <c r="BK111" i="12"/>
  <c r="BK180" i="14"/>
  <c r="BK171" i="14"/>
  <c r="BK166" i="14"/>
  <c r="BK103" i="15"/>
  <c r="J165" i="15"/>
  <c r="J100" i="16"/>
  <c r="J90" i="18"/>
  <c r="J153" i="19"/>
  <c r="BK118" i="19"/>
  <c r="J158" i="19"/>
  <c r="J190" i="2"/>
  <c r="BK183" i="2"/>
  <c r="BK168" i="3"/>
  <c r="J169" i="3"/>
  <c r="J194" i="3"/>
  <c r="J98" i="3"/>
  <c r="J219" i="4"/>
  <c r="BK191" i="4"/>
  <c r="BK111" i="5"/>
  <c r="J89" i="6"/>
  <c r="J160" i="7"/>
  <c r="J113" i="7"/>
  <c r="BK207" i="10"/>
  <c r="J158" i="10"/>
  <c r="J115" i="12"/>
  <c r="BK94" i="12"/>
  <c r="J224" i="14"/>
  <c r="J162" i="14"/>
  <c r="J265" i="14"/>
  <c r="J139" i="15"/>
  <c r="J152" i="15"/>
  <c r="J96" i="15"/>
  <c r="BK90" i="18"/>
  <c r="BK164" i="19"/>
  <c r="J98" i="19"/>
  <c r="BK89" i="20"/>
  <c r="J187" i="2"/>
  <c r="J145" i="3"/>
  <c r="BK98" i="3"/>
  <c r="BK192" i="3"/>
  <c r="BK232" i="3"/>
  <c r="BK224" i="3"/>
  <c r="J163" i="4"/>
  <c r="J109" i="5"/>
  <c r="J99" i="5"/>
  <c r="J100" i="6"/>
  <c r="BK186" i="10"/>
  <c r="BK117" i="12"/>
  <c r="BK87" i="12"/>
  <c r="J197" i="14"/>
  <c r="BK233" i="14"/>
  <c r="J254" i="14"/>
  <c r="BK92" i="15"/>
  <c r="BK162" i="15"/>
  <c r="BK136" i="15"/>
  <c r="BK85" i="16"/>
  <c r="BK89" i="17"/>
  <c r="BK154" i="19"/>
  <c r="BK117" i="19"/>
  <c r="J90" i="20"/>
  <c r="BK165" i="2"/>
  <c r="J118" i="3"/>
  <c r="BK118" i="3"/>
  <c r="J178" i="3"/>
  <c r="BK174" i="3"/>
  <c r="BK144" i="3"/>
  <c r="J174" i="4"/>
  <c r="BK104" i="4"/>
  <c r="J86" i="5"/>
  <c r="BK122" i="6"/>
  <c r="J170" i="7"/>
  <c r="J147" i="9"/>
  <c r="J97" i="10"/>
  <c r="BK132" i="10"/>
  <c r="J120" i="12"/>
  <c r="J98" i="12"/>
  <c r="J173" i="14"/>
  <c r="BK244" i="14"/>
  <c r="J135" i="14"/>
  <c r="J153" i="15"/>
  <c r="J101" i="15"/>
  <c r="BK102" i="16"/>
  <c r="J107" i="16"/>
  <c r="BK122" i="19"/>
  <c r="J117" i="19"/>
  <c r="BK96" i="19"/>
  <c r="BK114" i="2"/>
  <c r="J163" i="2"/>
  <c r="BK258" i="3"/>
  <c r="BK249" i="3"/>
  <c r="J154" i="3"/>
  <c r="BK107" i="3"/>
  <c r="BK266" i="3"/>
  <c r="BK159" i="4"/>
  <c r="J135" i="4"/>
  <c r="BK89" i="5"/>
  <c r="BK138" i="7"/>
  <c r="BK93" i="8"/>
  <c r="BK183" i="10"/>
  <c r="BK103" i="10"/>
  <c r="BK97" i="12"/>
  <c r="BK97" i="13"/>
  <c r="BK229" i="14"/>
  <c r="BK220" i="14"/>
  <c r="J178" i="15"/>
  <c r="BK99" i="15"/>
  <c r="J88" i="15"/>
  <c r="J95" i="16"/>
  <c r="J89" i="16"/>
  <c r="J138" i="19"/>
  <c r="BK102" i="19"/>
  <c r="BK125" i="19"/>
  <c r="BK163" i="2"/>
  <c r="J134" i="3"/>
  <c r="BK90" i="3"/>
  <c r="J264" i="3"/>
  <c r="J171" i="3"/>
  <c r="BK256" i="3"/>
  <c r="BK126" i="4"/>
  <c r="J240" i="4"/>
  <c r="J125" i="4"/>
  <c r="BK103" i="4"/>
  <c r="J161" i="4"/>
  <c r="BK108" i="4"/>
  <c r="BK195" i="4"/>
  <c r="BK157" i="4"/>
  <c r="J108" i="5"/>
  <c r="BK144" i="6"/>
  <c r="BK142" i="7"/>
  <c r="J102" i="8"/>
  <c r="BK106" i="10"/>
  <c r="J99" i="11"/>
  <c r="J111" i="12"/>
  <c r="BK242" i="14"/>
  <c r="J199" i="14"/>
  <c r="BK265" i="14"/>
  <c r="J98" i="15"/>
  <c r="BK127" i="15"/>
  <c r="BK117" i="15"/>
  <c r="BK103" i="16"/>
  <c r="J89" i="17"/>
  <c r="J149" i="19"/>
  <c r="BK103" i="19"/>
  <c r="BK95" i="20"/>
  <c r="BK124" i="2"/>
  <c r="J192" i="3"/>
  <c r="BK189" i="3"/>
  <c r="BK250" i="3"/>
  <c r="J232" i="3"/>
  <c r="J247" i="3"/>
  <c r="J156" i="3"/>
  <c r="J93" i="5"/>
  <c r="J131" i="6"/>
  <c r="J151" i="7"/>
  <c r="BK156" i="7"/>
  <c r="J141" i="9"/>
  <c r="BK101" i="10"/>
  <c r="J102" i="13"/>
  <c r="BK154" i="14"/>
  <c r="BK137" i="14"/>
  <c r="BK193" i="14"/>
  <c r="J125" i="15"/>
  <c r="BK163" i="15"/>
  <c r="J99" i="15"/>
  <c r="BK111" i="16"/>
  <c r="J84" i="18"/>
  <c r="BK116" i="19"/>
  <c r="BK145" i="19"/>
  <c r="BK93" i="20"/>
  <c r="BK201" i="2"/>
  <c r="BK97" i="2"/>
  <c r="J200" i="3"/>
  <c r="J119" i="3"/>
  <c r="J244" i="3"/>
  <c r="J162" i="3"/>
  <c r="BK166" i="3"/>
  <c r="BK143" i="4"/>
  <c r="BK87" i="5"/>
  <c r="J122" i="6"/>
  <c r="J126" i="7"/>
  <c r="J140" i="9"/>
  <c r="J159" i="10"/>
  <c r="BK161" i="10"/>
  <c r="J104" i="12"/>
  <c r="J95" i="13"/>
  <c r="J215" i="14"/>
  <c r="J258" i="14"/>
  <c r="BK95" i="14"/>
  <c r="BK157" i="15"/>
  <c r="J94" i="15"/>
  <c r="J122" i="15"/>
  <c r="BK107" i="16"/>
  <c r="BK92" i="18"/>
  <c r="BK166" i="19"/>
  <c r="BK113" i="19"/>
  <c r="BK195" i="2"/>
  <c r="BK182" i="3"/>
  <c r="BK226" i="3"/>
  <c r="BK244" i="3"/>
  <c r="J251" i="3"/>
  <c r="J150" i="3"/>
  <c r="BK254" i="3"/>
  <c r="J116" i="4"/>
  <c r="J123" i="4"/>
  <c r="J107" i="5"/>
  <c r="J116" i="7"/>
  <c r="J124" i="8"/>
  <c r="J89" i="9"/>
  <c r="J123" i="10"/>
  <c r="J140" i="10"/>
  <c r="J107" i="11"/>
  <c r="J105" i="12"/>
  <c r="J96" i="13"/>
  <c r="J220" i="14"/>
  <c r="BK130" i="14"/>
  <c r="BK110" i="14"/>
  <c r="BK155" i="15"/>
  <c r="BK93" i="15"/>
  <c r="BK137" i="15"/>
  <c r="BK110" i="16"/>
  <c r="J88" i="17"/>
  <c r="J152" i="19"/>
  <c r="J88" i="20"/>
  <c r="BK207" i="2"/>
  <c r="BK220" i="3"/>
  <c r="J190" i="3"/>
  <c r="BK206" i="3"/>
  <c r="J224" i="3"/>
  <c r="J160" i="3"/>
  <c r="BK123" i="3"/>
  <c r="J128" i="4"/>
  <c r="BK90" i="5"/>
  <c r="BK96" i="6"/>
  <c r="BK164" i="7"/>
  <c r="J120" i="8"/>
  <c r="BK97" i="9"/>
  <c r="J174" i="10"/>
  <c r="BK129" i="10"/>
  <c r="J114" i="12"/>
  <c r="BK93" i="13"/>
  <c r="J217" i="14"/>
  <c r="J158" i="14"/>
  <c r="BK97" i="14"/>
  <c r="J130" i="14"/>
  <c r="J163" i="15"/>
  <c r="J168" i="15"/>
  <c r="J106" i="19"/>
  <c r="J110" i="19"/>
  <c r="J230" i="2"/>
  <c r="J193" i="2"/>
  <c r="BK151" i="3"/>
  <c r="J227" i="3"/>
  <c r="J262" i="3"/>
  <c r="BK233" i="3"/>
  <c r="BK201" i="3"/>
  <c r="BK179" i="4"/>
  <c r="J232" i="4"/>
  <c r="J98" i="5"/>
  <c r="BK124" i="6"/>
  <c r="BK154" i="7"/>
  <c r="BK113" i="7"/>
  <c r="J106" i="8"/>
  <c r="BK89" i="8"/>
  <c r="BK156" i="9"/>
  <c r="BK158" i="10"/>
  <c r="BK178" i="10"/>
  <c r="J207" i="10"/>
  <c r="J107" i="12"/>
  <c r="BK101" i="13"/>
  <c r="BK149" i="14"/>
  <c r="BK162" i="14"/>
  <c r="BK168" i="15"/>
  <c r="J102" i="15"/>
  <c r="J92" i="15"/>
  <c r="BK94" i="16"/>
  <c r="BK158" i="19"/>
  <c r="J103" i="19"/>
  <c r="J171" i="19"/>
  <c r="J105" i="2"/>
  <c r="BK133" i="2"/>
  <c r="J88" i="3"/>
  <c r="J193" i="3"/>
  <c r="BK93" i="3"/>
  <c r="J254" i="3"/>
  <c r="BK262" i="3"/>
  <c r="BK252" i="3"/>
  <c r="J259" i="4"/>
  <c r="BK124" i="4"/>
  <c r="J109" i="6"/>
  <c r="BK108" i="7"/>
  <c r="BK122" i="8"/>
  <c r="BK176" i="10"/>
  <c r="J180" i="10"/>
  <c r="J191" i="10"/>
  <c r="J93" i="12"/>
  <c r="BK86" i="12"/>
  <c r="BK237" i="14"/>
  <c r="J152" i="14"/>
  <c r="BK200" i="14"/>
  <c r="BK146" i="15"/>
  <c r="BK89" i="15"/>
  <c r="BK104" i="16"/>
  <c r="J87" i="17"/>
  <c r="BK139" i="19"/>
  <c r="BK165" i="19"/>
  <c r="BK91" i="19"/>
  <c r="BK196" i="2"/>
  <c r="J207" i="2"/>
  <c r="J92" i="3"/>
  <c r="J197" i="3"/>
  <c r="BK259" i="3"/>
  <c r="J256" i="3"/>
  <c r="J215" i="3"/>
  <c r="J120" i="4"/>
  <c r="BK115" i="4"/>
  <c r="J97" i="5"/>
  <c r="J89" i="5"/>
  <c r="BK92" i="7"/>
  <c r="BK158" i="9"/>
  <c r="J147" i="10"/>
  <c r="J221" i="10"/>
  <c r="BK93" i="12"/>
  <c r="J109" i="12"/>
  <c r="BK258" i="14"/>
  <c r="BK226" i="14"/>
  <c r="J261" i="14"/>
  <c r="BK118" i="15"/>
  <c r="J154" i="15"/>
  <c r="BK153" i="15"/>
  <c r="J113" i="16"/>
  <c r="BK98" i="19"/>
  <c r="BK109" i="19"/>
  <c r="BK93" i="19"/>
  <c r="J206" i="2"/>
  <c r="BK245" i="3"/>
  <c r="J263" i="3"/>
  <c r="BK172" i="3"/>
  <c r="J142" i="3"/>
  <c r="BK139" i="3"/>
  <c r="BK127" i="4"/>
  <c r="J267" i="4"/>
  <c r="BK141" i="4"/>
  <c r="BK106" i="4"/>
  <c r="BK203" i="4"/>
  <c r="BK114" i="4"/>
  <c r="BK232" i="4"/>
  <c r="BK151" i="4"/>
  <c r="J162" i="4"/>
  <c r="J104" i="5"/>
  <c r="BK125" i="6"/>
  <c r="BK157" i="7"/>
  <c r="BK119" i="8"/>
  <c r="BK118" i="9"/>
  <c r="BK211" i="10"/>
  <c r="J97" i="12"/>
  <c r="J89" i="13"/>
  <c r="BK197" i="14"/>
  <c r="BK256" i="14"/>
  <c r="BK213" i="14"/>
  <c r="BK201" i="14"/>
  <c r="J144" i="15"/>
  <c r="BK96" i="15"/>
  <c r="BK171" i="15"/>
  <c r="J84" i="16"/>
  <c r="J92" i="18"/>
  <c r="BK168" i="19"/>
  <c r="BK131" i="19"/>
  <c r="BK124" i="19"/>
  <c r="J84" i="20"/>
  <c r="BK199" i="2"/>
  <c r="BK159" i="3"/>
  <c r="BK235" i="3"/>
  <c r="BK241" i="3"/>
  <c r="BK207" i="3"/>
  <c r="J203" i="3"/>
  <c r="J214" i="3"/>
  <c r="BK210" i="3"/>
  <c r="BK116" i="4"/>
  <c r="BK249" i="4"/>
  <c r="J95" i="5"/>
  <c r="BK129" i="6"/>
  <c r="J116" i="6"/>
  <c r="J117" i="8"/>
  <c r="J193" i="10"/>
  <c r="BK136" i="10"/>
  <c r="BK213" i="10"/>
  <c r="J103" i="11"/>
  <c r="BK91" i="12"/>
  <c r="BK95" i="13"/>
  <c r="BK189" i="14"/>
  <c r="J104" i="14"/>
  <c r="BK166" i="15"/>
  <c r="BK120" i="15"/>
  <c r="BK134" i="15"/>
  <c r="J98" i="16"/>
  <c r="BK86" i="18"/>
  <c r="J142" i="19"/>
  <c r="J96" i="19"/>
  <c r="BK99" i="19"/>
  <c r="J120" i="2"/>
  <c r="BK161" i="2"/>
  <c r="BK99" i="3"/>
  <c r="J110" i="3"/>
  <c r="BK238" i="3"/>
  <c r="J183" i="3"/>
  <c r="BK264" i="4"/>
  <c r="J245" i="4"/>
  <c r="J127" i="4"/>
  <c r="BK113" i="6"/>
  <c r="J153" i="7"/>
  <c r="J119" i="8"/>
  <c r="BK131" i="9"/>
  <c r="BK188" i="10"/>
  <c r="BK149" i="10"/>
  <c r="BK98" i="12"/>
  <c r="BK98" i="13"/>
  <c r="BK217" i="14"/>
  <c r="BK168" i="14"/>
  <c r="J132" i="15"/>
  <c r="J158" i="15"/>
  <c r="BK94" i="15"/>
  <c r="J94" i="16"/>
  <c r="BK142" i="19"/>
  <c r="J87" i="20"/>
  <c r="J96" i="2"/>
  <c r="J91" i="3"/>
  <c r="J112" i="3"/>
  <c r="J167" i="3"/>
  <c r="J195" i="3"/>
  <c r="J198" i="3"/>
  <c r="J189" i="3"/>
  <c r="J149" i="4"/>
  <c r="BK125" i="4"/>
  <c r="BK93" i="5"/>
  <c r="BK127" i="6"/>
  <c r="BK170" i="7"/>
  <c r="BK144" i="9"/>
  <c r="J109" i="10"/>
  <c r="J164" i="10"/>
  <c r="J116" i="12"/>
  <c r="BK108" i="12"/>
  <c r="J231" i="14"/>
  <c r="BK156" i="14"/>
  <c r="BK121" i="14"/>
  <c r="BK161" i="14"/>
  <c r="J171" i="15"/>
  <c r="J97" i="15"/>
  <c r="BK91" i="16"/>
  <c r="BK88" i="17"/>
  <c r="J150" i="19"/>
  <c r="J133" i="19"/>
  <c r="J108" i="19"/>
  <c r="BK138" i="2"/>
  <c r="J203" i="2"/>
  <c r="BK133" i="3"/>
  <c r="BK124" i="3"/>
  <c r="J208" i="3"/>
  <c r="BK242" i="3"/>
  <c r="J102" i="3"/>
  <c r="J104" i="3"/>
  <c r="J114" i="4"/>
  <c r="BK96" i="5"/>
  <c r="J133" i="6"/>
  <c r="BK147" i="7"/>
  <c r="BK113" i="8"/>
  <c r="J119" i="10"/>
  <c r="J129" i="10"/>
  <c r="J177" i="10"/>
  <c r="BK90" i="12"/>
  <c r="BK89" i="13"/>
  <c r="BK115" i="14"/>
  <c r="BK199" i="14"/>
  <c r="BK179" i="15"/>
  <c r="J137" i="15"/>
  <c r="J130" i="15"/>
  <c r="J86" i="18"/>
  <c r="J135" i="19"/>
  <c r="BK106" i="19"/>
  <c r="J198" i="2"/>
  <c r="J205" i="2"/>
  <c r="BK110" i="3"/>
  <c r="J108" i="3"/>
  <c r="J124" i="3"/>
  <c r="BK198" i="3"/>
  <c r="J95" i="3"/>
  <c r="J111" i="4"/>
  <c r="BK281" i="4"/>
  <c r="J91" i="5"/>
  <c r="BK133" i="6"/>
  <c r="J92" i="7"/>
  <c r="J130" i="7"/>
  <c r="J104" i="8"/>
  <c r="BK126" i="9"/>
  <c r="BK185" i="10"/>
  <c r="BK147" i="10"/>
  <c r="BK115" i="10"/>
  <c r="J90" i="12"/>
  <c r="BK103" i="13"/>
  <c r="BK133" i="14"/>
  <c r="J159" i="14"/>
  <c r="BK145" i="14"/>
  <c r="J136" i="15"/>
  <c r="J118" i="15"/>
  <c r="BK147" i="15"/>
  <c r="BK88" i="16"/>
  <c r="J141" i="19"/>
  <c r="BK135" i="19"/>
  <c r="BK94" i="19"/>
  <c r="BK198" i="2"/>
  <c r="BK213" i="3"/>
  <c r="BK221" i="3"/>
  <c r="BK231" i="3"/>
  <c r="BK111" i="3"/>
  <c r="BK219" i="3"/>
  <c r="BK120" i="3"/>
  <c r="J203" i="4"/>
  <c r="BK94" i="5"/>
  <c r="J138" i="6"/>
  <c r="BK148" i="7"/>
  <c r="BK151" i="9"/>
  <c r="BK109" i="9"/>
  <c r="BK151" i="10"/>
  <c r="BK107" i="11"/>
  <c r="BK94" i="13"/>
  <c r="BK101" i="14"/>
  <c r="J182" i="14"/>
  <c r="BK158" i="15"/>
  <c r="BK132" i="15"/>
  <c r="J164" i="15"/>
  <c r="BK90" i="16"/>
  <c r="J164" i="19"/>
  <c r="BK128" i="19"/>
  <c r="BK206" i="2"/>
  <c r="J201" i="2"/>
  <c r="BK167" i="3"/>
  <c r="J90" i="3"/>
  <c r="BK132" i="3"/>
  <c r="J120" i="3"/>
  <c r="BK208" i="3"/>
  <c r="J153" i="3"/>
  <c r="BK240" i="4"/>
  <c r="BK135" i="4"/>
  <c r="BK110" i="5"/>
  <c r="BK92" i="6"/>
  <c r="BK104" i="8"/>
  <c r="BK140" i="9"/>
  <c r="BK97" i="10"/>
  <c r="J156" i="10"/>
  <c r="BK95" i="11"/>
  <c r="J89" i="12"/>
  <c r="J189" i="14"/>
  <c r="J156" i="14"/>
  <c r="J108" i="14"/>
  <c r="J121" i="15"/>
  <c r="J133" i="15"/>
  <c r="BK109" i="16"/>
  <c r="J92" i="19"/>
  <c r="J159" i="19"/>
  <c r="BK91" i="20"/>
  <c r="J227" i="2"/>
  <c r="BK193" i="2"/>
  <c r="J99" i="3"/>
  <c r="BK236" i="3"/>
  <c r="J231" i="3"/>
  <c r="J187" i="3"/>
  <c r="BK209" i="3"/>
  <c r="BK102" i="3"/>
  <c r="BK269" i="4"/>
  <c r="BK128" i="4"/>
  <c r="J97" i="4"/>
  <c r="J153" i="4"/>
  <c r="J251" i="4"/>
  <c r="J179" i="4"/>
  <c r="J103" i="4"/>
  <c r="BK137" i="4"/>
  <c r="BK84" i="5"/>
  <c r="J102" i="6"/>
  <c r="BK144" i="7"/>
  <c r="J95" i="8"/>
  <c r="BK117" i="10"/>
  <c r="J142" i="10"/>
  <c r="BK102" i="12"/>
  <c r="J99" i="13"/>
  <c r="BK159" i="14"/>
  <c r="BK231" i="14"/>
  <c r="J148" i="15"/>
  <c r="BK126" i="15"/>
  <c r="J141" i="15"/>
  <c r="J82" i="16"/>
  <c r="BK105" i="19"/>
  <c r="BK169" i="19"/>
  <c r="BK86" i="20"/>
  <c r="BK192" i="2"/>
  <c r="BK114" i="3"/>
  <c r="J209" i="3"/>
  <c r="J137" i="3"/>
  <c r="BK260" i="3"/>
  <c r="J243" i="3"/>
  <c r="BK166" i="4"/>
  <c r="BK102" i="4"/>
  <c r="BK131" i="6"/>
  <c r="J119" i="6"/>
  <c r="J97" i="9"/>
  <c r="BK145" i="10"/>
  <c r="J112" i="10"/>
  <c r="BK115" i="11"/>
  <c r="BK118" i="12"/>
  <c r="BK92" i="12"/>
  <c r="J139" i="14"/>
  <c r="BK232" i="14"/>
  <c r="BK248" i="14"/>
  <c r="BK141" i="15"/>
  <c r="J105" i="15"/>
  <c r="J138" i="15"/>
  <c r="BK150" i="19"/>
  <c r="BK171" i="19"/>
  <c r="BK85" i="20"/>
  <c r="BK150" i="2"/>
  <c r="J165" i="2"/>
  <c r="J233" i="2"/>
  <c r="J93" i="3"/>
  <c r="J148" i="3"/>
  <c r="BK100" i="3"/>
  <c r="J94" i="3"/>
  <c r="J237" i="3"/>
  <c r="BK116" i="3"/>
  <c r="J228" i="4"/>
  <c r="J87" i="5"/>
  <c r="BK121" i="7"/>
  <c r="BK102" i="8"/>
  <c r="BK99" i="9"/>
  <c r="J127" i="10"/>
  <c r="J113" i="12"/>
  <c r="J85" i="13"/>
  <c r="J137" i="14"/>
  <c r="J178" i="14"/>
  <c r="BK207" i="14"/>
  <c r="J213" i="14"/>
  <c r="J108" i="15"/>
  <c r="J119" i="15"/>
  <c r="BK100" i="16"/>
  <c r="J122" i="19"/>
  <c r="J137" i="19"/>
  <c r="J121" i="19"/>
  <c r="J94" i="20"/>
  <c r="J178" i="2"/>
  <c r="J218" i="3"/>
  <c r="J147" i="3"/>
  <c r="BK112" i="3"/>
  <c r="BK205" i="3"/>
  <c r="J242" i="3"/>
  <c r="J107" i="3"/>
  <c r="J236" i="4"/>
  <c r="J151" i="4"/>
  <c r="BK108" i="5"/>
  <c r="J142" i="6"/>
  <c r="BK145" i="7"/>
  <c r="BK131" i="8"/>
  <c r="BK89" i="9"/>
  <c r="J222" i="10"/>
  <c r="J115" i="11"/>
  <c r="BK99" i="12"/>
  <c r="BK86" i="13"/>
  <c r="J145" i="14"/>
  <c r="BK224" i="14"/>
  <c r="J117" i="14"/>
  <c r="J177" i="15"/>
  <c r="BK124" i="15"/>
  <c r="BK105" i="16"/>
  <c r="J111" i="16"/>
  <c r="J144" i="19"/>
  <c r="BK130" i="19"/>
  <c r="BK92" i="20"/>
  <c r="BK227" i="2"/>
  <c r="J97" i="2"/>
  <c r="J213" i="3"/>
  <c r="J258" i="3"/>
  <c r="J185" i="3"/>
  <c r="BK255" i="3"/>
  <c r="BK128" i="3"/>
  <c r="BK163" i="3"/>
  <c r="J115" i="4"/>
  <c r="J96" i="4"/>
  <c r="J96" i="5"/>
  <c r="J127" i="8"/>
  <c r="BK143" i="9"/>
  <c r="BK143" i="10"/>
  <c r="J99" i="10"/>
  <c r="BK96" i="12"/>
  <c r="J92" i="12"/>
  <c r="J233" i="14"/>
  <c r="J219" i="14"/>
  <c r="J124" i="14"/>
  <c r="BK156" i="15"/>
  <c r="J107" i="15"/>
  <c r="BK128" i="15"/>
  <c r="J143" i="19"/>
  <c r="J94" i="19"/>
  <c r="J120" i="19"/>
  <c r="J180" i="2"/>
  <c r="BK121" i="3"/>
  <c r="J173" i="3"/>
  <c r="J212" i="3"/>
  <c r="BK153" i="3"/>
  <c r="J114" i="3"/>
  <c r="BK248" i="3"/>
  <c r="J143" i="4"/>
  <c r="BK101" i="4"/>
  <c r="J111" i="5"/>
  <c r="J143" i="10"/>
  <c r="BK131" i="11"/>
  <c r="BK105" i="12"/>
  <c r="J237" i="14"/>
  <c r="J95" i="14"/>
  <c r="J228" i="14"/>
  <c r="J132" i="14"/>
  <c r="BK143" i="15"/>
  <c r="BK139" i="15"/>
  <c r="BK113" i="15"/>
  <c r="BK89" i="16"/>
  <c r="J107" i="19"/>
  <c r="J102" i="19"/>
  <c r="BK172" i="2"/>
  <c r="BK205" i="2"/>
  <c r="J105" i="3"/>
  <c r="BK91" i="3"/>
  <c r="BK196" i="3"/>
  <c r="BK215" i="3"/>
  <c r="BK165" i="3"/>
  <c r="J147" i="4"/>
  <c r="J121" i="4"/>
  <c r="BK92" i="5"/>
  <c r="J138" i="7"/>
  <c r="BK106" i="8"/>
  <c r="BK114" i="9"/>
  <c r="J176" i="10"/>
  <c r="J186" i="10"/>
  <c r="J106" i="12"/>
  <c r="BK102" i="13"/>
  <c r="BK250" i="14"/>
  <c r="J244" i="14"/>
  <c r="BK126" i="14"/>
  <c r="BK91" i="15"/>
  <c r="BK105" i="15"/>
  <c r="BK140" i="15"/>
  <c r="J109" i="16"/>
  <c r="J88" i="18"/>
  <c r="J155" i="19"/>
  <c r="J132" i="19"/>
  <c r="J93" i="20"/>
  <c r="J116" i="2"/>
  <c r="J221" i="3"/>
  <c r="BK157" i="3"/>
  <c r="BK181" i="3"/>
  <c r="BK184" i="3"/>
  <c r="BK140" i="3"/>
  <c r="BK177" i="3"/>
  <c r="BK147" i="4"/>
  <c r="J106" i="5"/>
  <c r="J144" i="6"/>
  <c r="BK168" i="7"/>
  <c r="BK124" i="8"/>
  <c r="J183" i="10"/>
  <c r="J145" i="10"/>
  <c r="BK155" i="10"/>
  <c r="BK121" i="12"/>
  <c r="J99" i="12"/>
  <c r="BK209" i="14"/>
  <c r="J180" i="14"/>
  <c r="J114" i="14"/>
  <c r="BK135" i="15"/>
  <c r="BK111" i="15"/>
  <c r="J149" i="15"/>
  <c r="BK97" i="16"/>
  <c r="BK170" i="19"/>
  <c r="J123" i="19"/>
  <c r="BK155" i="19"/>
  <c r="J176" i="2"/>
  <c r="BK263" i="3"/>
  <c r="J240" i="3"/>
  <c r="BK194" i="3"/>
  <c r="BK193" i="3"/>
  <c r="BK155" i="3"/>
  <c r="J129" i="4"/>
  <c r="BK276" i="4"/>
  <c r="J186" i="4"/>
  <c r="BK236" i="4"/>
  <c r="BK131" i="4"/>
  <c r="BK245" i="4"/>
  <c r="BK129" i="4"/>
  <c r="BK118" i="4"/>
  <c r="J106" i="4"/>
  <c r="BK88" i="5"/>
  <c r="J157" i="7"/>
  <c r="BK95" i="8"/>
  <c r="J166" i="10"/>
  <c r="J182" i="10"/>
  <c r="BK104" i="12"/>
  <c r="J108" i="12"/>
  <c r="J235" i="14"/>
  <c r="BK216" i="14"/>
  <c r="J128" i="14"/>
  <c r="BK121" i="15"/>
  <c r="BK149" i="15"/>
  <c r="J146" i="15"/>
  <c r="BK82" i="16"/>
  <c r="BK85" i="17"/>
  <c r="BK148" i="19"/>
  <c r="BK111" i="19"/>
  <c r="J124" i="19"/>
  <c r="BK178" i="2"/>
  <c r="J101" i="2"/>
  <c r="BK229" i="3"/>
  <c r="J207" i="3"/>
  <c r="J158" i="3"/>
  <c r="BK117" i="3"/>
  <c r="BK152" i="3"/>
  <c r="BK265" i="3"/>
  <c r="BK162" i="4"/>
  <c r="BK91" i="5"/>
  <c r="BK102" i="6"/>
  <c r="BK143" i="7"/>
  <c r="J168" i="7"/>
  <c r="J109" i="9"/>
  <c r="J223" i="10"/>
  <c r="BK109" i="12"/>
  <c r="BK113" i="12"/>
  <c r="BK90" i="13"/>
  <c r="J252" i="14"/>
  <c r="J170" i="14"/>
  <c r="J164" i="14"/>
  <c r="BK176" i="15"/>
  <c r="BK173" i="15"/>
  <c r="J112" i="16"/>
  <c r="BK108" i="16"/>
  <c r="BK143" i="19"/>
  <c r="BK108" i="19"/>
  <c r="J96" i="20"/>
  <c r="BK96" i="2"/>
  <c r="BK191" i="3"/>
  <c r="BK94" i="3"/>
  <c r="J226" i="3"/>
  <c r="J132" i="3"/>
  <c r="BK96" i="4"/>
  <c r="J281" i="4"/>
  <c r="BK107" i="5"/>
  <c r="BK135" i="6"/>
  <c r="BK127" i="8"/>
  <c r="BK123" i="9"/>
  <c r="BK142" i="10"/>
  <c r="J123" i="12"/>
  <c r="BK100" i="12"/>
  <c r="J94" i="14"/>
  <c r="BK252" i="14"/>
  <c r="J133" i="14"/>
  <c r="BK139" i="14"/>
  <c r="BK151" i="15"/>
  <c r="J90" i="15"/>
  <c r="BK154" i="15"/>
  <c r="BK93" i="16"/>
  <c r="BK141" i="19"/>
  <c r="BK138" i="19"/>
  <c r="BK151" i="19"/>
  <c r="BK203" i="2"/>
  <c r="J222" i="2"/>
  <c r="BK247" i="3"/>
  <c r="J265" i="3"/>
  <c r="BK150" i="3"/>
  <c r="BK178" i="3"/>
  <c r="J164" i="3"/>
  <c r="J219" i="3"/>
  <c r="J195" i="4"/>
  <c r="BK100" i="4"/>
  <c r="BK85" i="5"/>
  <c r="BK130" i="7"/>
  <c r="BK118" i="8"/>
  <c r="BK103" i="9"/>
  <c r="BK127" i="10"/>
  <c r="J94" i="12"/>
  <c r="BK85" i="13"/>
  <c r="J226" i="14"/>
  <c r="BK204" i="14"/>
  <c r="J193" i="14"/>
  <c r="BK145" i="15"/>
  <c r="BK116" i="15"/>
  <c r="J167" i="15"/>
  <c r="BK102" i="15"/>
  <c r="J106" i="16"/>
  <c r="J94" i="18"/>
  <c r="J167" i="19"/>
  <c r="J89" i="20"/>
  <c r="BK180" i="2"/>
  <c r="J172" i="2"/>
  <c r="J228" i="3"/>
  <c r="BK96" i="3"/>
  <c r="J141" i="3"/>
  <c r="BK212" i="3"/>
  <c r="BK246" i="3"/>
  <c r="BK149" i="4"/>
  <c r="J172" i="4"/>
  <c r="BK113" i="5"/>
  <c r="J118" i="6"/>
  <c r="J89" i="8"/>
  <c r="J144" i="9"/>
  <c r="J181" i="10"/>
  <c r="BK111" i="10"/>
  <c r="J138" i="11"/>
  <c r="BK106" i="12"/>
  <c r="BK119" i="14"/>
  <c r="J121" i="14"/>
  <c r="J115" i="14"/>
  <c r="BK152" i="15"/>
  <c r="J179" i="15"/>
  <c r="BK159" i="15"/>
  <c r="BK149" i="19"/>
  <c r="J166" i="19"/>
  <c r="BK220" i="2"/>
  <c r="BK110" i="2"/>
  <c r="BK227" i="3"/>
  <c r="J239" i="3"/>
  <c r="J175" i="3"/>
  <c r="BK162" i="3"/>
  <c r="BK119" i="3"/>
  <c r="J101" i="3"/>
  <c r="BK139" i="4"/>
  <c r="J110" i="5"/>
  <c r="J125" i="6"/>
  <c r="J115" i="10"/>
  <c r="BK122" i="12"/>
  <c r="J98" i="13"/>
  <c r="J185" i="14"/>
  <c r="J203" i="14"/>
  <c r="J112" i="15"/>
  <c r="J91" i="15"/>
  <c r="BK165" i="15"/>
  <c r="J91" i="16"/>
  <c r="BK87" i="16"/>
  <c r="BK162" i="19"/>
  <c r="BK115" i="19"/>
  <c r="J128" i="19"/>
  <c r="BK105" i="2"/>
  <c r="J141" i="2"/>
  <c r="J210" i="3"/>
  <c r="J245" i="3"/>
  <c r="BK161" i="3"/>
  <c r="BK190" i="3"/>
  <c r="J121" i="3"/>
  <c r="BK228" i="4"/>
  <c r="J273" i="4"/>
  <c r="J101" i="5"/>
  <c r="BK89" i="6"/>
  <c r="J154" i="7"/>
  <c r="BK141" i="9"/>
  <c r="J101" i="10"/>
  <c r="BK221" i="10"/>
  <c r="J122" i="11"/>
  <c r="BK103" i="12"/>
  <c r="BK99" i="13"/>
  <c r="BK173" i="14"/>
  <c r="BK215" i="14"/>
  <c r="BK99" i="14"/>
  <c r="BK138" i="15"/>
  <c r="J147" i="15"/>
  <c r="J86" i="16"/>
  <c r="BK87" i="17"/>
  <c r="BK97" i="19"/>
  <c r="J156" i="19"/>
  <c r="BK87" i="20"/>
  <c r="BK208" i="2"/>
  <c r="BK216" i="3"/>
  <c r="J238" i="3"/>
  <c r="BK164" i="3"/>
  <c r="BK142" i="3"/>
  <c r="J143" i="3"/>
  <c r="J106" i="3"/>
  <c r="J101" i="4"/>
  <c r="BK259" i="4"/>
  <c r="J103" i="5"/>
  <c r="J121" i="6"/>
  <c r="J164" i="7"/>
  <c r="J131" i="9"/>
  <c r="BK152" i="10"/>
  <c r="J100" i="10"/>
  <c r="J101" i="12"/>
  <c r="BK88" i="13"/>
  <c r="J248" i="14"/>
  <c r="BK94" i="14"/>
  <c r="BK141" i="14"/>
  <c r="BK161" i="15"/>
  <c r="J89" i="15"/>
  <c r="BK122" i="15"/>
  <c r="BK101" i="16"/>
  <c r="BK159" i="19"/>
  <c r="BK157" i="19"/>
  <c r="BK110" i="19"/>
  <c r="BK145" i="2"/>
  <c r="BK214" i="3"/>
  <c r="J166" i="3"/>
  <c r="BK218" i="3"/>
  <c r="J123" i="3"/>
  <c r="BK173" i="3"/>
  <c r="BK109" i="4"/>
  <c r="J221" i="4"/>
  <c r="J117" i="4"/>
  <c r="BK257" i="4"/>
  <c r="J225" i="4"/>
  <c r="BK97" i="4"/>
  <c r="J112" i="5"/>
  <c r="BK119" i="6"/>
  <c r="J148" i="7"/>
  <c r="F34" i="9"/>
  <c r="J140" i="15"/>
  <c r="BK92" i="16"/>
  <c r="J139" i="19"/>
  <c r="J151" i="19"/>
  <c r="BK107" i="19"/>
  <c r="BK187" i="2"/>
  <c r="BK215" i="2"/>
  <c r="J229" i="3"/>
  <c r="BK156" i="3"/>
  <c r="BK136" i="3"/>
  <c r="J163" i="3"/>
  <c r="BK176" i="3"/>
  <c r="J151" i="3"/>
  <c r="BK180" i="3"/>
  <c r="J280" i="4"/>
  <c r="BK121" i="4"/>
  <c r="BK112" i="5"/>
  <c r="J101" i="7"/>
  <c r="J118" i="8"/>
  <c r="J114" i="9"/>
  <c r="BK164" i="10"/>
  <c r="BK169" i="10"/>
  <c r="J229" i="14"/>
  <c r="BK222" i="14"/>
  <c r="J169" i="15"/>
  <c r="J145" i="15"/>
  <c r="BK97" i="15"/>
  <c r="BK86" i="16"/>
  <c r="J147" i="19"/>
  <c r="BK133" i="19"/>
  <c r="J91" i="20"/>
  <c r="BK233" i="2"/>
  <c r="BK101" i="2"/>
  <c r="J152" i="3"/>
  <c r="J216" i="3"/>
  <c r="BK169" i="3"/>
  <c r="BK147" i="3"/>
  <c r="J128" i="3"/>
  <c r="J180" i="3"/>
  <c r="J206" i="3"/>
  <c r="J126" i="4"/>
  <c r="J98" i="4"/>
  <c r="J124" i="6"/>
  <c r="BK116" i="7"/>
  <c r="BK115" i="8"/>
  <c r="J93" i="9"/>
  <c r="J185" i="10"/>
  <c r="J198" i="10"/>
  <c r="J110" i="12"/>
  <c r="J250" i="14"/>
  <c r="J149" i="14"/>
  <c r="J126" i="14"/>
  <c r="BK104" i="14"/>
  <c r="BK178" i="15"/>
  <c r="J161" i="15"/>
  <c r="J143" i="15"/>
  <c r="J96" i="16"/>
  <c r="J101" i="19"/>
  <c r="BK89" i="19"/>
  <c r="J95" i="20"/>
  <c r="AS54" i="1"/>
  <c r="J222" i="3"/>
  <c r="BK170" i="3"/>
  <c r="BK105" i="4"/>
  <c r="J119" i="4"/>
  <c r="J113" i="4"/>
  <c r="BK100" i="5"/>
  <c r="BK138" i="6"/>
  <c r="J106" i="7"/>
  <c r="BK180" i="10"/>
  <c r="J103" i="10"/>
  <c r="J192" i="10"/>
  <c r="BK128" i="11"/>
  <c r="BK120" i="12"/>
  <c r="J99" i="14"/>
  <c r="J232" i="14"/>
  <c r="J156" i="15"/>
  <c r="BK95" i="15"/>
  <c r="J135" i="15"/>
  <c r="BK112" i="16"/>
  <c r="J131" i="19"/>
  <c r="J104" i="19"/>
  <c r="J170" i="19"/>
  <c r="J196" i="2"/>
  <c r="BK120" i="2"/>
  <c r="J174" i="3"/>
  <c r="J255" i="3"/>
  <c r="J122" i="3"/>
  <c r="J144" i="3"/>
  <c r="J230" i="3"/>
  <c r="BK223" i="3"/>
  <c r="BK172" i="4"/>
  <c r="J112" i="4"/>
  <c r="J92" i="5"/>
  <c r="BK136" i="7"/>
  <c r="BK108" i="8"/>
  <c r="J118" i="9"/>
  <c r="BK182" i="10"/>
  <c r="J95" i="11"/>
  <c r="J117" i="12"/>
  <c r="BK84" i="13"/>
  <c r="BK246" i="14"/>
  <c r="J240" i="14"/>
  <c r="BK90" i="15"/>
  <c r="J100" i="15"/>
  <c r="J151" i="15"/>
  <c r="BK137" i="19"/>
  <c r="BK129" i="19"/>
  <c r="BK134" i="19"/>
  <c r="J110" i="2"/>
  <c r="J124" i="2"/>
  <c r="BK204" i="3"/>
  <c r="BK149" i="3"/>
  <c r="J109" i="3"/>
  <c r="J253" i="3"/>
  <c r="J149" i="3"/>
  <c r="BK225" i="4"/>
  <c r="BK101" i="5"/>
  <c r="J129" i="6"/>
  <c r="BK160" i="7"/>
  <c r="BK132" i="7"/>
  <c r="BK120" i="8"/>
  <c r="J105" i="9"/>
  <c r="J213" i="10"/>
  <c r="BK203" i="10"/>
  <c r="J211" i="10"/>
  <c r="BK119" i="10"/>
  <c r="BK101" i="12"/>
  <c r="J200" i="14"/>
  <c r="J97" i="14"/>
  <c r="BK262" i="14"/>
  <c r="J157" i="15"/>
  <c r="J160" i="15"/>
  <c r="BK114" i="15"/>
  <c r="J101" i="16"/>
  <c r="J125" i="19"/>
  <c r="J145" i="19"/>
  <c r="BK84" i="20"/>
  <c r="J220" i="2"/>
  <c r="BK93" i="2"/>
  <c r="J249" i="3"/>
  <c r="J130" i="3"/>
  <c r="J140" i="3"/>
  <c r="J199" i="3"/>
  <c r="BK228" i="3"/>
  <c r="J257" i="4"/>
  <c r="BK106" i="5"/>
  <c r="J113" i="6"/>
  <c r="J128" i="7"/>
  <c r="J149" i="10"/>
  <c r="J95" i="10"/>
  <c r="BK122" i="11"/>
  <c r="BK119" i="12"/>
  <c r="J86" i="13"/>
  <c r="J154" i="14"/>
  <c r="J106" i="14"/>
  <c r="J262" i="14"/>
  <c r="J173" i="15"/>
  <c r="BK142" i="15"/>
  <c r="J85" i="16"/>
  <c r="BK95" i="18"/>
  <c r="BK140" i="19"/>
  <c r="J168" i="19"/>
  <c r="J114" i="2"/>
  <c r="J195" i="2"/>
  <c r="J131" i="3"/>
  <c r="J205" i="3"/>
  <c r="BK202" i="3"/>
  <c r="J170" i="3"/>
  <c r="BK251" i="3"/>
  <c r="BK108" i="3"/>
  <c r="BK215" i="4"/>
  <c r="J90" i="5"/>
  <c r="J135" i="6"/>
  <c r="J141" i="7"/>
  <c r="BK93" i="9"/>
  <c r="BK193" i="10"/>
  <c r="J151" i="10"/>
  <c r="J103" i="12"/>
  <c r="BK100" i="13"/>
  <c r="J141" i="14"/>
  <c r="BK108" i="14"/>
  <c r="BK109" i="15"/>
  <c r="J123" i="15"/>
  <c r="J85" i="17"/>
  <c r="J126" i="19"/>
  <c r="J134" i="19"/>
  <c r="BK92" i="19"/>
  <c r="J92" i="20"/>
  <c r="BK154" i="2"/>
  <c r="BK200" i="3"/>
  <c r="J155" i="3"/>
  <c r="BK92" i="3"/>
  <c r="BK240" i="3"/>
  <c r="BK186" i="4"/>
  <c r="J108" i="4"/>
  <c r="J166" i="4"/>
  <c r="J105" i="4"/>
  <c r="J208" i="4"/>
  <c r="BK123" i="4"/>
  <c r="J276" i="4"/>
  <c r="BK163" i="4"/>
  <c r="J262" i="4"/>
  <c r="J84" i="5"/>
  <c r="J130" i="6"/>
  <c r="J150" i="7"/>
  <c r="J134" i="9"/>
  <c r="J106" i="10"/>
  <c r="J96" i="12"/>
  <c r="J93" i="13"/>
  <c r="BK240" i="14"/>
  <c r="BK112" i="14"/>
  <c r="J170" i="15"/>
  <c r="J111" i="15"/>
  <c r="J120" i="15"/>
  <c r="BK84" i="16"/>
  <c r="BK161" i="19"/>
  <c r="J130" i="19"/>
  <c r="J148" i="19"/>
  <c r="BK90" i="20"/>
  <c r="BK213" i="2"/>
  <c r="J127" i="3"/>
  <c r="BK253" i="3"/>
  <c r="BK264" i="3"/>
  <c r="BK95" i="3"/>
  <c r="BK257" i="3"/>
  <c r="J136" i="3"/>
  <c r="BK145" i="4"/>
  <c r="J131" i="4"/>
  <c r="J100" i="5"/>
  <c r="J144" i="7"/>
  <c r="J93" i="8"/>
  <c r="J151" i="9"/>
  <c r="J111" i="10"/>
  <c r="BK195" i="10"/>
  <c r="BK112" i="10"/>
  <c r="J101" i="13"/>
  <c r="BK219" i="14"/>
  <c r="BK117" i="14"/>
  <c r="BK164" i="14"/>
  <c r="J95" i="15"/>
  <c r="J103" i="15"/>
  <c r="BK112" i="15"/>
  <c r="J104" i="16"/>
  <c r="J90" i="19"/>
  <c r="J114" i="19"/>
  <c r="J140" i="19"/>
  <c r="J85" i="20"/>
  <c r="J150" i="2"/>
  <c r="J126" i="3"/>
  <c r="BK158" i="3"/>
  <c r="BK222" i="3"/>
  <c r="J196" i="3"/>
  <c r="J225" i="3"/>
  <c r="J257" i="3"/>
  <c r="J137" i="4"/>
  <c r="J100" i="4"/>
  <c r="BK99" i="5"/>
  <c r="BK142" i="6"/>
  <c r="BK106" i="7"/>
  <c r="J113" i="8"/>
  <c r="J117" i="10"/>
  <c r="BK95" i="10"/>
  <c r="BK105" i="10"/>
  <c r="BK138" i="11"/>
  <c r="J121" i="12"/>
  <c r="J201" i="14"/>
  <c r="J134" i="15"/>
  <c r="BK174" i="15"/>
  <c r="BK98" i="16"/>
  <c r="BK113" i="16"/>
  <c r="BK120" i="19"/>
  <c r="J97" i="19"/>
  <c r="BK101" i="19"/>
  <c r="BK90" i="19"/>
  <c r="BK141" i="2"/>
  <c r="BK146" i="3"/>
  <c r="BK171" i="3"/>
  <c r="BK131" i="3"/>
  <c r="BK239" i="3"/>
  <c r="BK145" i="3"/>
  <c r="J97" i="3"/>
  <c r="J105" i="5"/>
  <c r="BK100" i="6"/>
  <c r="J136" i="7"/>
  <c r="J131" i="8"/>
  <c r="J123" i="9"/>
  <c r="BK177" i="10"/>
  <c r="BK198" i="10"/>
  <c r="J87" i="12"/>
  <c r="BK96" i="13"/>
  <c r="BK143" i="14"/>
  <c r="J242" i="14"/>
  <c r="BK177" i="15"/>
  <c r="BK148" i="15"/>
  <c r="J131" i="15"/>
  <c r="J83" i="16"/>
  <c r="J93" i="16"/>
  <c r="BK104" i="19"/>
  <c r="J162" i="19"/>
  <c r="J215" i="2"/>
  <c r="BK230" i="2"/>
  <c r="J115" i="3"/>
  <c r="BK203" i="3"/>
  <c r="J246" i="3"/>
  <c r="J135" i="3"/>
  <c r="J181" i="3"/>
  <c r="J266" i="3"/>
  <c r="J255" i="4"/>
  <c r="BK113" i="4"/>
  <c r="J127" i="6"/>
  <c r="J121" i="7"/>
  <c r="J158" i="9"/>
  <c r="BK223" i="10"/>
  <c r="BK191" i="10"/>
  <c r="BK93" i="11"/>
  <c r="J86" i="12"/>
  <c r="J92" i="13"/>
  <c r="J216" i="14"/>
  <c r="BK211" i="14"/>
  <c r="J115" i="15"/>
  <c r="BK130" i="15"/>
  <c r="BK167" i="15"/>
  <c r="BK101" i="15"/>
  <c r="J89" i="19"/>
  <c r="BK144" i="19"/>
  <c r="BK96" i="20"/>
  <c r="J154" i="2"/>
  <c r="BK116" i="2"/>
  <c r="J202" i="3"/>
  <c r="J184" i="3"/>
  <c r="BK141" i="3"/>
  <c r="J182" i="3"/>
  <c r="J146" i="3"/>
  <c r="BK122" i="3"/>
  <c r="BK112" i="4"/>
  <c r="J133" i="4"/>
  <c r="BK104" i="6"/>
  <c r="BK109" i="10"/>
  <c r="J128" i="11"/>
  <c r="J103" i="13"/>
  <c r="BK114" i="14"/>
  <c r="BK124" i="14"/>
  <c r="BK176" i="14"/>
  <c r="J128" i="15"/>
  <c r="BK100" i="15"/>
  <c r="BK106" i="16"/>
  <c r="BK84" i="17"/>
  <c r="J161" i="19"/>
  <c r="J165" i="19"/>
  <c r="J111" i="19"/>
  <c r="BK89" i="2"/>
  <c r="BK186" i="3"/>
  <c r="J159" i="3"/>
  <c r="BK148" i="3"/>
  <c r="BK134" i="3"/>
  <c r="BK97" i="3"/>
  <c r="J102" i="4"/>
  <c r="J139" i="4"/>
  <c r="BK105" i="5"/>
  <c r="J145" i="7"/>
  <c r="J111" i="8"/>
  <c r="J156" i="9"/>
  <c r="J121" i="10"/>
  <c r="BK140" i="10"/>
  <c r="J100" i="12"/>
  <c r="BK116" i="12"/>
  <c r="BK91" i="13"/>
  <c r="J209" i="14"/>
  <c r="BK147" i="14"/>
  <c r="BK131" i="15"/>
  <c r="J126" i="15"/>
  <c r="J113" i="15"/>
  <c r="J87" i="16"/>
  <c r="J88" i="16"/>
  <c r="J157" i="19"/>
  <c r="J127" i="19"/>
  <c r="BK153" i="19"/>
  <c r="J86" i="20"/>
  <c r="BK190" i="2"/>
  <c r="J117" i="3"/>
  <c r="J116" i="3"/>
  <c r="BK113" i="3"/>
  <c r="BK217" i="3"/>
  <c r="BK175" i="3"/>
  <c r="BK208" i="4"/>
  <c r="J269" i="4"/>
  <c r="J104" i="6"/>
  <c r="BK153" i="7"/>
  <c r="J115" i="8"/>
  <c r="J105" i="10"/>
  <c r="J195" i="10"/>
  <c r="J93" i="11"/>
  <c r="BK92" i="13"/>
  <c r="J171" i="14"/>
  <c r="BK261" i="14"/>
  <c r="BK158" i="14"/>
  <c r="BK169" i="15"/>
  <c r="BK129" i="15"/>
  <c r="BK96" i="16"/>
  <c r="J86" i="17"/>
  <c r="BK156" i="19"/>
  <c r="J99" i="19"/>
  <c r="R110" i="8" l="1"/>
  <c r="BK88" i="2"/>
  <c r="J88" i="2" s="1"/>
  <c r="J60" i="2" s="1"/>
  <c r="BK189" i="2"/>
  <c r="J189" i="2"/>
  <c r="J65" i="2" s="1"/>
  <c r="P87" i="3"/>
  <c r="P211" i="3"/>
  <c r="BK95" i="4"/>
  <c r="J95" i="4"/>
  <c r="J60" i="4"/>
  <c r="BK130" i="4"/>
  <c r="J130" i="4"/>
  <c r="J63" i="4" s="1"/>
  <c r="P178" i="4"/>
  <c r="T202" i="4"/>
  <c r="R258" i="4"/>
  <c r="R279" i="4"/>
  <c r="R278" i="4"/>
  <c r="T83" i="5"/>
  <c r="T82" i="5"/>
  <c r="T81" i="5" s="1"/>
  <c r="BK115" i="6"/>
  <c r="J115" i="6" s="1"/>
  <c r="J63" i="6" s="1"/>
  <c r="R91" i="7"/>
  <c r="T167" i="7"/>
  <c r="T166" i="7"/>
  <c r="R101" i="8"/>
  <c r="R87" i="8" s="1"/>
  <c r="R86" i="8" s="1"/>
  <c r="R113" i="9"/>
  <c r="P155" i="9"/>
  <c r="R102" i="10"/>
  <c r="BK139" i="10"/>
  <c r="J139" i="10" s="1"/>
  <c r="J68" i="10" s="1"/>
  <c r="P220" i="10"/>
  <c r="P219" i="10"/>
  <c r="T86" i="11"/>
  <c r="BK127" i="11"/>
  <c r="J127" i="11" s="1"/>
  <c r="J64" i="11" s="1"/>
  <c r="P85" i="12"/>
  <c r="R112" i="12"/>
  <c r="T103" i="14"/>
  <c r="T151" i="14"/>
  <c r="R175" i="14"/>
  <c r="T188" i="14"/>
  <c r="T187" i="14" s="1"/>
  <c r="R206" i="14"/>
  <c r="R87" i="15"/>
  <c r="R150" i="15"/>
  <c r="P175" i="15"/>
  <c r="P88" i="2"/>
  <c r="R182" i="2"/>
  <c r="P202" i="2"/>
  <c r="BK138" i="3"/>
  <c r="J138" i="3" s="1"/>
  <c r="J62" i="3" s="1"/>
  <c r="P179" i="3"/>
  <c r="P261" i="3"/>
  <c r="T95" i="4"/>
  <c r="T130" i="4"/>
  <c r="R178" i="4"/>
  <c r="P202" i="4"/>
  <c r="P244" i="4"/>
  <c r="T88" i="6"/>
  <c r="R108" i="6"/>
  <c r="R120" i="7"/>
  <c r="BK88" i="8"/>
  <c r="P130" i="9"/>
  <c r="BK102" i="10"/>
  <c r="J102" i="10" s="1"/>
  <c r="J62" i="10" s="1"/>
  <c r="R139" i="10"/>
  <c r="T202" i="10"/>
  <c r="R88" i="12"/>
  <c r="T83" i="13"/>
  <c r="T82" i="13" s="1"/>
  <c r="T81" i="13" s="1"/>
  <c r="P93" i="14"/>
  <c r="P123" i="14"/>
  <c r="T165" i="14"/>
  <c r="P188" i="14"/>
  <c r="P187" i="14"/>
  <c r="P206" i="14"/>
  <c r="R104" i="15"/>
  <c r="BK172" i="15"/>
  <c r="J172" i="15" s="1"/>
  <c r="J64" i="15" s="1"/>
  <c r="R175" i="15"/>
  <c r="R81" i="16"/>
  <c r="R80" i="16"/>
  <c r="P83" i="17"/>
  <c r="P82" i="17" s="1"/>
  <c r="P81" i="17" s="1"/>
  <c r="AU70" i="1" s="1"/>
  <c r="BK88" i="19"/>
  <c r="J88" i="19" s="1"/>
  <c r="J61" i="19" s="1"/>
  <c r="T95" i="19"/>
  <c r="P119" i="19"/>
  <c r="BK163" i="19"/>
  <c r="J163" i="19"/>
  <c r="J66" i="19" s="1"/>
  <c r="T140" i="2"/>
  <c r="P189" i="2"/>
  <c r="T138" i="3"/>
  <c r="R179" i="3"/>
  <c r="BK261" i="3"/>
  <c r="J261" i="3" s="1"/>
  <c r="J65" i="3" s="1"/>
  <c r="R95" i="4"/>
  <c r="P130" i="4"/>
  <c r="T178" i="4"/>
  <c r="R202" i="4"/>
  <c r="T244" i="4"/>
  <c r="P83" i="5"/>
  <c r="P82" i="5" s="1"/>
  <c r="P81" i="5" s="1"/>
  <c r="AU58" i="1" s="1"/>
  <c r="R88" i="6"/>
  <c r="P108" i="6"/>
  <c r="BK120" i="7"/>
  <c r="J120" i="7"/>
  <c r="J64" i="7"/>
  <c r="P167" i="7"/>
  <c r="P166" i="7"/>
  <c r="BK110" i="8"/>
  <c r="J110" i="8" s="1"/>
  <c r="J63" i="8" s="1"/>
  <c r="BK88" i="9"/>
  <c r="J88" i="9"/>
  <c r="J60" i="9"/>
  <c r="T113" i="9"/>
  <c r="BK94" i="10"/>
  <c r="J94" i="10" s="1"/>
  <c r="J61" i="10" s="1"/>
  <c r="T108" i="10"/>
  <c r="T114" i="10"/>
  <c r="T113" i="10"/>
  <c r="R126" i="10"/>
  <c r="T220" i="10"/>
  <c r="T219" i="10"/>
  <c r="P86" i="11"/>
  <c r="R127" i="11"/>
  <c r="T88" i="12"/>
  <c r="T93" i="14"/>
  <c r="BK123" i="14"/>
  <c r="J123" i="14"/>
  <c r="J62" i="14" s="1"/>
  <c r="BK165" i="14"/>
  <c r="J165" i="14" s="1"/>
  <c r="J64" i="14" s="1"/>
  <c r="BK188" i="14"/>
  <c r="BK187" i="14"/>
  <c r="J187" i="14"/>
  <c r="J67" i="14"/>
  <c r="T206" i="14"/>
  <c r="P87" i="15"/>
  <c r="P150" i="15"/>
  <c r="T172" i="15"/>
  <c r="BK81" i="16"/>
  <c r="J81" i="16"/>
  <c r="J60" i="16"/>
  <c r="BK83" i="17"/>
  <c r="BK82" i="17" s="1"/>
  <c r="J82" i="17" s="1"/>
  <c r="J60" i="17" s="1"/>
  <c r="P95" i="19"/>
  <c r="T112" i="19"/>
  <c r="R136" i="19"/>
  <c r="BK140" i="2"/>
  <c r="J140" i="2"/>
  <c r="J63" i="2" s="1"/>
  <c r="P182" i="2"/>
  <c r="T202" i="2"/>
  <c r="T87" i="3"/>
  <c r="T211" i="3"/>
  <c r="P110" i="4"/>
  <c r="P122" i="4"/>
  <c r="R165" i="4"/>
  <c r="BK214" i="4"/>
  <c r="J214" i="4" s="1"/>
  <c r="J68" i="4" s="1"/>
  <c r="P258" i="4"/>
  <c r="P279" i="4"/>
  <c r="P278" i="4"/>
  <c r="R83" i="5"/>
  <c r="R82" i="5"/>
  <c r="R81" i="5"/>
  <c r="T115" i="6"/>
  <c r="T141" i="6"/>
  <c r="T140" i="6" s="1"/>
  <c r="P91" i="7"/>
  <c r="R167" i="7"/>
  <c r="R166" i="7" s="1"/>
  <c r="P101" i="8"/>
  <c r="P88" i="9"/>
  <c r="T155" i="9"/>
  <c r="T102" i="10"/>
  <c r="P108" i="10"/>
  <c r="P114" i="10"/>
  <c r="P113" i="10"/>
  <c r="T126" i="10"/>
  <c r="R220" i="10"/>
  <c r="R219" i="10"/>
  <c r="R85" i="12"/>
  <c r="BK112" i="12"/>
  <c r="J112" i="12" s="1"/>
  <c r="J63" i="12" s="1"/>
  <c r="P83" i="13"/>
  <c r="P82" i="13" s="1"/>
  <c r="P81" i="13" s="1"/>
  <c r="AU66" i="1" s="1"/>
  <c r="R93" i="14"/>
  <c r="R123" i="14"/>
  <c r="P165" i="14"/>
  <c r="BK196" i="14"/>
  <c r="J196" i="14"/>
  <c r="J69" i="14" s="1"/>
  <c r="T239" i="14"/>
  <c r="T104" i="15"/>
  <c r="BK175" i="15"/>
  <c r="J175" i="15"/>
  <c r="J65" i="15" s="1"/>
  <c r="T83" i="17"/>
  <c r="T82" i="17"/>
  <c r="T81" i="17" s="1"/>
  <c r="T88" i="19"/>
  <c r="R112" i="19"/>
  <c r="R87" i="19" s="1"/>
  <c r="R86" i="19" s="1"/>
  <c r="P136" i="19"/>
  <c r="P140" i="2"/>
  <c r="R189" i="2"/>
  <c r="R138" i="3"/>
  <c r="BK179" i="3"/>
  <c r="J179" i="3" s="1"/>
  <c r="J63" i="3" s="1"/>
  <c r="T261" i="3"/>
  <c r="BK110" i="4"/>
  <c r="J110" i="4"/>
  <c r="J61" i="4" s="1"/>
  <c r="BK122" i="4"/>
  <c r="J122" i="4"/>
  <c r="J62" i="4" s="1"/>
  <c r="T165" i="4"/>
  <c r="T214" i="4"/>
  <c r="T258" i="4"/>
  <c r="T279" i="4"/>
  <c r="T278" i="4" s="1"/>
  <c r="P88" i="6"/>
  <c r="T108" i="6"/>
  <c r="BK141" i="6"/>
  <c r="J141" i="6"/>
  <c r="J66" i="6"/>
  <c r="T120" i="7"/>
  <c r="T88" i="8"/>
  <c r="T110" i="8"/>
  <c r="R88" i="9"/>
  <c r="R130" i="9"/>
  <c r="BK155" i="9"/>
  <c r="J155" i="9"/>
  <c r="J67" i="9"/>
  <c r="P94" i="10"/>
  <c r="BK108" i="10"/>
  <c r="J108" i="10" s="1"/>
  <c r="J63" i="10" s="1"/>
  <c r="R114" i="10"/>
  <c r="R113" i="10" s="1"/>
  <c r="P126" i="10"/>
  <c r="BK202" i="10"/>
  <c r="J202" i="10" s="1"/>
  <c r="J70" i="10" s="1"/>
  <c r="R86" i="11"/>
  <c r="R85" i="11" s="1"/>
  <c r="R84" i="11" s="1"/>
  <c r="P127" i="11"/>
  <c r="P88" i="12"/>
  <c r="BK83" i="13"/>
  <c r="BK82" i="13" s="1"/>
  <c r="BK103" i="14"/>
  <c r="J103" i="14"/>
  <c r="J61" i="14" s="1"/>
  <c r="P151" i="14"/>
  <c r="T175" i="14"/>
  <c r="P196" i="14"/>
  <c r="BK239" i="14"/>
  <c r="J239" i="14" s="1"/>
  <c r="J71" i="14" s="1"/>
  <c r="P104" i="15"/>
  <c r="R172" i="15"/>
  <c r="P81" i="16"/>
  <c r="P80" i="16"/>
  <c r="AU69" i="1" s="1"/>
  <c r="P83" i="18"/>
  <c r="P82" i="18" s="1"/>
  <c r="P81" i="18" s="1"/>
  <c r="AU71" i="1" s="1"/>
  <c r="R95" i="19"/>
  <c r="BK136" i="19"/>
  <c r="J136" i="19"/>
  <c r="J65" i="19" s="1"/>
  <c r="T163" i="19"/>
  <c r="R88" i="2"/>
  <c r="BK182" i="2"/>
  <c r="J182" i="2"/>
  <c r="J64" i="2" s="1"/>
  <c r="T189" i="2"/>
  <c r="P138" i="3"/>
  <c r="T179" i="3"/>
  <c r="R261" i="3"/>
  <c r="P95" i="4"/>
  <c r="R130" i="4"/>
  <c r="BK178" i="4"/>
  <c r="J178" i="4" s="1"/>
  <c r="J66" i="4" s="1"/>
  <c r="BK202" i="4"/>
  <c r="J202" i="4" s="1"/>
  <c r="J67" i="4" s="1"/>
  <c r="BK244" i="4"/>
  <c r="BK88" i="6"/>
  <c r="J88" i="6"/>
  <c r="J61" i="6" s="1"/>
  <c r="BK108" i="6"/>
  <c r="J108" i="6"/>
  <c r="J62" i="6" s="1"/>
  <c r="P120" i="7"/>
  <c r="P88" i="8"/>
  <c r="R88" i="8"/>
  <c r="BK101" i="8"/>
  <c r="J101" i="8"/>
  <c r="J62" i="8" s="1"/>
  <c r="T101" i="8"/>
  <c r="P113" i="9"/>
  <c r="T130" i="9"/>
  <c r="P102" i="10"/>
  <c r="R108" i="10"/>
  <c r="BK114" i="10"/>
  <c r="J114" i="10"/>
  <c r="J65" i="10" s="1"/>
  <c r="BK126" i="10"/>
  <c r="J126" i="10" s="1"/>
  <c r="J67" i="10" s="1"/>
  <c r="P202" i="10"/>
  <c r="T85" i="12"/>
  <c r="P112" i="12"/>
  <c r="P103" i="14"/>
  <c r="R151" i="14"/>
  <c r="P175" i="14"/>
  <c r="R196" i="14"/>
  <c r="P239" i="14"/>
  <c r="T81" i="16"/>
  <c r="T80" i="16" s="1"/>
  <c r="R83" i="18"/>
  <c r="R82" i="18"/>
  <c r="R81" i="18" s="1"/>
  <c r="BK95" i="19"/>
  <c r="J95" i="19" s="1"/>
  <c r="J62" i="19" s="1"/>
  <c r="P112" i="19"/>
  <c r="R119" i="19"/>
  <c r="R163" i="19"/>
  <c r="T88" i="2"/>
  <c r="T87" i="2" s="1"/>
  <c r="T182" i="2"/>
  <c r="R202" i="2"/>
  <c r="BK87" i="3"/>
  <c r="BK86" i="3" s="1"/>
  <c r="BK211" i="3"/>
  <c r="J211" i="3" s="1"/>
  <c r="J64" i="3" s="1"/>
  <c r="R110" i="4"/>
  <c r="R122" i="4"/>
  <c r="BK165" i="4"/>
  <c r="J165" i="4" s="1"/>
  <c r="J65" i="4" s="1"/>
  <c r="P214" i="4"/>
  <c r="R244" i="4"/>
  <c r="R243" i="4"/>
  <c r="P115" i="6"/>
  <c r="R141" i="6"/>
  <c r="R140" i="6" s="1"/>
  <c r="T91" i="7"/>
  <c r="T90" i="7"/>
  <c r="T89" i="7"/>
  <c r="BK167" i="7"/>
  <c r="BK166" i="7"/>
  <c r="J166" i="7" s="1"/>
  <c r="J68" i="7" s="1"/>
  <c r="P110" i="8"/>
  <c r="T88" i="9"/>
  <c r="T87" i="9"/>
  <c r="BK130" i="9"/>
  <c r="J130" i="9" s="1"/>
  <c r="J63" i="9" s="1"/>
  <c r="R155" i="9"/>
  <c r="R94" i="10"/>
  <c r="R93" i="10" s="1"/>
  <c r="T139" i="10"/>
  <c r="T125" i="10"/>
  <c r="BK220" i="10"/>
  <c r="J220" i="10" s="1"/>
  <c r="J72" i="10" s="1"/>
  <c r="BK88" i="12"/>
  <c r="J88" i="12"/>
  <c r="J62" i="12" s="1"/>
  <c r="R83" i="13"/>
  <c r="R82" i="13"/>
  <c r="R81" i="13"/>
  <c r="R103" i="14"/>
  <c r="BK151" i="14"/>
  <c r="BK92" i="14" s="1"/>
  <c r="J92" i="14" s="1"/>
  <c r="J59" i="14" s="1"/>
  <c r="BK175" i="14"/>
  <c r="J175" i="14" s="1"/>
  <c r="J65" i="14" s="1"/>
  <c r="T196" i="14"/>
  <c r="R239" i="14"/>
  <c r="BK87" i="15"/>
  <c r="J87" i="15" s="1"/>
  <c r="J61" i="15" s="1"/>
  <c r="T87" i="15"/>
  <c r="BK150" i="15"/>
  <c r="J150" i="15"/>
  <c r="J63" i="15"/>
  <c r="P172" i="15"/>
  <c r="T175" i="15"/>
  <c r="BK83" i="18"/>
  <c r="J83" i="18"/>
  <c r="J61" i="18" s="1"/>
  <c r="R88" i="19"/>
  <c r="BK112" i="19"/>
  <c r="J112" i="19"/>
  <c r="J63" i="19" s="1"/>
  <c r="T119" i="19"/>
  <c r="P163" i="19"/>
  <c r="R140" i="2"/>
  <c r="BK202" i="2"/>
  <c r="J202" i="2"/>
  <c r="J66" i="2" s="1"/>
  <c r="R87" i="3"/>
  <c r="R86" i="3" s="1"/>
  <c r="R85" i="3" s="1"/>
  <c r="R211" i="3"/>
  <c r="T110" i="4"/>
  <c r="T122" i="4"/>
  <c r="P165" i="4"/>
  <c r="P164" i="4" s="1"/>
  <c r="R214" i="4"/>
  <c r="BK258" i="4"/>
  <c r="J258" i="4"/>
  <c r="J71" i="4" s="1"/>
  <c r="BK279" i="4"/>
  <c r="BK278" i="4" s="1"/>
  <c r="J278" i="4" s="1"/>
  <c r="J73" i="4" s="1"/>
  <c r="BK83" i="5"/>
  <c r="J83" i="5" s="1"/>
  <c r="J61" i="5" s="1"/>
  <c r="R115" i="6"/>
  <c r="P141" i="6"/>
  <c r="P140" i="6" s="1"/>
  <c r="BK91" i="7"/>
  <c r="J91" i="7" s="1"/>
  <c r="J61" i="7" s="1"/>
  <c r="BK113" i="9"/>
  <c r="J113" i="9" s="1"/>
  <c r="J61" i="9" s="1"/>
  <c r="T94" i="10"/>
  <c r="T93" i="10" s="1"/>
  <c r="T92" i="10" s="1"/>
  <c r="P139" i="10"/>
  <c r="P125" i="10"/>
  <c r="R202" i="10"/>
  <c r="BK86" i="11"/>
  <c r="J86" i="11"/>
  <c r="J61" i="11"/>
  <c r="T127" i="11"/>
  <c r="BK85" i="12"/>
  <c r="J85" i="12" s="1"/>
  <c r="J61" i="12" s="1"/>
  <c r="T112" i="12"/>
  <c r="BK93" i="14"/>
  <c r="J93" i="14"/>
  <c r="J60" i="14"/>
  <c r="T123" i="14"/>
  <c r="R165" i="14"/>
  <c r="R188" i="14"/>
  <c r="R187" i="14"/>
  <c r="BK206" i="14"/>
  <c r="J206" i="14" s="1"/>
  <c r="J70" i="14" s="1"/>
  <c r="BK104" i="15"/>
  <c r="J104" i="15" s="1"/>
  <c r="J62" i="15" s="1"/>
  <c r="T150" i="15"/>
  <c r="R83" i="17"/>
  <c r="R82" i="17" s="1"/>
  <c r="R81" i="17" s="1"/>
  <c r="T83" i="18"/>
  <c r="T82" i="18"/>
  <c r="T81" i="18" s="1"/>
  <c r="P88" i="19"/>
  <c r="P87" i="19" s="1"/>
  <c r="P86" i="19" s="1"/>
  <c r="AU72" i="1" s="1"/>
  <c r="BK119" i="19"/>
  <c r="J119" i="19"/>
  <c r="J64" i="19"/>
  <c r="T136" i="19"/>
  <c r="BK83" i="20"/>
  <c r="J83" i="20" s="1"/>
  <c r="J61" i="20" s="1"/>
  <c r="P83" i="20"/>
  <c r="P82" i="20" s="1"/>
  <c r="P81" i="20" s="1"/>
  <c r="AU73" i="1" s="1"/>
  <c r="R83" i="20"/>
  <c r="R82" i="20"/>
  <c r="R81" i="20" s="1"/>
  <c r="T83" i="20"/>
  <c r="T82" i="20" s="1"/>
  <c r="T81" i="20" s="1"/>
  <c r="BK132" i="2"/>
  <c r="J132" i="2"/>
  <c r="J61" i="2" s="1"/>
  <c r="BK137" i="2"/>
  <c r="BK197" i="10"/>
  <c r="J197" i="10" s="1"/>
  <c r="J69" i="10" s="1"/>
  <c r="BK130" i="8"/>
  <c r="J130" i="8" s="1"/>
  <c r="J66" i="8" s="1"/>
  <c r="BK184" i="14"/>
  <c r="J184" i="14"/>
  <c r="J66" i="14" s="1"/>
  <c r="BK112" i="7"/>
  <c r="J112" i="7"/>
  <c r="J62" i="7"/>
  <c r="BK126" i="8"/>
  <c r="J126" i="8"/>
  <c r="J64" i="8" s="1"/>
  <c r="BK125" i="9"/>
  <c r="J125" i="9" s="1"/>
  <c r="J62" i="9" s="1"/>
  <c r="BK146" i="9"/>
  <c r="J146" i="9"/>
  <c r="J64" i="9" s="1"/>
  <c r="BK106" i="11"/>
  <c r="BK85" i="11" s="1"/>
  <c r="J85" i="11" s="1"/>
  <c r="J60" i="11" s="1"/>
  <c r="J78" i="17"/>
  <c r="BK232" i="2"/>
  <c r="J232" i="2"/>
  <c r="J67" i="2"/>
  <c r="BK275" i="4"/>
  <c r="J275" i="4"/>
  <c r="J72" i="4" s="1"/>
  <c r="BK137" i="6"/>
  <c r="J137" i="6" s="1"/>
  <c r="J64" i="6" s="1"/>
  <c r="BK163" i="7"/>
  <c r="J163" i="7"/>
  <c r="J67" i="7" s="1"/>
  <c r="BK121" i="11"/>
  <c r="J121" i="11" s="1"/>
  <c r="J63" i="11" s="1"/>
  <c r="BK115" i="7"/>
  <c r="J115" i="7" s="1"/>
  <c r="J63" i="7" s="1"/>
  <c r="BK159" i="7"/>
  <c r="J159" i="7" s="1"/>
  <c r="J65" i="7" s="1"/>
  <c r="BK150" i="9"/>
  <c r="J150" i="9"/>
  <c r="J66" i="9" s="1"/>
  <c r="BK264" i="14"/>
  <c r="J264" i="14"/>
  <c r="J72" i="14"/>
  <c r="BE88" i="20"/>
  <c r="BE94" i="20"/>
  <c r="J52" i="20"/>
  <c r="BE95" i="20"/>
  <c r="J55" i="20"/>
  <c r="BE87" i="20"/>
  <c r="E71" i="20"/>
  <c r="BE86" i="20"/>
  <c r="BE92" i="20"/>
  <c r="BE89" i="20"/>
  <c r="BE90" i="20"/>
  <c r="BE91" i="20"/>
  <c r="F55" i="20"/>
  <c r="BE84" i="20"/>
  <c r="BE85" i="20"/>
  <c r="BE93" i="20"/>
  <c r="BE96" i="20"/>
  <c r="J52" i="19"/>
  <c r="BE89" i="19"/>
  <c r="BE98" i="19"/>
  <c r="BE103" i="19"/>
  <c r="BE137" i="19"/>
  <c r="BE143" i="19"/>
  <c r="BE147" i="19"/>
  <c r="BE148" i="19"/>
  <c r="BE159" i="19"/>
  <c r="BE160" i="19"/>
  <c r="BE165" i="19"/>
  <c r="BE168" i="19"/>
  <c r="BE171" i="19"/>
  <c r="BK82" i="18"/>
  <c r="J82" i="18" s="1"/>
  <c r="J60" i="18" s="1"/>
  <c r="F55" i="19"/>
  <c r="J83" i="19"/>
  <c r="BE94" i="19"/>
  <c r="BE102" i="19"/>
  <c r="BE122" i="19"/>
  <c r="BE135" i="19"/>
  <c r="BE161" i="19"/>
  <c r="BE169" i="19"/>
  <c r="BE99" i="19"/>
  <c r="BE105" i="19"/>
  <c r="BE116" i="19"/>
  <c r="BE117" i="19"/>
  <c r="BE123" i="19"/>
  <c r="BE127" i="19"/>
  <c r="BE138" i="19"/>
  <c r="BE141" i="19"/>
  <c r="BE149" i="19"/>
  <c r="BE150" i="19"/>
  <c r="BE96" i="19"/>
  <c r="BE97" i="19"/>
  <c r="BE107" i="19"/>
  <c r="BE120" i="19"/>
  <c r="BE125" i="19"/>
  <c r="BE139" i="19"/>
  <c r="BE140" i="19"/>
  <c r="BE158" i="19"/>
  <c r="BE167" i="19"/>
  <c r="E48" i="19"/>
  <c r="BE93" i="19"/>
  <c r="BE110" i="19"/>
  <c r="BE111" i="19"/>
  <c r="BE115" i="19"/>
  <c r="BE121" i="19"/>
  <c r="BE124" i="19"/>
  <c r="BE128" i="19"/>
  <c r="BE132" i="19"/>
  <c r="BE145" i="19"/>
  <c r="BE146" i="19"/>
  <c r="BE151" i="19"/>
  <c r="BE162" i="19"/>
  <c r="BE164" i="19"/>
  <c r="BE101" i="19"/>
  <c r="BE104" i="19"/>
  <c r="BE129" i="19"/>
  <c r="BE170" i="19"/>
  <c r="BE113" i="19"/>
  <c r="BE114" i="19"/>
  <c r="BE133" i="19"/>
  <c r="BE144" i="19"/>
  <c r="BE152" i="19"/>
  <c r="BE155" i="19"/>
  <c r="BE156" i="19"/>
  <c r="BE157" i="19"/>
  <c r="BE166" i="19"/>
  <c r="BE90" i="19"/>
  <c r="BE91" i="19"/>
  <c r="BE92" i="19"/>
  <c r="BE100" i="19"/>
  <c r="BE106" i="19"/>
  <c r="BE108" i="19"/>
  <c r="BE109" i="19"/>
  <c r="BE118" i="19"/>
  <c r="BE126" i="19"/>
  <c r="BE130" i="19"/>
  <c r="BE131" i="19"/>
  <c r="BE134" i="19"/>
  <c r="BE142" i="19"/>
  <c r="BE153" i="19"/>
  <c r="BE154" i="19"/>
  <c r="F55" i="18"/>
  <c r="BE88" i="18"/>
  <c r="BE84" i="18"/>
  <c r="E48" i="18"/>
  <c r="BE94" i="18"/>
  <c r="J55" i="18"/>
  <c r="BE95" i="18"/>
  <c r="BE86" i="18"/>
  <c r="J52" i="18"/>
  <c r="BE90" i="18"/>
  <c r="BE92" i="18"/>
  <c r="E48" i="17"/>
  <c r="J52" i="17"/>
  <c r="F55" i="17"/>
  <c r="BE88" i="17"/>
  <c r="BE89" i="17"/>
  <c r="BK80" i="16"/>
  <c r="J80" i="16" s="1"/>
  <c r="J59" i="16" s="1"/>
  <c r="BE84" i="17"/>
  <c r="BE85" i="17"/>
  <c r="BE87" i="17"/>
  <c r="BE86" i="17"/>
  <c r="J55" i="16"/>
  <c r="BE105" i="16"/>
  <c r="E70" i="16"/>
  <c r="F77" i="16"/>
  <c r="BE92" i="16"/>
  <c r="BE95" i="16"/>
  <c r="BE112" i="16"/>
  <c r="BE85" i="16"/>
  <c r="BE86" i="16"/>
  <c r="BE93" i="16"/>
  <c r="BE94" i="16"/>
  <c r="BE102" i="16"/>
  <c r="J52" i="16"/>
  <c r="BE82" i="16"/>
  <c r="BE91" i="16"/>
  <c r="BE100" i="16"/>
  <c r="BE106" i="16"/>
  <c r="BE89" i="16"/>
  <c r="BE96" i="16"/>
  <c r="BE101" i="16"/>
  <c r="BE90" i="16"/>
  <c r="BE104" i="16"/>
  <c r="BE107" i="16"/>
  <c r="BE108" i="16"/>
  <c r="BE109" i="16"/>
  <c r="BE83" i="16"/>
  <c r="BE84" i="16"/>
  <c r="BE87" i="16"/>
  <c r="BE88" i="16"/>
  <c r="BE97" i="16"/>
  <c r="BE98" i="16"/>
  <c r="BE99" i="16"/>
  <c r="BE103" i="16"/>
  <c r="BE110" i="16"/>
  <c r="BE111" i="16"/>
  <c r="BE113" i="16"/>
  <c r="J52" i="15"/>
  <c r="BE95" i="15"/>
  <c r="BE106" i="15"/>
  <c r="BE124" i="15"/>
  <c r="BE125" i="15"/>
  <c r="BE152" i="15"/>
  <c r="BE156" i="15"/>
  <c r="J55" i="15"/>
  <c r="BE90" i="15"/>
  <c r="BE91" i="15"/>
  <c r="BE92" i="15"/>
  <c r="BE94" i="15"/>
  <c r="BE100" i="15"/>
  <c r="BE103" i="15"/>
  <c r="BE111" i="15"/>
  <c r="BE117" i="15"/>
  <c r="BE144" i="15"/>
  <c r="BE151" i="15"/>
  <c r="BE157" i="15"/>
  <c r="BE161" i="15"/>
  <c r="F82" i="15"/>
  <c r="BE105" i="15"/>
  <c r="BE107" i="15"/>
  <c r="BE115" i="15"/>
  <c r="BE118" i="15"/>
  <c r="BE119" i="15"/>
  <c r="BE121" i="15"/>
  <c r="BE122" i="15"/>
  <c r="BE123" i="15"/>
  <c r="BE129" i="15"/>
  <c r="BE142" i="15"/>
  <c r="BE149" i="15"/>
  <c r="BE168" i="15"/>
  <c r="BE169" i="15"/>
  <c r="J188" i="14"/>
  <c r="J68" i="14" s="1"/>
  <c r="E75" i="15"/>
  <c r="BE99" i="15"/>
  <c r="BE109" i="15"/>
  <c r="BE113" i="15"/>
  <c r="BE116" i="15"/>
  <c r="BE127" i="15"/>
  <c r="BE128" i="15"/>
  <c r="BE130" i="15"/>
  <c r="BE131" i="15"/>
  <c r="BE139" i="15"/>
  <c r="BE140" i="15"/>
  <c r="BE148" i="15"/>
  <c r="BE165" i="15"/>
  <c r="BE173" i="15"/>
  <c r="BE174" i="15"/>
  <c r="BE177" i="15"/>
  <c r="BE93" i="15"/>
  <c r="BE143" i="15"/>
  <c r="BE153" i="15"/>
  <c r="BE155" i="15"/>
  <c r="BE160" i="15"/>
  <c r="BE166" i="15"/>
  <c r="BE171" i="15"/>
  <c r="BE176" i="15"/>
  <c r="BE88" i="15"/>
  <c r="BE97" i="15"/>
  <c r="BE98" i="15"/>
  <c r="BE108" i="15"/>
  <c r="BE114" i="15"/>
  <c r="BE126" i="15"/>
  <c r="BE132" i="15"/>
  <c r="BE145" i="15"/>
  <c r="BE167" i="15"/>
  <c r="BE170" i="15"/>
  <c r="BE102" i="15"/>
  <c r="BE112" i="15"/>
  <c r="BE120" i="15"/>
  <c r="BE133" i="15"/>
  <c r="BE134" i="15"/>
  <c r="BE135" i="15"/>
  <c r="BE136" i="15"/>
  <c r="BE137" i="15"/>
  <c r="BE141" i="15"/>
  <c r="BE147" i="15"/>
  <c r="BE158" i="15"/>
  <c r="BE159" i="15"/>
  <c r="BE162" i="15"/>
  <c r="BE178" i="15"/>
  <c r="BE179" i="15"/>
  <c r="BE89" i="15"/>
  <c r="BE96" i="15"/>
  <c r="BE101" i="15"/>
  <c r="BE110" i="15"/>
  <c r="BE138" i="15"/>
  <c r="BE146" i="15"/>
  <c r="BE154" i="15"/>
  <c r="BE163" i="15"/>
  <c r="BE164" i="15"/>
  <c r="F55" i="14"/>
  <c r="J89" i="14"/>
  <c r="BE124" i="14"/>
  <c r="BE137" i="14"/>
  <c r="BE170" i="14"/>
  <c r="BE180" i="14"/>
  <c r="BE185" i="14"/>
  <c r="BE207" i="14"/>
  <c r="BE219" i="14"/>
  <c r="BE220" i="14"/>
  <c r="BE228" i="14"/>
  <c r="BE231" i="14"/>
  <c r="BE248" i="14"/>
  <c r="BE250" i="14"/>
  <c r="BE256" i="14"/>
  <c r="BE258" i="14"/>
  <c r="BE262" i="14"/>
  <c r="BE265" i="14"/>
  <c r="BE121" i="14"/>
  <c r="BE139" i="14"/>
  <c r="BE152" i="14"/>
  <c r="BE204" i="14"/>
  <c r="BE216" i="14"/>
  <c r="BE222" i="14"/>
  <c r="BE224" i="14"/>
  <c r="E82" i="14"/>
  <c r="BE117" i="14"/>
  <c r="BE126" i="14"/>
  <c r="BE130" i="14"/>
  <c r="BE133" i="14"/>
  <c r="BE135" i="14"/>
  <c r="BE154" i="14"/>
  <c r="BE211" i="14"/>
  <c r="BE232" i="14"/>
  <c r="BE119" i="14"/>
  <c r="BE166" i="14"/>
  <c r="BE201" i="14"/>
  <c r="BE209" i="14"/>
  <c r="BE215" i="14"/>
  <c r="BE94" i="14"/>
  <c r="BE108" i="14"/>
  <c r="BE110" i="14"/>
  <c r="BE114" i="14"/>
  <c r="BE132" i="14"/>
  <c r="BE143" i="14"/>
  <c r="BE145" i="14"/>
  <c r="BE161" i="14"/>
  <c r="BE162" i="14"/>
  <c r="BE173" i="14"/>
  <c r="BE176" i="14"/>
  <c r="BE178" i="14"/>
  <c r="BE193" i="14"/>
  <c r="BE203" i="14"/>
  <c r="BE213" i="14"/>
  <c r="BE226" i="14"/>
  <c r="BE233" i="14"/>
  <c r="BE235" i="14"/>
  <c r="BE237" i="14"/>
  <c r="BE242" i="14"/>
  <c r="BE244" i="14"/>
  <c r="BE261" i="14"/>
  <c r="J86" i="14"/>
  <c r="BE97" i="14"/>
  <c r="BE115" i="14"/>
  <c r="BE156" i="14"/>
  <c r="BE182" i="14"/>
  <c r="BE189" i="14"/>
  <c r="BE197" i="14"/>
  <c r="BE199" i="14"/>
  <c r="BE200" i="14"/>
  <c r="BE217" i="14"/>
  <c r="BE95" i="14"/>
  <c r="BE112" i="14"/>
  <c r="BE147" i="14"/>
  <c r="BE158" i="14"/>
  <c r="BE159" i="14"/>
  <c r="BE171" i="14"/>
  <c r="BE229" i="14"/>
  <c r="BE240" i="14"/>
  <c r="BE99" i="14"/>
  <c r="BE101" i="14"/>
  <c r="BE104" i="14"/>
  <c r="BE106" i="14"/>
  <c r="BE128" i="14"/>
  <c r="BE141" i="14"/>
  <c r="BE149" i="14"/>
  <c r="BE164" i="14"/>
  <c r="BE168" i="14"/>
  <c r="BE246" i="14"/>
  <c r="BE252" i="14"/>
  <c r="BE254" i="14"/>
  <c r="BE259" i="14"/>
  <c r="F55" i="13"/>
  <c r="BE89" i="13"/>
  <c r="BE95" i="13"/>
  <c r="BE96" i="13"/>
  <c r="BE97" i="13"/>
  <c r="E48" i="13"/>
  <c r="BE93" i="13"/>
  <c r="BE99" i="13"/>
  <c r="BE103" i="13"/>
  <c r="J55" i="13"/>
  <c r="BE85" i="13"/>
  <c r="BE87" i="13"/>
  <c r="BE88" i="13"/>
  <c r="BE92" i="13"/>
  <c r="BE100" i="13"/>
  <c r="BE101" i="13"/>
  <c r="BE84" i="13"/>
  <c r="BE91" i="13"/>
  <c r="BE86" i="13"/>
  <c r="BE90" i="13"/>
  <c r="BE94" i="13"/>
  <c r="BE98" i="13"/>
  <c r="BE102" i="13"/>
  <c r="J52" i="13"/>
  <c r="J77" i="12"/>
  <c r="J80" i="12"/>
  <c r="BE90" i="12"/>
  <c r="BE110" i="12"/>
  <c r="BE119" i="12"/>
  <c r="BE91" i="12"/>
  <c r="BE103" i="12"/>
  <c r="BE104" i="12"/>
  <c r="BE106" i="12"/>
  <c r="BE113" i="12"/>
  <c r="BE114" i="12"/>
  <c r="BE115" i="12"/>
  <c r="E48" i="12"/>
  <c r="BE92" i="12"/>
  <c r="BE93" i="12"/>
  <c r="BE94" i="12"/>
  <c r="BE99" i="12"/>
  <c r="BE100" i="12"/>
  <c r="BE101" i="12"/>
  <c r="BE102" i="12"/>
  <c r="BE107" i="12"/>
  <c r="BE108" i="12"/>
  <c r="BE116" i="12"/>
  <c r="BE117" i="12"/>
  <c r="BE97" i="12"/>
  <c r="BE98" i="12"/>
  <c r="BE105" i="12"/>
  <c r="BE118" i="12"/>
  <c r="BE122" i="12"/>
  <c r="BE123" i="12"/>
  <c r="F80" i="12"/>
  <c r="BE89" i="12"/>
  <c r="BE96" i="12"/>
  <c r="BE86" i="12"/>
  <c r="BE95" i="12"/>
  <c r="BE111" i="12"/>
  <c r="BE121" i="12"/>
  <c r="BE87" i="12"/>
  <c r="BE109" i="12"/>
  <c r="BE120" i="12"/>
  <c r="J55" i="11"/>
  <c r="BE95" i="11"/>
  <c r="BK219" i="10"/>
  <c r="J219" i="10"/>
  <c r="J71" i="10" s="1"/>
  <c r="F55" i="11"/>
  <c r="E48" i="11"/>
  <c r="BE87" i="11"/>
  <c r="BE128" i="11"/>
  <c r="BE131" i="11"/>
  <c r="J78" i="11"/>
  <c r="BE93" i="11"/>
  <c r="BE99" i="11"/>
  <c r="BE103" i="11"/>
  <c r="BE107" i="11"/>
  <c r="BE122" i="11"/>
  <c r="BE138" i="11"/>
  <c r="BE115" i="11"/>
  <c r="J52" i="10"/>
  <c r="BE99" i="10"/>
  <c r="BE111" i="10"/>
  <c r="BE115" i="10"/>
  <c r="BE127" i="10"/>
  <c r="BE145" i="10"/>
  <c r="BE166" i="10"/>
  <c r="BE183" i="10"/>
  <c r="BE185" i="10"/>
  <c r="BE186" i="10"/>
  <c r="BE188" i="10"/>
  <c r="BE203" i="10"/>
  <c r="BE117" i="10"/>
  <c r="BE121" i="10"/>
  <c r="BE132" i="10"/>
  <c r="BE105" i="10"/>
  <c r="BE136" i="10"/>
  <c r="BE151" i="10"/>
  <c r="BE153" i="10"/>
  <c r="BE178" i="10"/>
  <c r="BE191" i="10"/>
  <c r="BE192" i="10"/>
  <c r="J89" i="10"/>
  <c r="BE119" i="10"/>
  <c r="BE123" i="10"/>
  <c r="BE140" i="10"/>
  <c r="BE159" i="10"/>
  <c r="BE177" i="10"/>
  <c r="BE180" i="10"/>
  <c r="BE182" i="10"/>
  <c r="BE207" i="10"/>
  <c r="BK149" i="9"/>
  <c r="J149" i="9"/>
  <c r="J65" i="9" s="1"/>
  <c r="BE97" i="10"/>
  <c r="BE101" i="10"/>
  <c r="BE103" i="10"/>
  <c r="BE109" i="10"/>
  <c r="BE112" i="10"/>
  <c r="BE149" i="10"/>
  <c r="BE158" i="10"/>
  <c r="BE221" i="10"/>
  <c r="F55" i="10"/>
  <c r="BE106" i="10"/>
  <c r="BE143" i="10"/>
  <c r="BE193" i="10"/>
  <c r="BE195" i="10"/>
  <c r="BE222" i="10"/>
  <c r="E82" i="10"/>
  <c r="BE100" i="10"/>
  <c r="BE129" i="10"/>
  <c r="BE142" i="10"/>
  <c r="BE152" i="10"/>
  <c r="BE161" i="10"/>
  <c r="BE164" i="10"/>
  <c r="BE171" i="10"/>
  <c r="BE174" i="10"/>
  <c r="BE176" i="10"/>
  <c r="BE181" i="10"/>
  <c r="BE198" i="10"/>
  <c r="BE213" i="10"/>
  <c r="BE95" i="10"/>
  <c r="BE147" i="10"/>
  <c r="BE155" i="10"/>
  <c r="BE156" i="10"/>
  <c r="BE169" i="10"/>
  <c r="BE211" i="10"/>
  <c r="BE223" i="10"/>
  <c r="BE97" i="9"/>
  <c r="BE103" i="9"/>
  <c r="BE134" i="9"/>
  <c r="BE138" i="9"/>
  <c r="BE140" i="9"/>
  <c r="J88" i="8"/>
  <c r="J61" i="8" s="1"/>
  <c r="J55" i="9"/>
  <c r="BE105" i="9"/>
  <c r="BE126" i="9"/>
  <c r="BE131" i="9"/>
  <c r="BE144" i="9"/>
  <c r="BE151" i="9"/>
  <c r="BE158" i="9"/>
  <c r="E48" i="9"/>
  <c r="BE147" i="9"/>
  <c r="F55" i="9"/>
  <c r="BE123" i="9"/>
  <c r="BK129" i="8"/>
  <c r="J129" i="8" s="1"/>
  <c r="J65" i="8" s="1"/>
  <c r="J81" i="9"/>
  <c r="BE89" i="9"/>
  <c r="BE93" i="9"/>
  <c r="BE99" i="9"/>
  <c r="BE109" i="9"/>
  <c r="BE114" i="9"/>
  <c r="BE118" i="9"/>
  <c r="BA62" i="1"/>
  <c r="BE141" i="9"/>
  <c r="BE143" i="9"/>
  <c r="BE156" i="9"/>
  <c r="E48" i="8"/>
  <c r="BE109" i="8"/>
  <c r="BE118" i="8"/>
  <c r="BE124" i="8"/>
  <c r="BE108" i="8"/>
  <c r="BE117" i="8"/>
  <c r="BE122" i="8"/>
  <c r="J167" i="7"/>
  <c r="J69" i="7" s="1"/>
  <c r="F55" i="8"/>
  <c r="BE89" i="8"/>
  <c r="BE93" i="8"/>
  <c r="BE119" i="8"/>
  <c r="BK90" i="7"/>
  <c r="J90" i="7" s="1"/>
  <c r="J60" i="7" s="1"/>
  <c r="J52" i="8"/>
  <c r="BE99" i="8"/>
  <c r="BE102" i="8"/>
  <c r="BE104" i="8"/>
  <c r="BE113" i="8"/>
  <c r="BE111" i="8"/>
  <c r="BE120" i="8"/>
  <c r="BE127" i="8"/>
  <c r="BE131" i="8"/>
  <c r="BE95" i="8"/>
  <c r="BE106" i="8"/>
  <c r="BE115" i="8"/>
  <c r="J55" i="8"/>
  <c r="BE156" i="7"/>
  <c r="BE170" i="7"/>
  <c r="BK140" i="6"/>
  <c r="J140" i="6" s="1"/>
  <c r="J65" i="6" s="1"/>
  <c r="E48" i="7"/>
  <c r="BE138" i="7"/>
  <c r="J86" i="7"/>
  <c r="BE92" i="7"/>
  <c r="BE99" i="7"/>
  <c r="BE101" i="7"/>
  <c r="BE130" i="7"/>
  <c r="BE142" i="7"/>
  <c r="BE147" i="7"/>
  <c r="BE148" i="7"/>
  <c r="BE150" i="7"/>
  <c r="BE160" i="7"/>
  <c r="BE141" i="7"/>
  <c r="BE144" i="7"/>
  <c r="BE145" i="7"/>
  <c r="BE151" i="7"/>
  <c r="BE153" i="7"/>
  <c r="J83" i="7"/>
  <c r="BE116" i="7"/>
  <c r="BE121" i="7"/>
  <c r="BE132" i="7"/>
  <c r="BE136" i="7"/>
  <c r="BE106" i="7"/>
  <c r="BE128" i="7"/>
  <c r="BE154" i="7"/>
  <c r="BE157" i="7"/>
  <c r="BE108" i="7"/>
  <c r="BE164" i="7"/>
  <c r="BE168" i="7"/>
  <c r="F55" i="7"/>
  <c r="BE113" i="7"/>
  <c r="BE126" i="7"/>
  <c r="BE143" i="7"/>
  <c r="E48" i="6"/>
  <c r="F55" i="6"/>
  <c r="BE89" i="6"/>
  <c r="BE118" i="6"/>
  <c r="BE142" i="6"/>
  <c r="BE125" i="6"/>
  <c r="BE127" i="6"/>
  <c r="BE133" i="6"/>
  <c r="J52" i="6"/>
  <c r="BE104" i="6"/>
  <c r="BE113" i="6"/>
  <c r="BE116" i="6"/>
  <c r="BE121" i="6"/>
  <c r="BE130" i="6"/>
  <c r="J55" i="6"/>
  <c r="BE92" i="6"/>
  <c r="BE100" i="6"/>
  <c r="BE119" i="6"/>
  <c r="BE122" i="6"/>
  <c r="BE124" i="6"/>
  <c r="BE129" i="6"/>
  <c r="BE135" i="6"/>
  <c r="BE138" i="6"/>
  <c r="BE144" i="6"/>
  <c r="BE96" i="6"/>
  <c r="BE131" i="6"/>
  <c r="BE102" i="6"/>
  <c r="BE109" i="6"/>
  <c r="J244" i="4"/>
  <c r="J70" i="4"/>
  <c r="J52" i="5"/>
  <c r="E71" i="5"/>
  <c r="BE85" i="5"/>
  <c r="BE87" i="5"/>
  <c r="BE95" i="5"/>
  <c r="BE101" i="5"/>
  <c r="BE112" i="5"/>
  <c r="J55" i="5"/>
  <c r="BE111" i="5"/>
  <c r="BE86" i="5"/>
  <c r="BE90" i="5"/>
  <c r="BE97" i="5"/>
  <c r="BE99" i="5"/>
  <c r="BE100" i="5"/>
  <c r="BE103" i="5"/>
  <c r="BE88" i="5"/>
  <c r="BE94" i="5"/>
  <c r="BE105" i="5"/>
  <c r="BE108" i="5"/>
  <c r="BE110" i="5"/>
  <c r="BE113" i="5"/>
  <c r="F55" i="5"/>
  <c r="BE84" i="5"/>
  <c r="BE89" i="5"/>
  <c r="BE91" i="5"/>
  <c r="BE98" i="5"/>
  <c r="BE104" i="5"/>
  <c r="BE109" i="5"/>
  <c r="BE92" i="5"/>
  <c r="BE93" i="5"/>
  <c r="BE96" i="5"/>
  <c r="BE106" i="5"/>
  <c r="BE107" i="5"/>
  <c r="E48" i="4"/>
  <c r="BE109" i="4"/>
  <c r="BE120" i="4"/>
  <c r="BE126" i="4"/>
  <c r="BE155" i="4"/>
  <c r="BE159" i="4"/>
  <c r="BE191" i="4"/>
  <c r="BE195" i="4"/>
  <c r="BE215" i="4"/>
  <c r="BE221" i="4"/>
  <c r="BE232" i="4"/>
  <c r="BE255" i="4"/>
  <c r="BE276" i="4"/>
  <c r="BE280" i="4"/>
  <c r="BE281" i="4"/>
  <c r="J88" i="4"/>
  <c r="BE99" i="4"/>
  <c r="BE105" i="4"/>
  <c r="BE106" i="4"/>
  <c r="BE108" i="4"/>
  <c r="BE116" i="4"/>
  <c r="BE129" i="4"/>
  <c r="BE139" i="4"/>
  <c r="BE143" i="4"/>
  <c r="BE145" i="4"/>
  <c r="BE147" i="4"/>
  <c r="BE240" i="4"/>
  <c r="BE251" i="4"/>
  <c r="BE259" i="4"/>
  <c r="BE96" i="4"/>
  <c r="BE98" i="4"/>
  <c r="BE104" i="4"/>
  <c r="BE111" i="4"/>
  <c r="BE131" i="4"/>
  <c r="BE163" i="4"/>
  <c r="BE172" i="4"/>
  <c r="BE219" i="4"/>
  <c r="BE228" i="4"/>
  <c r="BE236" i="4"/>
  <c r="BE262" i="4"/>
  <c r="F55" i="4"/>
  <c r="BE137" i="4"/>
  <c r="BE141" i="4"/>
  <c r="BE153" i="4"/>
  <c r="BE203" i="4"/>
  <c r="BE208" i="4"/>
  <c r="BE225" i="4"/>
  <c r="BE273" i="4"/>
  <c r="BE124" i="4"/>
  <c r="BE125" i="4"/>
  <c r="BE127" i="4"/>
  <c r="BE133" i="4"/>
  <c r="BE161" i="4"/>
  <c r="BE264" i="4"/>
  <c r="BE269" i="4"/>
  <c r="J91" i="4"/>
  <c r="BE103" i="4"/>
  <c r="BE117" i="4"/>
  <c r="BE128" i="4"/>
  <c r="BE135" i="4"/>
  <c r="BE151" i="4"/>
  <c r="BE162" i="4"/>
  <c r="BE166" i="4"/>
  <c r="BE174" i="4"/>
  <c r="BE179" i="4"/>
  <c r="BE186" i="4"/>
  <c r="BE249" i="4"/>
  <c r="BE267" i="4"/>
  <c r="BE101" i="4"/>
  <c r="BE107" i="4"/>
  <c r="BE113" i="4"/>
  <c r="BE115" i="4"/>
  <c r="BE119" i="4"/>
  <c r="BE121" i="4"/>
  <c r="BE123" i="4"/>
  <c r="BE149" i="4"/>
  <c r="BE157" i="4"/>
  <c r="BE257" i="4"/>
  <c r="BE97" i="4"/>
  <c r="BE100" i="4"/>
  <c r="BE102" i="4"/>
  <c r="BE112" i="4"/>
  <c r="BE114" i="4"/>
  <c r="BE118" i="4"/>
  <c r="BE245" i="4"/>
  <c r="E75" i="3"/>
  <c r="BE93" i="3"/>
  <c r="BE99" i="3"/>
  <c r="BE109" i="3"/>
  <c r="BE115" i="3"/>
  <c r="BE125" i="3"/>
  <c r="BE133" i="3"/>
  <c r="BE134" i="3"/>
  <c r="BE140" i="3"/>
  <c r="BE141" i="3"/>
  <c r="BE184" i="3"/>
  <c r="BE196" i="3"/>
  <c r="BE197" i="3"/>
  <c r="BE201" i="3"/>
  <c r="BE218" i="3"/>
  <c r="BE222" i="3"/>
  <c r="BE242" i="3"/>
  <c r="BE250" i="3"/>
  <c r="BE255" i="3"/>
  <c r="BE259" i="3"/>
  <c r="BE262" i="3"/>
  <c r="BE265" i="3"/>
  <c r="BE266" i="3"/>
  <c r="J55" i="3"/>
  <c r="F82" i="3"/>
  <c r="BE90" i="3"/>
  <c r="BE107" i="3"/>
  <c r="BE108" i="3"/>
  <c r="BE111" i="3"/>
  <c r="BE112" i="3"/>
  <c r="BE114" i="3"/>
  <c r="BE116" i="3"/>
  <c r="BE117" i="3"/>
  <c r="BE118" i="3"/>
  <c r="BE123" i="3"/>
  <c r="BE148" i="3"/>
  <c r="BE170" i="3"/>
  <c r="BE172" i="3"/>
  <c r="BE173" i="3"/>
  <c r="BE174" i="3"/>
  <c r="BE188" i="3"/>
  <c r="BE191" i="3"/>
  <c r="BE205" i="3"/>
  <c r="BE210" i="3"/>
  <c r="BE239" i="3"/>
  <c r="BE240" i="3"/>
  <c r="BE246" i="3"/>
  <c r="BE257" i="3"/>
  <c r="BE258" i="3"/>
  <c r="J52" i="3"/>
  <c r="BE96" i="3"/>
  <c r="BE105" i="3"/>
  <c r="BE124" i="3"/>
  <c r="BE128" i="3"/>
  <c r="BE129" i="3"/>
  <c r="BE130" i="3"/>
  <c r="BE131" i="3"/>
  <c r="BE135" i="3"/>
  <c r="BE136" i="3"/>
  <c r="BE144" i="3"/>
  <c r="BE149" i="3"/>
  <c r="BE157" i="3"/>
  <c r="BE158" i="3"/>
  <c r="BE159" i="3"/>
  <c r="BE169" i="3"/>
  <c r="BE199" i="3"/>
  <c r="BE200" i="3"/>
  <c r="BE209" i="3"/>
  <c r="BE212" i="3"/>
  <c r="BE213" i="3"/>
  <c r="BE214" i="3"/>
  <c r="BE235" i="3"/>
  <c r="BE236" i="3"/>
  <c r="BE238" i="3"/>
  <c r="BE241" i="3"/>
  <c r="BE248" i="3"/>
  <c r="BE249" i="3"/>
  <c r="BE252" i="3"/>
  <c r="BE253" i="3"/>
  <c r="BE256" i="3"/>
  <c r="BE263" i="3"/>
  <c r="BE98" i="3"/>
  <c r="BE110" i="3"/>
  <c r="BE121" i="3"/>
  <c r="BE122" i="3"/>
  <c r="BE126" i="3"/>
  <c r="BE132" i="3"/>
  <c r="BE156" i="3"/>
  <c r="BE168" i="3"/>
  <c r="BE171" i="3"/>
  <c r="BE180" i="3"/>
  <c r="BE182" i="3"/>
  <c r="BE215" i="3"/>
  <c r="BE216" i="3"/>
  <c r="BE217" i="3"/>
  <c r="BE221" i="3"/>
  <c r="BE225" i="3"/>
  <c r="BE232" i="3"/>
  <c r="BE233" i="3"/>
  <c r="BE237" i="3"/>
  <c r="BE245" i="3"/>
  <c r="BE264" i="3"/>
  <c r="BE88" i="3"/>
  <c r="BE91" i="3"/>
  <c r="BE92" i="3"/>
  <c r="BE100" i="3"/>
  <c r="BE101" i="3"/>
  <c r="BE102" i="3"/>
  <c r="BE145" i="3"/>
  <c r="BE146" i="3"/>
  <c r="BE147" i="3"/>
  <c r="BE160" i="3"/>
  <c r="BE161" i="3"/>
  <c r="BE162" i="3"/>
  <c r="BE163" i="3"/>
  <c r="BE175" i="3"/>
  <c r="BE176" i="3"/>
  <c r="BE177" i="3"/>
  <c r="BE178" i="3"/>
  <c r="BE189" i="3"/>
  <c r="BE192" i="3"/>
  <c r="BE204" i="3"/>
  <c r="BE229" i="3"/>
  <c r="BE247" i="3"/>
  <c r="BE251" i="3"/>
  <c r="BE260" i="3"/>
  <c r="BE89" i="3"/>
  <c r="BE94" i="3"/>
  <c r="BE104" i="3"/>
  <c r="BE106" i="3"/>
  <c r="BE127" i="3"/>
  <c r="BE142" i="3"/>
  <c r="BE143" i="3"/>
  <c r="BE151" i="3"/>
  <c r="BE152" i="3"/>
  <c r="BE153" i="3"/>
  <c r="BE154" i="3"/>
  <c r="BE155" i="3"/>
  <c r="BE164" i="3"/>
  <c r="BE167" i="3"/>
  <c r="BE181" i="3"/>
  <c r="BE190" i="3"/>
  <c r="BE208" i="3"/>
  <c r="BE219" i="3"/>
  <c r="BE220" i="3"/>
  <c r="BE228" i="3"/>
  <c r="BE230" i="3"/>
  <c r="BE234" i="3"/>
  <c r="BE243" i="3"/>
  <c r="BE244" i="3"/>
  <c r="BE254" i="3"/>
  <c r="BE95" i="3"/>
  <c r="BE97" i="3"/>
  <c r="BE103" i="3"/>
  <c r="BE194" i="3"/>
  <c r="BE195" i="3"/>
  <c r="BE198" i="3"/>
  <c r="BE202" i="3"/>
  <c r="BE231" i="3"/>
  <c r="BE113" i="3"/>
  <c r="BE119" i="3"/>
  <c r="BE120" i="3"/>
  <c r="BE137" i="3"/>
  <c r="BE139" i="3"/>
  <c r="BE150" i="3"/>
  <c r="BE165" i="3"/>
  <c r="BE166" i="3"/>
  <c r="BE183" i="3"/>
  <c r="BE185" i="3"/>
  <c r="BE186" i="3"/>
  <c r="BE187" i="3"/>
  <c r="BE193" i="3"/>
  <c r="BE203" i="3"/>
  <c r="BE206" i="3"/>
  <c r="BE207" i="3"/>
  <c r="BE223" i="3"/>
  <c r="BE224" i="3"/>
  <c r="BE226" i="3"/>
  <c r="BE227" i="3"/>
  <c r="E48" i="2"/>
  <c r="J55" i="2"/>
  <c r="BE97" i="2"/>
  <c r="BE105" i="2"/>
  <c r="BE120" i="2"/>
  <c r="BE124" i="2"/>
  <c r="BE128" i="2"/>
  <c r="BE154" i="2"/>
  <c r="BE176" i="2"/>
  <c r="BE178" i="2"/>
  <c r="BE110" i="2"/>
  <c r="BE114" i="2"/>
  <c r="BE116" i="2"/>
  <c r="BE163" i="2"/>
  <c r="BE192" i="2"/>
  <c r="BE196" i="2"/>
  <c r="BE198" i="2"/>
  <c r="F55" i="2"/>
  <c r="BE89" i="2"/>
  <c r="BE101" i="2"/>
  <c r="BE195" i="2"/>
  <c r="BE206" i="2"/>
  <c r="BE208" i="2"/>
  <c r="BE213" i="2"/>
  <c r="BE150" i="2"/>
  <c r="BE180" i="2"/>
  <c r="BE199" i="2"/>
  <c r="BE201" i="2"/>
  <c r="BE215" i="2"/>
  <c r="BE222" i="2"/>
  <c r="BE230" i="2"/>
  <c r="J52" i="2"/>
  <c r="BE165" i="2"/>
  <c r="BE205" i="2"/>
  <c r="BE133" i="2"/>
  <c r="BE172" i="2"/>
  <c r="BE207" i="2"/>
  <c r="BE220" i="2"/>
  <c r="BE190" i="2"/>
  <c r="BE193" i="2"/>
  <c r="BE203" i="2"/>
  <c r="BE93" i="2"/>
  <c r="BE96" i="2"/>
  <c r="BE138" i="2"/>
  <c r="BE141" i="2"/>
  <c r="BE145" i="2"/>
  <c r="BE161" i="2"/>
  <c r="BE183" i="2"/>
  <c r="BE187" i="2"/>
  <c r="BE227" i="2"/>
  <c r="BE233" i="2"/>
  <c r="F36" i="4"/>
  <c r="BC57" i="1" s="1"/>
  <c r="F35" i="10"/>
  <c r="BB63" i="1" s="1"/>
  <c r="F37" i="16"/>
  <c r="BD69" i="1"/>
  <c r="F35" i="4"/>
  <c r="BB57" i="1" s="1"/>
  <c r="F36" i="11"/>
  <c r="BC64" i="1" s="1"/>
  <c r="J34" i="20"/>
  <c r="AW73" i="1" s="1"/>
  <c r="F36" i="12"/>
  <c r="BC65" i="1"/>
  <c r="F35" i="9"/>
  <c r="BB62" i="1"/>
  <c r="F36" i="14"/>
  <c r="BC67" i="1" s="1"/>
  <c r="F36" i="2"/>
  <c r="BC55" i="1" s="1"/>
  <c r="J34" i="6"/>
  <c r="AW59" i="1"/>
  <c r="J34" i="14"/>
  <c r="AW67" i="1"/>
  <c r="F35" i="2"/>
  <c r="BB55" i="1" s="1"/>
  <c r="F35" i="6"/>
  <c r="BB59" i="1" s="1"/>
  <c r="F34" i="14"/>
  <c r="BA67" i="1"/>
  <c r="F35" i="5"/>
  <c r="BB58" i="1"/>
  <c r="J34" i="5"/>
  <c r="AW58" i="1" s="1"/>
  <c r="J34" i="7"/>
  <c r="AW60" i="1" s="1"/>
  <c r="F36" i="18"/>
  <c r="BC71" i="1"/>
  <c r="F37" i="4"/>
  <c r="BD57" i="1" s="1"/>
  <c r="F36" i="6"/>
  <c r="BC59" i="1" s="1"/>
  <c r="J34" i="15"/>
  <c r="AW68" i="1" s="1"/>
  <c r="F34" i="17"/>
  <c r="BA70" i="1"/>
  <c r="F37" i="3"/>
  <c r="BD56" i="1"/>
  <c r="J34" i="12"/>
  <c r="AW65" i="1" s="1"/>
  <c r="J34" i="17"/>
  <c r="AW70" i="1" s="1"/>
  <c r="J34" i="2"/>
  <c r="AW55" i="1" s="1"/>
  <c r="F37" i="9"/>
  <c r="BD62" i="1"/>
  <c r="J34" i="16"/>
  <c r="AW69" i="1" s="1"/>
  <c r="F36" i="15"/>
  <c r="BC68" i="1" s="1"/>
  <c r="F34" i="16"/>
  <c r="BA69" i="1"/>
  <c r="F37" i="2"/>
  <c r="BD55" i="1" s="1"/>
  <c r="F35" i="17"/>
  <c r="BB70" i="1" s="1"/>
  <c r="F35" i="19"/>
  <c r="BB72" i="1" s="1"/>
  <c r="F34" i="19"/>
  <c r="BA72" i="1"/>
  <c r="F35" i="15"/>
  <c r="BB68" i="1"/>
  <c r="F36" i="5"/>
  <c r="BC58" i="1" s="1"/>
  <c r="F36" i="19"/>
  <c r="BC72" i="1" s="1"/>
  <c r="F37" i="19"/>
  <c r="BD72" i="1"/>
  <c r="F35" i="14"/>
  <c r="BB67" i="1"/>
  <c r="F37" i="11"/>
  <c r="BD64" i="1" s="1"/>
  <c r="F35" i="16"/>
  <c r="BB69" i="1" s="1"/>
  <c r="F34" i="2"/>
  <c r="BA55" i="1" s="1"/>
  <c r="F37" i="6"/>
  <c r="BD59" i="1" s="1"/>
  <c r="F34" i="10"/>
  <c r="BA63" i="1"/>
  <c r="F34" i="6"/>
  <c r="BA59" i="1" s="1"/>
  <c r="F37" i="10"/>
  <c r="BD63" i="1" s="1"/>
  <c r="F35" i="12"/>
  <c r="BB65" i="1" s="1"/>
  <c r="J34" i="8"/>
  <c r="AW61" i="1"/>
  <c r="F34" i="15"/>
  <c r="BA68" i="1" s="1"/>
  <c r="J34" i="3"/>
  <c r="AW56" i="1" s="1"/>
  <c r="F34" i="20"/>
  <c r="BA73" i="1" s="1"/>
  <c r="F35" i="20"/>
  <c r="BB73" i="1"/>
  <c r="F36" i="9"/>
  <c r="BC62" i="1" s="1"/>
  <c r="F36" i="17"/>
  <c r="BC70" i="1" s="1"/>
  <c r="J34" i="18"/>
  <c r="AW71" i="1" s="1"/>
  <c r="F36" i="3"/>
  <c r="BC56" i="1" s="1"/>
  <c r="J34" i="9"/>
  <c r="AW62" i="1"/>
  <c r="F36" i="13"/>
  <c r="BC66" i="1"/>
  <c r="F34" i="4"/>
  <c r="BA57" i="1" s="1"/>
  <c r="J34" i="11"/>
  <c r="AW64" i="1" s="1"/>
  <c r="F37" i="20"/>
  <c r="BD73" i="1"/>
  <c r="F36" i="10"/>
  <c r="BC63" i="1"/>
  <c r="F35" i="11"/>
  <c r="BB64" i="1" s="1"/>
  <c r="F34" i="3"/>
  <c r="BA56" i="1" s="1"/>
  <c r="F35" i="18"/>
  <c r="BB71" i="1"/>
  <c r="F34" i="8"/>
  <c r="BA61" i="1"/>
  <c r="F37" i="13"/>
  <c r="BD66" i="1" s="1"/>
  <c r="F36" i="20"/>
  <c r="BC73" i="1" s="1"/>
  <c r="F34" i="5"/>
  <c r="BA58" i="1"/>
  <c r="J34" i="13"/>
  <c r="AW66" i="1"/>
  <c r="F37" i="18"/>
  <c r="BD71" i="1" s="1"/>
  <c r="J34" i="4"/>
  <c r="AW57" i="1" s="1"/>
  <c r="F36" i="8"/>
  <c r="BC61" i="1"/>
  <c r="F37" i="15"/>
  <c r="BD68" i="1"/>
  <c r="F35" i="3"/>
  <c r="BB56" i="1" s="1"/>
  <c r="J34" i="10"/>
  <c r="AW63" i="1" s="1"/>
  <c r="F35" i="13"/>
  <c r="BB66" i="1"/>
  <c r="F34" i="12"/>
  <c r="BA65" i="1"/>
  <c r="F37" i="17"/>
  <c r="BD70" i="1" s="1"/>
  <c r="F36" i="7"/>
  <c r="BC60" i="1" s="1"/>
  <c r="F35" i="8"/>
  <c r="BB61" i="1"/>
  <c r="F34" i="13"/>
  <c r="BA66" i="1"/>
  <c r="F37" i="14"/>
  <c r="BD67" i="1" s="1"/>
  <c r="J34" i="19"/>
  <c r="AW72" i="1" s="1"/>
  <c r="F37" i="7"/>
  <c r="BD60" i="1" s="1"/>
  <c r="F34" i="18"/>
  <c r="BA71" i="1" s="1"/>
  <c r="F35" i="7"/>
  <c r="BB60" i="1"/>
  <c r="F37" i="5"/>
  <c r="BD58" i="1" s="1"/>
  <c r="F34" i="11"/>
  <c r="BA64" i="1"/>
  <c r="F37" i="12"/>
  <c r="BD65" i="1" s="1"/>
  <c r="F34" i="7"/>
  <c r="BA60" i="1" s="1"/>
  <c r="F37" i="8"/>
  <c r="BD61" i="1"/>
  <c r="F36" i="16"/>
  <c r="BC69" i="1"/>
  <c r="BK87" i="2" l="1"/>
  <c r="J87" i="2" s="1"/>
  <c r="J30" i="2" s="1"/>
  <c r="AG55" i="1" s="1"/>
  <c r="BK164" i="4"/>
  <c r="J164" i="4" s="1"/>
  <c r="J64" i="4" s="1"/>
  <c r="J279" i="4"/>
  <c r="J74" i="4" s="1"/>
  <c r="J82" i="13"/>
  <c r="J60" i="13" s="1"/>
  <c r="BK81" i="13"/>
  <c r="J81" i="13" s="1"/>
  <c r="J86" i="3"/>
  <c r="J60" i="3" s="1"/>
  <c r="BK85" i="3"/>
  <c r="J85" i="3" s="1"/>
  <c r="J59" i="3" s="1"/>
  <c r="J83" i="13"/>
  <c r="J61" i="13" s="1"/>
  <c r="BK87" i="19"/>
  <c r="J87" i="19" s="1"/>
  <c r="J60" i="19" s="1"/>
  <c r="J106" i="11"/>
  <c r="J62" i="11" s="1"/>
  <c r="J137" i="2"/>
  <c r="J62" i="2" s="1"/>
  <c r="BK82" i="5"/>
  <c r="J151" i="14"/>
  <c r="J63" i="14" s="1"/>
  <c r="J83" i="17"/>
  <c r="J61" i="17" s="1"/>
  <c r="BK84" i="12"/>
  <c r="J84" i="12" s="1"/>
  <c r="J60" i="12" s="1"/>
  <c r="BK87" i="6"/>
  <c r="J87" i="6" s="1"/>
  <c r="J60" i="6" s="1"/>
  <c r="BK87" i="9"/>
  <c r="J87" i="9" s="1"/>
  <c r="J30" i="9" s="1"/>
  <c r="AG62" i="1" s="1"/>
  <c r="AN62" i="1" s="1"/>
  <c r="J87" i="3"/>
  <c r="J61" i="3" s="1"/>
  <c r="BK93" i="10"/>
  <c r="J93" i="10" s="1"/>
  <c r="J60" i="10" s="1"/>
  <c r="BK243" i="4"/>
  <c r="J243" i="4" s="1"/>
  <c r="J69" i="4" s="1"/>
  <c r="T86" i="15"/>
  <c r="T85" i="15"/>
  <c r="R92" i="14"/>
  <c r="R164" i="4"/>
  <c r="P85" i="11"/>
  <c r="P84" i="11" s="1"/>
  <c r="AU64" i="1" s="1"/>
  <c r="T87" i="8"/>
  <c r="T86" i="8" s="1"/>
  <c r="T164" i="4"/>
  <c r="T84" i="12"/>
  <c r="T83" i="12" s="1"/>
  <c r="P87" i="2"/>
  <c r="AU55" i="1" s="1"/>
  <c r="T85" i="11"/>
  <c r="T84" i="11"/>
  <c r="P84" i="12"/>
  <c r="P83" i="12"/>
  <c r="AU65" i="1"/>
  <c r="T87" i="19"/>
  <c r="T86" i="19"/>
  <c r="R87" i="6"/>
  <c r="R86" i="6" s="1"/>
  <c r="R94" i="4"/>
  <c r="BK125" i="10"/>
  <c r="J125" i="10"/>
  <c r="J66" i="10"/>
  <c r="P90" i="7"/>
  <c r="P89" i="7"/>
  <c r="AU60" i="1" s="1"/>
  <c r="T243" i="4"/>
  <c r="P92" i="14"/>
  <c r="AU67" i="1" s="1"/>
  <c r="T94" i="4"/>
  <c r="P87" i="9"/>
  <c r="AU62" i="1" s="1"/>
  <c r="P86" i="15"/>
  <c r="P85" i="15" s="1"/>
  <c r="AU68" i="1" s="1"/>
  <c r="R125" i="10"/>
  <c r="R92" i="10" s="1"/>
  <c r="P87" i="8"/>
  <c r="P86" i="8"/>
  <c r="AU61" i="1" s="1"/>
  <c r="R87" i="2"/>
  <c r="P93" i="10"/>
  <c r="P92" i="10" s="1"/>
  <c r="AU63" i="1" s="1"/>
  <c r="P87" i="6"/>
  <c r="P86" i="6"/>
  <c r="AU59" i="1"/>
  <c r="R86" i="15"/>
  <c r="R85" i="15"/>
  <c r="R84" i="12"/>
  <c r="R83" i="12" s="1"/>
  <c r="BK87" i="8"/>
  <c r="J87" i="8" s="1"/>
  <c r="J60" i="8" s="1"/>
  <c r="T87" i="6"/>
  <c r="T86" i="6" s="1"/>
  <c r="P86" i="3"/>
  <c r="P85" i="3" s="1"/>
  <c r="AU56" i="1" s="1"/>
  <c r="R87" i="9"/>
  <c r="T86" i="3"/>
  <c r="T85" i="3"/>
  <c r="T92" i="14"/>
  <c r="P243" i="4"/>
  <c r="P94" i="4"/>
  <c r="AU57" i="1" s="1"/>
  <c r="R90" i="7"/>
  <c r="R89" i="7"/>
  <c r="BK86" i="15"/>
  <c r="BK85" i="15"/>
  <c r="J85" i="15" s="1"/>
  <c r="J30" i="15" s="1"/>
  <c r="AG68" i="1" s="1"/>
  <c r="BK162" i="7"/>
  <c r="J162" i="7" s="1"/>
  <c r="J66" i="7" s="1"/>
  <c r="BK113" i="10"/>
  <c r="J113" i="10" s="1"/>
  <c r="J64" i="10" s="1"/>
  <c r="BK82" i="20"/>
  <c r="J82" i="20" s="1"/>
  <c r="J60" i="20" s="1"/>
  <c r="BK81" i="18"/>
  <c r="J81" i="18" s="1"/>
  <c r="J59" i="18" s="1"/>
  <c r="BK81" i="17"/>
  <c r="J81" i="17" s="1"/>
  <c r="J59" i="17" s="1"/>
  <c r="BK83" i="12"/>
  <c r="J83" i="12" s="1"/>
  <c r="J59" i="12" s="1"/>
  <c r="BK84" i="11"/>
  <c r="J84" i="11"/>
  <c r="J59" i="11"/>
  <c r="BK86" i="8"/>
  <c r="J86" i="8" s="1"/>
  <c r="J30" i="8" s="1"/>
  <c r="AG61" i="1" s="1"/>
  <c r="BK86" i="6"/>
  <c r="J86" i="6" s="1"/>
  <c r="J59" i="6" s="1"/>
  <c r="F33" i="18"/>
  <c r="AZ71" i="1" s="1"/>
  <c r="J33" i="8"/>
  <c r="AV61" i="1" s="1"/>
  <c r="AT61" i="1" s="1"/>
  <c r="J30" i="14"/>
  <c r="AG67" i="1" s="1"/>
  <c r="BA54" i="1"/>
  <c r="AW54" i="1" s="1"/>
  <c r="AK30" i="1" s="1"/>
  <c r="J33" i="16"/>
  <c r="AV69" i="1" s="1"/>
  <c r="AT69" i="1" s="1"/>
  <c r="F33" i="4"/>
  <c r="AZ57" i="1" s="1"/>
  <c r="F33" i="19"/>
  <c r="AZ72" i="1"/>
  <c r="F33" i="14"/>
  <c r="AZ67" i="1"/>
  <c r="F33" i="5"/>
  <c r="AZ58" i="1"/>
  <c r="F33" i="9"/>
  <c r="AZ62" i="1" s="1"/>
  <c r="J33" i="19"/>
  <c r="AV72" i="1"/>
  <c r="AT72" i="1" s="1"/>
  <c r="J33" i="7"/>
  <c r="AV60" i="1" s="1"/>
  <c r="AT60" i="1" s="1"/>
  <c r="J33" i="14"/>
  <c r="AV67" i="1" s="1"/>
  <c r="AT67" i="1" s="1"/>
  <c r="J33" i="10"/>
  <c r="AV63" i="1" s="1"/>
  <c r="AT63" i="1" s="1"/>
  <c r="F33" i="3"/>
  <c r="AZ56" i="1"/>
  <c r="F33" i="7"/>
  <c r="AZ60" i="1" s="1"/>
  <c r="J30" i="3"/>
  <c r="AG56" i="1"/>
  <c r="F33" i="6"/>
  <c r="AZ59" i="1"/>
  <c r="F33" i="10"/>
  <c r="AZ63" i="1"/>
  <c r="J33" i="20"/>
  <c r="AV73" i="1" s="1"/>
  <c r="AT73" i="1" s="1"/>
  <c r="J33" i="6"/>
  <c r="AV59" i="1" s="1"/>
  <c r="AT59" i="1" s="1"/>
  <c r="F33" i="15"/>
  <c r="AZ68" i="1" s="1"/>
  <c r="J33" i="3"/>
  <c r="AV56" i="1"/>
  <c r="AT56" i="1" s="1"/>
  <c r="J33" i="11"/>
  <c r="AV64" i="1"/>
  <c r="AT64" i="1" s="1"/>
  <c r="J33" i="5"/>
  <c r="AV58" i="1"/>
  <c r="AT58" i="1" s="1"/>
  <c r="F33" i="8"/>
  <c r="AZ61" i="1"/>
  <c r="J33" i="18"/>
  <c r="AV71" i="1"/>
  <c r="AT71" i="1" s="1"/>
  <c r="F33" i="17"/>
  <c r="AZ70" i="1" s="1"/>
  <c r="BD54" i="1"/>
  <c r="W33" i="1" s="1"/>
  <c r="J33" i="4"/>
  <c r="AV57" i="1" s="1"/>
  <c r="AT57" i="1" s="1"/>
  <c r="J33" i="2"/>
  <c r="AV55" i="1" s="1"/>
  <c r="AT55" i="1" s="1"/>
  <c r="J33" i="17"/>
  <c r="AV70" i="1"/>
  <c r="AT70" i="1"/>
  <c r="BC54" i="1"/>
  <c r="W32" i="1" s="1"/>
  <c r="BB54" i="1"/>
  <c r="AX54" i="1" s="1"/>
  <c r="F33" i="13"/>
  <c r="AZ66" i="1"/>
  <c r="J33" i="12"/>
  <c r="AV65" i="1" s="1"/>
  <c r="AT65" i="1" s="1"/>
  <c r="J33" i="9"/>
  <c r="AV62" i="1"/>
  <c r="AT62" i="1" s="1"/>
  <c r="J33" i="13"/>
  <c r="AV66" i="1"/>
  <c r="AT66" i="1" s="1"/>
  <c r="J33" i="15"/>
  <c r="AV68" i="1"/>
  <c r="AT68" i="1" s="1"/>
  <c r="F33" i="12"/>
  <c r="AZ65" i="1" s="1"/>
  <c r="F33" i="16"/>
  <c r="AZ69" i="1" s="1"/>
  <c r="F33" i="11"/>
  <c r="AZ64" i="1" s="1"/>
  <c r="F33" i="2"/>
  <c r="AZ55" i="1" s="1"/>
  <c r="J30" i="16"/>
  <c r="AG69" i="1" s="1"/>
  <c r="F33" i="20"/>
  <c r="AZ73" i="1" s="1"/>
  <c r="J59" i="2" l="1"/>
  <c r="AN55" i="1"/>
  <c r="BK92" i="10"/>
  <c r="J92" i="10" s="1"/>
  <c r="J30" i="10" s="1"/>
  <c r="AG63" i="1" s="1"/>
  <c r="BK89" i="7"/>
  <c r="J89" i="7" s="1"/>
  <c r="J59" i="7" s="1"/>
  <c r="J59" i="9"/>
  <c r="J30" i="13"/>
  <c r="AG66" i="1" s="1"/>
  <c r="AN66" i="1" s="1"/>
  <c r="J59" i="13"/>
  <c r="BK86" i="19"/>
  <c r="J86" i="19" s="1"/>
  <c r="J30" i="19" s="1"/>
  <c r="AG72" i="1" s="1"/>
  <c r="AN72" i="1" s="1"/>
  <c r="J82" i="5"/>
  <c r="J60" i="5" s="1"/>
  <c r="BK81" i="5"/>
  <c r="J81" i="5" s="1"/>
  <c r="BK94" i="4"/>
  <c r="J94" i="4" s="1"/>
  <c r="J59" i="4" s="1"/>
  <c r="J86" i="15"/>
  <c r="J60" i="15" s="1"/>
  <c r="J59" i="15"/>
  <c r="BK81" i="20"/>
  <c r="J81" i="20"/>
  <c r="J59" i="20" s="1"/>
  <c r="J59" i="19"/>
  <c r="J39" i="19"/>
  <c r="AN69" i="1"/>
  <c r="J39" i="16"/>
  <c r="AN67" i="1"/>
  <c r="J39" i="15"/>
  <c r="J39" i="14"/>
  <c r="J39" i="13"/>
  <c r="AN63" i="1"/>
  <c r="J59" i="10"/>
  <c r="J39" i="10"/>
  <c r="AN61" i="1"/>
  <c r="J39" i="9"/>
  <c r="J59" i="8"/>
  <c r="J39" i="8"/>
  <c r="AN56" i="1"/>
  <c r="J39" i="3"/>
  <c r="J39" i="2"/>
  <c r="AN68" i="1"/>
  <c r="J30" i="6"/>
  <c r="AG59" i="1"/>
  <c r="W30" i="1"/>
  <c r="J30" i="7"/>
  <c r="AG60" i="1" s="1"/>
  <c r="AN60" i="1" s="1"/>
  <c r="AU54" i="1"/>
  <c r="AY54" i="1"/>
  <c r="AZ54" i="1"/>
  <c r="W29" i="1" s="1"/>
  <c r="J30" i="18"/>
  <c r="AG71" i="1"/>
  <c r="AN71" i="1" s="1"/>
  <c r="W31" i="1"/>
  <c r="J30" i="12"/>
  <c r="AG65" i="1"/>
  <c r="AN65" i="1"/>
  <c r="J30" i="11"/>
  <c r="AG64" i="1" s="1"/>
  <c r="AN64" i="1" s="1"/>
  <c r="J30" i="17"/>
  <c r="AG70" i="1"/>
  <c r="AN70" i="1" s="1"/>
  <c r="J59" i="5" l="1"/>
  <c r="J30" i="5"/>
  <c r="J39" i="18"/>
  <c r="J39" i="17"/>
  <c r="J39" i="12"/>
  <c r="J39" i="11"/>
  <c r="J39" i="7"/>
  <c r="J39" i="6"/>
  <c r="AN59" i="1"/>
  <c r="J30" i="4"/>
  <c r="AG57" i="1" s="1"/>
  <c r="AN57" i="1" s="1"/>
  <c r="AV54" i="1"/>
  <c r="AK29" i="1" s="1"/>
  <c r="J30" i="20"/>
  <c r="AG73" i="1" s="1"/>
  <c r="AG58" i="1" l="1"/>
  <c r="AN58" i="1" s="1"/>
  <c r="J39" i="5"/>
  <c r="J39" i="4"/>
  <c r="J39" i="20"/>
  <c r="AN73" i="1"/>
  <c r="AG54" i="1"/>
  <c r="AK26" i="1" s="1"/>
  <c r="AK35" i="1" s="1"/>
  <c r="AT54" i="1"/>
  <c r="AN54" i="1" l="1"/>
</calcChain>
</file>

<file path=xl/sharedStrings.xml><?xml version="1.0" encoding="utf-8"?>
<sst xmlns="http://schemas.openxmlformats.org/spreadsheetml/2006/main" count="20497" uniqueCount="3393">
  <si>
    <t>Export Komplet</t>
  </si>
  <si>
    <t>VZ</t>
  </si>
  <si>
    <t>2.0</t>
  </si>
  <si>
    <t>ZAMOK</t>
  </si>
  <si>
    <t>False</t>
  </si>
  <si>
    <t>{14564fbb-db4c-4754-80e0-f3b78399612e}</t>
  </si>
  <si>
    <t>0,01</t>
  </si>
  <si>
    <t>21</t>
  </si>
  <si>
    <t>15</t>
  </si>
  <si>
    <t>REKAPITULACE STAVBY</t>
  </si>
  <si>
    <t>v ---  níže se nacházejí doplnkové a pomocné údaje k sestavám  --- v</t>
  </si>
  <si>
    <t>Návod na vyplnění</t>
  </si>
  <si>
    <t>0,001</t>
  </si>
  <si>
    <t>Kód:</t>
  </si>
  <si>
    <t>2024/020</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</si>
  <si>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</si>
  <si>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</si>
  <si>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Servisní centrum Čertovka</t>
  </si>
  <si>
    <t>KSO:</t>
  </si>
  <si>
    <t/>
  </si>
  <si>
    <t>CC-CZ:</t>
  </si>
  <si>
    <t>Místo:</t>
  </si>
  <si>
    <t xml:space="preserve"> </t>
  </si>
  <si>
    <t>Datum:</t>
  </si>
  <si>
    <t>19. 1. 2024</t>
  </si>
  <si>
    <t>Zadavatel:</t>
  </si>
  <si>
    <t>IČ:</t>
  </si>
  <si>
    <t>61785148</t>
  </si>
  <si>
    <t>Dipl. Ing. René Göndör</t>
  </si>
  <si>
    <t>DIČ:</t>
  </si>
  <si>
    <t>Uchazeč:</t>
  </si>
  <si>
    <t>Vyplň údaj</t>
  </si>
  <si>
    <t>Projektant:</t>
  </si>
  <si>
    <t>PIKHART.CZ</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</si>
  <si>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</si>
  <si>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</si>
  <si>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</si>
  <si>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</si>
  <si>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</si>
  <si>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</si>
  <si>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</si>
  <si>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</si>
  <si>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</si>
  <si>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</si>
  <si>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</si>
  <si>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</si>
  <si>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</si>
  <si>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</si>
  <si>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</si>
  <si>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</si>
  <si>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</si>
  <si>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</si>
  <si>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</si>
  <si>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</si>
  <si>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</si>
  <si>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</si>
  <si>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</si>
  <si>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</si>
  <si>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</si>
  <si>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</si>
  <si>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</si>
  <si>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</si>
  <si>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</si>
  <si>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</si>
  <si>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</si>
  <si>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</si>
  <si>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</si>
  <si>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</si>
  <si>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</si>
  <si>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</si>
  <si>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</si>
  <si>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</si>
  <si>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</si>
  <si>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</si>
  <si>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</si>
  <si>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</si>
  <si>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</si>
  <si>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SO 101</t>
  </si>
  <si>
    <t>Zpevněné plochy - komunikace K1, K2, K3, K4</t>
  </si>
  <si>
    <t>STA</t>
  </si>
  <si>
    <t>1</t>
  </si>
  <si>
    <t>{bf637afb-2303-4764-aded-714dbc48ec52}</t>
  </si>
  <si>
    <t>2</t>
  </si>
  <si>
    <t>SO_10</t>
  </si>
  <si>
    <t>Vnitřní elektroinstalace a rozvaděče</t>
  </si>
  <si>
    <t>{adb2b29f-4a25-42d6-b551-33566e28a429}</t>
  </si>
  <si>
    <t>SO_01</t>
  </si>
  <si>
    <t>Dodávka haly vč. montáže</t>
  </si>
  <si>
    <t>{dc1a3571-cedb-43cd-9e7c-be39df99011d}</t>
  </si>
  <si>
    <t>SO_02</t>
  </si>
  <si>
    <t>Venkovní přípojka elektroinstalace a veřejné osvětlení</t>
  </si>
  <si>
    <t>{ac6ad635-4f73-4199-bae0-306eb33d7f5f}</t>
  </si>
  <si>
    <t>SO_03</t>
  </si>
  <si>
    <t>Venkovní vodovodní přípojka</t>
  </si>
  <si>
    <t>{46182ca4-5868-4f48-940a-ced538640f6e}</t>
  </si>
  <si>
    <t>SO_04</t>
  </si>
  <si>
    <t>Splašková kanalizace kanalizace a ČOV</t>
  </si>
  <si>
    <t>{8e9a7e5c-40fd-4e79-84ae-ebae1b12a73b}</t>
  </si>
  <si>
    <t>SO_05</t>
  </si>
  <si>
    <t>Venkovní zaolejovaná kanalizace + ORL</t>
  </si>
  <si>
    <t>{7360165f-3b7c-4596-9d7a-5169ca4db221}</t>
  </si>
  <si>
    <t>SO_06</t>
  </si>
  <si>
    <t>Dešťová kanalizace</t>
  </si>
  <si>
    <t>{de91f8ab-2c6b-454a-8691-76e6f1732452}</t>
  </si>
  <si>
    <t>SO_07</t>
  </si>
  <si>
    <t>Plynovod - vnitroareálový</t>
  </si>
  <si>
    <t>{8a6d3a01-f624-4a57-894d-7a2fa6e81804}</t>
  </si>
  <si>
    <t>SO_08</t>
  </si>
  <si>
    <t>Montážní jáma - stavební práce</t>
  </si>
  <si>
    <t>{fc169c5b-eb8b-4d43-88d1-337c5d774295}</t>
  </si>
  <si>
    <t>SO_09</t>
  </si>
  <si>
    <t>Vnitřní plynovod a vytápění haly</t>
  </si>
  <si>
    <t>{a83da548-b520-4ccf-9b33-7a823c365f40}</t>
  </si>
  <si>
    <t>SO_11</t>
  </si>
  <si>
    <t>Hromosvod</t>
  </si>
  <si>
    <t>{4350ee31-10df-4a0b-805e-8fae89b4f0bd}</t>
  </si>
  <si>
    <t>SO_12</t>
  </si>
  <si>
    <t>Hrubá stavba administrativní části</t>
  </si>
  <si>
    <t>{ee202725-b8c5-4cf5-aadb-d12d7b08d9bb}</t>
  </si>
  <si>
    <t>SO_13</t>
  </si>
  <si>
    <t>ZTI - zdravotně technické instalace</t>
  </si>
  <si>
    <t>{c914af60-628c-4c92-84e4-5f937b44e662}</t>
  </si>
  <si>
    <t>SO_14</t>
  </si>
  <si>
    <t>Vzduchotechnika</t>
  </si>
  <si>
    <t>{b07ca993-574f-43e0-a242-1f01e7a64f97}</t>
  </si>
  <si>
    <t>SO_15</t>
  </si>
  <si>
    <t>Dveře, protipožární dveře a okna</t>
  </si>
  <si>
    <t>{fe15f644-6228-4286-b77d-de1292007f32}</t>
  </si>
  <si>
    <t>SO_16</t>
  </si>
  <si>
    <t>Požárně bezpečnostní řešení</t>
  </si>
  <si>
    <t>{7684b063-fee1-4dbe-bd4d-151d40e69dda}</t>
  </si>
  <si>
    <t>SO_17</t>
  </si>
  <si>
    <t>Vytápění administrativní části</t>
  </si>
  <si>
    <t>{bbc5fc9d-b8a5-4d0d-bdc1-69c5dfdca3da}</t>
  </si>
  <si>
    <t>SO_18</t>
  </si>
  <si>
    <t>Klimatizace</t>
  </si>
  <si>
    <t>{1f38bda2-fca7-45f3-b15a-b8514aa49469}</t>
  </si>
  <si>
    <t>KRYCÍ LIST SOUPISU PRACÍ</t>
  </si>
  <si>
    <t>Objekt:</t>
  </si>
  <si>
    <t>SO 101 - Zpevněné plochy - komunikace K1, K2, K3, K4</t>
  </si>
  <si>
    <t>REKAPITULACE ČLENĚNÍ SOUPISU PRACÍ</t>
  </si>
  <si>
    <t>Kód dílu - Popis</t>
  </si>
  <si>
    <t>Cena celkem [CZK]</t>
  </si>
  <si>
    <t>-1</t>
  </si>
  <si>
    <t>1 - Zemní práce</t>
  </si>
  <si>
    <t>2 - Zakládání</t>
  </si>
  <si>
    <t>4 - Vodorovné konstrukce</t>
  </si>
  <si>
    <t>5 - Komunikace pozemní</t>
  </si>
  <si>
    <t>6 - Úpravy povrchů, podlahy a osazování výplní</t>
  </si>
  <si>
    <t>8 - Trubní vedení</t>
  </si>
  <si>
    <t>9 - Ostatní konstrukce a práce, bourání</t>
  </si>
  <si>
    <t>998 - Přesun hmot</t>
  </si>
  <si>
    <t>SOUPIS PRACÍ</t>
  </si>
  <si>
    <t>PČ</t>
  </si>
  <si>
    <t>MJ</t>
  </si>
  <si>
    <t>Množství</t>
  </si>
  <si>
    <t>J.cena [CZK]</t>
  </si>
  <si>
    <t>Cenová soustava</t>
  </si>
  <si>
    <t>J. Nh [h]</t>
  </si>
  <si>
    <t>Nh celkem [h]</t>
  </si>
  <si>
    <t>J. hmotnost [t]</t>
  </si>
  <si>
    <t>Hmotnost celkem [t]</t>
  </si>
  <si>
    <t>J. suť [t]</t>
  </si>
  <si>
    <t>Suť Celkem [t]</t>
  </si>
  <si>
    <t>Dodavatel</t>
  </si>
  <si>
    <t>Náklady soupisu celkem</t>
  </si>
  <si>
    <t>Zemní práce</t>
  </si>
  <si>
    <t>ROZPOCET</t>
  </si>
  <si>
    <t>K</t>
  </si>
  <si>
    <t>116951201</t>
  </si>
  <si>
    <t>Úprava zemin vápnem nebo směsnými hydraulickými pojivy za účelem zlepšení mechanických vlastností a zpracovatelnosti, bez dodávky materiálu u hrubých terénních úprav, násypů a zásypů</t>
  </si>
  <si>
    <t>m3</t>
  </si>
  <si>
    <t>CS ÚRS 2023 02</t>
  </si>
  <si>
    <t>4</t>
  </si>
  <si>
    <t>733500490</t>
  </si>
  <si>
    <t>Online PSC</t>
  </si>
  <si>
    <t>https://podminky.urs.cz/item/CS_URS_2023_02/116951201</t>
  </si>
  <si>
    <t>VV</t>
  </si>
  <si>
    <t>(968,3+18,4+1757,7+735,6+9,4+756,7+57,8+19,5)*0,5</t>
  </si>
  <si>
    <t>Součet</t>
  </si>
  <si>
    <t>M</t>
  </si>
  <si>
    <t>58591001</t>
  </si>
  <si>
    <t>pojivo hydraulické pro stabilizaci zeminy 30% vápna</t>
  </si>
  <si>
    <t>t</t>
  </si>
  <si>
    <t>8</t>
  </si>
  <si>
    <t>-362309744</t>
  </si>
  <si>
    <t>2161,7*0,0525</t>
  </si>
  <si>
    <t>3</t>
  </si>
  <si>
    <t>58522150</t>
  </si>
  <si>
    <t>cement portlandský směsný CEM II 32,5MPa</t>
  </si>
  <si>
    <t>-1134320778</t>
  </si>
  <si>
    <t>121151123</t>
  </si>
  <si>
    <t>Sejmutí ornice strojně při souvislé ploše přes 500 m2, tl. vrstvy do 200 mm</t>
  </si>
  <si>
    <t>m2</t>
  </si>
  <si>
    <t>494889889</t>
  </si>
  <si>
    <t>https://podminky.urs.cz/item/CS_URS_2023_02/121151123</t>
  </si>
  <si>
    <t>1721,4</t>
  </si>
  <si>
    <t>-421382243</t>
  </si>
  <si>
    <t>2602</t>
  </si>
  <si>
    <t>5</t>
  </si>
  <si>
    <t>122251105</t>
  </si>
  <si>
    <t>Odkopávky a prokopávky nezapažené strojně v hornině třídy těžitelnosti I skupiny 3 přes 500 do 1 000 m3</t>
  </si>
  <si>
    <t>-135764817</t>
  </si>
  <si>
    <t>https://podminky.urs.cz/item/CS_URS_2023_02/122251105</t>
  </si>
  <si>
    <t>-390</t>
  </si>
  <si>
    <t>6</t>
  </si>
  <si>
    <t>162351103</t>
  </si>
  <si>
    <t>Vodorovné přemístění výkopku nebo sypaniny po suchu na obvyklém dopravním prostředku, bez naložení výkopku, avšak se složením bez rozhrnutí z horniny třídy těžitelnosti I skupiny 1 až 3 na vzdálenost přes 50 do 500 m</t>
  </si>
  <si>
    <t>1526028124</t>
  </si>
  <si>
    <t>https://podminky.urs.cz/item/CS_URS_2023_02/162351103</t>
  </si>
  <si>
    <t>991,7</t>
  </si>
  <si>
    <t>840131123</t>
  </si>
  <si>
    <t>7</t>
  </si>
  <si>
    <t>171251101</t>
  </si>
  <si>
    <t>Uložení sypanin do násypů strojně s rozprostřením sypaniny ve vrstvách a s hrubým urovnáním nezhutněných jakékoliv třídy těžitelnosti</t>
  </si>
  <si>
    <t>-361884820</t>
  </si>
  <si>
    <t>https://podminky.urs.cz/item/CS_URS_2023_02/171251101</t>
  </si>
  <si>
    <t>-698106314</t>
  </si>
  <si>
    <t>1170</t>
  </si>
  <si>
    <t>181951112</t>
  </si>
  <si>
    <t>Úprava pláně vyrovnáním výškových rozdílů strojně v hornině třídy těžitelnosti I, skupiny 1 až 3 se zhutněním</t>
  </si>
  <si>
    <t>-40792345</t>
  </si>
  <si>
    <t>https://podminky.urs.cz/item/CS_URS_2023_02/181951112</t>
  </si>
  <si>
    <t>-1258400561</t>
  </si>
  <si>
    <t>Zakládání</t>
  </si>
  <si>
    <t>9</t>
  </si>
  <si>
    <t>212752102</t>
  </si>
  <si>
    <t>Trativody z drenážních trubek pro liniové stavby a komunikace se zřízením štěrkového lože pod trubky a s jejich obsypem v otevřeném výkopu trubka korugovaná sendvičová PE-HD SN 4 celoperforovaná 360° DN 150</t>
  </si>
  <si>
    <t>m</t>
  </si>
  <si>
    <t>-590783007</t>
  </si>
  <si>
    <t>https://podminky.urs.cz/item/CS_URS_2023_02/212752102</t>
  </si>
  <si>
    <t>25*10,5</t>
  </si>
  <si>
    <t>Vodorovné konstrukce</t>
  </si>
  <si>
    <t>10</t>
  </si>
  <si>
    <t>451577877</t>
  </si>
  <si>
    <t>Podklad nebo lože pod dlažbu (přídlažbu) v ploše vodorovné nebo ve sklonu do 1:5, tloušťky od 30 do 100 mm ze štěrkopísku</t>
  </si>
  <si>
    <t>-2005140196</t>
  </si>
  <si>
    <t>https://podminky.urs.cz/item/CS_URS_2023_02/451577877</t>
  </si>
  <si>
    <t>Komunikace pozemní</t>
  </si>
  <si>
    <t>11</t>
  </si>
  <si>
    <t>564851111</t>
  </si>
  <si>
    <t>Podklad ze štěrkodrti ŠD s rozprostřením a zhutněním plochy přes 100 m2, po zhutnění tl. 150 mm</t>
  </si>
  <si>
    <t>522904431</t>
  </si>
  <si>
    <t>https://podminky.urs.cz/item/CS_URS_2023_02/564851111</t>
  </si>
  <si>
    <t>parkovací stání</t>
  </si>
  <si>
    <t>206,3</t>
  </si>
  <si>
    <t>12</t>
  </si>
  <si>
    <t>564861111</t>
  </si>
  <si>
    <t>Podklad ze štěrkodrti ŠD s rozprostřením a zhutněním plochy přes 100 m2, po zhutnění tl. 200 mm</t>
  </si>
  <si>
    <t>-1348812707</t>
  </si>
  <si>
    <t>https://podminky.urs.cz/item/CS_URS_2023_02/564861111</t>
  </si>
  <si>
    <t>Komunikace a parkovací stání</t>
  </si>
  <si>
    <t>1105,3</t>
  </si>
  <si>
    <t>-1067835228</t>
  </si>
  <si>
    <t>2484</t>
  </si>
  <si>
    <t>13</t>
  </si>
  <si>
    <t>564952111</t>
  </si>
  <si>
    <t>Podklad z mechanicky zpevněného kameniva MZK (minerální beton) s rozprostřením a s hutněním, po zhutnění tl. 150 mm</t>
  </si>
  <si>
    <t>630611837</t>
  </si>
  <si>
    <t>https://podminky.urs.cz/item/CS_URS_2023_02/564952111</t>
  </si>
  <si>
    <t>Plocha za zmenšený rozsah haly 26*12</t>
  </si>
  <si>
    <t>26*12</t>
  </si>
  <si>
    <t>Komunikace K1,K2,K3,K4</t>
  </si>
  <si>
    <t>3071</t>
  </si>
  <si>
    <t>14</t>
  </si>
  <si>
    <t>569931132</t>
  </si>
  <si>
    <t>Zpevnění krajnic nebo komunikací pro pěší s rozprostřením a zhutněním, po zhutnění asfaltovým recyklátem tl. 100 mm</t>
  </si>
  <si>
    <t>-283357341</t>
  </si>
  <si>
    <t>https://podminky.urs.cz/item/CS_URS_2023_02/569931132</t>
  </si>
  <si>
    <t>573211107</t>
  </si>
  <si>
    <t>Postřik spojovací PS bez posypu kamenivem z asfaltu silničního, v množství 0,30 kg/m2</t>
  </si>
  <si>
    <t>-1444734868</t>
  </si>
  <si>
    <t>https://podminky.urs.cz/item/CS_URS_2023_02/573211107</t>
  </si>
  <si>
    <t>16</t>
  </si>
  <si>
    <t>577134111</t>
  </si>
  <si>
    <t>Asfaltový beton vrstva obrusná ACO 11 (ABS) s rozprostřením a se zhutněním z nemodifikovaného asfaltu v pruhu šířky do 3 m tř. I, po zhutnění tl. 40 mm</t>
  </si>
  <si>
    <t>-254031698</t>
  </si>
  <si>
    <t>https://podminky.urs.cz/item/CS_URS_2023_02/577134111</t>
  </si>
  <si>
    <t>17</t>
  </si>
  <si>
    <t>577176111</t>
  </si>
  <si>
    <t>Asfaltový beton vrstva ložní ACL 22 (ABVH) s rozprostřením a zhutněním z nemodifikovaného asfaltu v pruhu šířky do 3 m, po zhutnění tl. 80 mm</t>
  </si>
  <si>
    <t>-486120245</t>
  </si>
  <si>
    <t>https://podminky.urs.cz/item/CS_URS_2023_02/577176111</t>
  </si>
  <si>
    <t>3383</t>
  </si>
  <si>
    <t>18</t>
  </si>
  <si>
    <t>581141114</t>
  </si>
  <si>
    <t>Kryt cementobetonový silničních komunikací skupiny CB I tl. 250 mm</t>
  </si>
  <si>
    <t>-1624228521</t>
  </si>
  <si>
    <t>https://podminky.urs.cz/item/CS_URS_2023_02/581141114</t>
  </si>
  <si>
    <t>19</t>
  </si>
  <si>
    <t>596412212</t>
  </si>
  <si>
    <t>Kladení dlažby z betonových vegetačních dlaždic pozemních komunikací s ložem z kameniva těženého nebo drceného tl. do 50 mm, s vyplněním spár a vegetačních otvorů, s hutněním vibrováním tl. 80 mm, pro plochy přes 100 do 300 m2</t>
  </si>
  <si>
    <t>1336964169</t>
  </si>
  <si>
    <t>https://podminky.urs.cz/item/CS_URS_2023_02/596412212</t>
  </si>
  <si>
    <t>20</t>
  </si>
  <si>
    <t>R001</t>
  </si>
  <si>
    <t>Zatravňovací tvárnice 240x160x80 mm, jemná, přírodní</t>
  </si>
  <si>
    <t>272108472</t>
  </si>
  <si>
    <t>206,3*1,07</t>
  </si>
  <si>
    <t>Úpravy povrchů, podlahy a osazování výplní</t>
  </si>
  <si>
    <t>637121112</t>
  </si>
  <si>
    <t>Okapový chodník z kameniva s udusáním a urovnáním povrchu z kačírku tl. 150 mm</t>
  </si>
  <si>
    <t>1830273858</t>
  </si>
  <si>
    <t>https://podminky.urs.cz/item/CS_URS_2023_02/637121112</t>
  </si>
  <si>
    <t>38+38+26+16</t>
  </si>
  <si>
    <t>22</t>
  </si>
  <si>
    <t>637311131</t>
  </si>
  <si>
    <t>Okapový chodník z obrubníků betonových zahradních, se zalitím spár cementovou maltou do lože z betonu prostého</t>
  </si>
  <si>
    <t>-1346808322</t>
  </si>
  <si>
    <t>https://podminky.urs.cz/item/CS_URS_2023_02/637311131</t>
  </si>
  <si>
    <t>Trubní vedení</t>
  </si>
  <si>
    <t>23</t>
  </si>
  <si>
    <t>895941301</t>
  </si>
  <si>
    <t>Osazení vpusti uliční z betonových dílců DN 450 dno s výtokem</t>
  </si>
  <si>
    <t>kus</t>
  </si>
  <si>
    <t>-840068152</t>
  </si>
  <si>
    <t>https://podminky.urs.cz/item/CS_URS_2023_02/895941301</t>
  </si>
  <si>
    <t>24</t>
  </si>
  <si>
    <t>59223852</t>
  </si>
  <si>
    <t>dno pro uliční vpusť s kalovou prohlubní betonové 450x300x50mm</t>
  </si>
  <si>
    <t>-1629596617</t>
  </si>
  <si>
    <t>25</t>
  </si>
  <si>
    <t>895941313</t>
  </si>
  <si>
    <t>Osazení vpusti uliční z betonových dílců DN 450 skruž horní 295 mm</t>
  </si>
  <si>
    <t>1499488531</t>
  </si>
  <si>
    <t>https://podminky.urs.cz/item/CS_URS_2023_02/895941313</t>
  </si>
  <si>
    <t>26</t>
  </si>
  <si>
    <t>59223857</t>
  </si>
  <si>
    <t>skruž betonová horní pro uliční vpusť 450x295x50mm</t>
  </si>
  <si>
    <t>792147464</t>
  </si>
  <si>
    <t>27</t>
  </si>
  <si>
    <t>895941322</t>
  </si>
  <si>
    <t>Osazení vpusti uliční z betonových dílců DN 450 skruž středová 295 mm</t>
  </si>
  <si>
    <t>234019489</t>
  </si>
  <si>
    <t>https://podminky.urs.cz/item/CS_URS_2023_02/895941322</t>
  </si>
  <si>
    <t>28</t>
  </si>
  <si>
    <t>59223862</t>
  </si>
  <si>
    <t>skruž betonová středová pro uliční vpusť 450x295x50mm</t>
  </si>
  <si>
    <t>314188730</t>
  </si>
  <si>
    <t>29</t>
  </si>
  <si>
    <t>899204112</t>
  </si>
  <si>
    <t>Osazení mříží litinových včetně rámů a košů na bahno pro třídu zatížení D400, E600</t>
  </si>
  <si>
    <t>2135984535</t>
  </si>
  <si>
    <t>https://podminky.urs.cz/item/CS_URS_2023_02/899204112</t>
  </si>
  <si>
    <t>30</t>
  </si>
  <si>
    <t>55242322</t>
  </si>
  <si>
    <t>mříž D 400 - plochá 300x500mm</t>
  </si>
  <si>
    <t>-1075880076</t>
  </si>
  <si>
    <t>Ostatní konstrukce a práce, bourání</t>
  </si>
  <si>
    <t>31</t>
  </si>
  <si>
    <t>914111111</t>
  </si>
  <si>
    <t>Montáž svislé dopravní značky základní velikosti do 1 m2 objímkami na sloupky nebo konzoly</t>
  </si>
  <si>
    <t>2065417168</t>
  </si>
  <si>
    <t>https://podminky.urs.cz/item/CS_URS_2023_02/914111111</t>
  </si>
  <si>
    <t>32</t>
  </si>
  <si>
    <t>40445610</t>
  </si>
  <si>
    <t>značky upravující přednost P1, P4 1250mm retroreflexní</t>
  </si>
  <si>
    <t>-324789701</t>
  </si>
  <si>
    <t>33</t>
  </si>
  <si>
    <t>40445625</t>
  </si>
  <si>
    <t>informativní značky provozní IP8, IP9, IP11-IP13 500x700mm</t>
  </si>
  <si>
    <t>-2001754568</t>
  </si>
  <si>
    <t>34</t>
  </si>
  <si>
    <t>40445647</t>
  </si>
  <si>
    <t>dodatkové tabulky E1, E2a,b , E6, E9, E10 E12c, E17 500x500mm</t>
  </si>
  <si>
    <t>-898698697</t>
  </si>
  <si>
    <t>35</t>
  </si>
  <si>
    <t>916111113</t>
  </si>
  <si>
    <t>Osazení silniční obruby z dlažebních kostek v jedné řadě s ložem tl. přes 50 do 100 mm, s vyplněním a zatřením spár cementovou maltou z velkých kostek s boční opěrou z betonu prostého, do lože z betonu prostého téže značky</t>
  </si>
  <si>
    <t>1249345411</t>
  </si>
  <si>
    <t>https://podminky.urs.cz/item/CS_URS_2023_02/916111113</t>
  </si>
  <si>
    <t>310+41+10+4+4</t>
  </si>
  <si>
    <t>5+5+36</t>
  </si>
  <si>
    <t>36</t>
  </si>
  <si>
    <t>58381008</t>
  </si>
  <si>
    <t>kostka štípaná dlažební žula velká 15/17</t>
  </si>
  <si>
    <t>1821813926</t>
  </si>
  <si>
    <t>415*0,17 "Přepočtené koeficientem množství</t>
  </si>
  <si>
    <t>37</t>
  </si>
  <si>
    <t>916131213</t>
  </si>
  <si>
    <t>Osazení silničního obrubníku betonového se zřízením lože, s vyplněním a zatřením spár cementovou maltou stojatého s boční opěrou z betonu prostého, do lože z betonu prostého</t>
  </si>
  <si>
    <t>-206173571</t>
  </si>
  <si>
    <t>https://podminky.urs.cz/item/CS_URS_2023_02/916131213</t>
  </si>
  <si>
    <t>310</t>
  </si>
  <si>
    <t>38</t>
  </si>
  <si>
    <t>59217026</t>
  </si>
  <si>
    <t>obrubník betonový silniční 500x150x250mm</t>
  </si>
  <si>
    <t>-902139261</t>
  </si>
  <si>
    <t>356*2,02 "Přepočtené koeficientem množství</t>
  </si>
  <si>
    <t>39</t>
  </si>
  <si>
    <t>916132113</t>
  </si>
  <si>
    <t>Osazení silniční obruby z betonové přídlažby (krajníků) s ložem tl. přes 50 do 100 mm, s vyplněním a zatřením spár cementovou maltou šířky do 250 mm s boční opěrou z betonu prostého, do lože z betonu prostého</t>
  </si>
  <si>
    <t>-1754498401</t>
  </si>
  <si>
    <t>https://podminky.urs.cz/item/CS_URS_2023_02/916132113</t>
  </si>
  <si>
    <t>40</t>
  </si>
  <si>
    <t>59245020</t>
  </si>
  <si>
    <t>dlažba tvar obdélník betonová 200x100x80mm přírodní</t>
  </si>
  <si>
    <t>-179637414</t>
  </si>
  <si>
    <t>356*0,2</t>
  </si>
  <si>
    <t>71,2*1,02 "Přepočtené koeficientem množství</t>
  </si>
  <si>
    <t>41</t>
  </si>
  <si>
    <t>935932422</t>
  </si>
  <si>
    <t>Odvodňovací plastový žlab pro třídu zatížení D 400 vnitřní šířky 200 mm s krycím roštem mřížkovým z litiny</t>
  </si>
  <si>
    <t>-641881945</t>
  </si>
  <si>
    <t>https://podminky.urs.cz/item/CS_URS_2023_02/935932422</t>
  </si>
  <si>
    <t>998</t>
  </si>
  <si>
    <t>Přesun hmot</t>
  </si>
  <si>
    <t>42</t>
  </si>
  <si>
    <t>998225111</t>
  </si>
  <si>
    <t>Přesun hmot pro komunikace s krytem z kameniva, monolitickým betonovým nebo živičným dopravní vzdálenost do 200 m jakékoliv délky objektu</t>
  </si>
  <si>
    <t>-187275192</t>
  </si>
  <si>
    <t>https://podminky.urs.cz/item/CS_URS_2023_02/998225111</t>
  </si>
  <si>
    <t>SO_10 - Vnitřní elektroinstalace a rozvaděče</t>
  </si>
  <si>
    <t>HSV - HSV</t>
  </si>
  <si>
    <t xml:space="preserve">    1.NP - Elektro 1.NP</t>
  </si>
  <si>
    <t xml:space="preserve">    2.NP - Elektro 2.NP</t>
  </si>
  <si>
    <t xml:space="preserve">    3.NP - Elektro 3.NP</t>
  </si>
  <si>
    <t xml:space="preserve">    V.HALA - Elektro výrobní hala</t>
  </si>
  <si>
    <t>21-M - Rozvaděče</t>
  </si>
  <si>
    <t>HSV</t>
  </si>
  <si>
    <t>1.NP</t>
  </si>
  <si>
    <t>Elektro 1.NP</t>
  </si>
  <si>
    <t>1.NP001</t>
  </si>
  <si>
    <t>A-svítidlo nástěnné IP20</t>
  </si>
  <si>
    <t>ks</t>
  </si>
  <si>
    <t>1833926162</t>
  </si>
  <si>
    <t>1.NP002</t>
  </si>
  <si>
    <t>B-svítidlo stropní IP20</t>
  </si>
  <si>
    <t>360367666</t>
  </si>
  <si>
    <t>1.NP003</t>
  </si>
  <si>
    <t>D-svítidlo nástěnné IP44</t>
  </si>
  <si>
    <t>-599223846</t>
  </si>
  <si>
    <t>1.NP004</t>
  </si>
  <si>
    <t>F-svítidlo stropní IP20 zářivka LED</t>
  </si>
  <si>
    <t>688538222</t>
  </si>
  <si>
    <t>1.NP005</t>
  </si>
  <si>
    <t>G-svítidlo zářivkové IP56</t>
  </si>
  <si>
    <t>-1674044062</t>
  </si>
  <si>
    <t>1.NP006</t>
  </si>
  <si>
    <t>N-svítidlo nouzové s aut.zdrojem 1h</t>
  </si>
  <si>
    <t>-2128075808</t>
  </si>
  <si>
    <t>1.NP007</t>
  </si>
  <si>
    <t>N-nouzák IP 65</t>
  </si>
  <si>
    <t>435522521</t>
  </si>
  <si>
    <t>1.NP008</t>
  </si>
  <si>
    <t>V-ventilátor stropní</t>
  </si>
  <si>
    <t>-132030646</t>
  </si>
  <si>
    <t>1.NP009</t>
  </si>
  <si>
    <t>relé doběhové pod vypínač</t>
  </si>
  <si>
    <t>717295966</t>
  </si>
  <si>
    <t>1.NP010</t>
  </si>
  <si>
    <t>čidlo pohybové IP44</t>
  </si>
  <si>
    <t>-320522586</t>
  </si>
  <si>
    <t>1.NP011</t>
  </si>
  <si>
    <t>čidlo pohybové vnitřní stropní</t>
  </si>
  <si>
    <t>-134977464</t>
  </si>
  <si>
    <t>1.NP012</t>
  </si>
  <si>
    <t>sestava nouz.spínáníWC postiž.FLM</t>
  </si>
  <si>
    <t>-1631758609</t>
  </si>
  <si>
    <t>1.NP013</t>
  </si>
  <si>
    <t>Dom.tel.sestava kompl.audio 10 úč.</t>
  </si>
  <si>
    <t>-1421831018</t>
  </si>
  <si>
    <t>1.NP016</t>
  </si>
  <si>
    <t>zás.230 pod omítku</t>
  </si>
  <si>
    <t>-1194850320</t>
  </si>
  <si>
    <t>1.NP017</t>
  </si>
  <si>
    <t>zás.do podl.krabice 230 V</t>
  </si>
  <si>
    <t>-2035658605</t>
  </si>
  <si>
    <t>1.NP018</t>
  </si>
  <si>
    <t>spínač sériový dvoukl.</t>
  </si>
  <si>
    <t>101946545</t>
  </si>
  <si>
    <t>1.NP019</t>
  </si>
  <si>
    <t>spínač jednopólový</t>
  </si>
  <si>
    <t>1767430996</t>
  </si>
  <si>
    <t>1.NP020</t>
  </si>
  <si>
    <t>tlačítko podsvícené</t>
  </si>
  <si>
    <t>-2047492024</t>
  </si>
  <si>
    <t>1.NP021</t>
  </si>
  <si>
    <t>1-rámeček</t>
  </si>
  <si>
    <t>-2018196167</t>
  </si>
  <si>
    <t>1.NP023</t>
  </si>
  <si>
    <t>3-rámeček</t>
  </si>
  <si>
    <t>1096072240</t>
  </si>
  <si>
    <t>1.NP024</t>
  </si>
  <si>
    <t>zás. UTP dvojitá</t>
  </si>
  <si>
    <t>1244405707</t>
  </si>
  <si>
    <t>1.NP025</t>
  </si>
  <si>
    <t>krabička KP 68</t>
  </si>
  <si>
    <t>1433878006</t>
  </si>
  <si>
    <t>1.NP026</t>
  </si>
  <si>
    <t>krabice 60x60 na povrch</t>
  </si>
  <si>
    <t>1366244209</t>
  </si>
  <si>
    <t>1.NP027</t>
  </si>
  <si>
    <t>vyp.obyč 1.</t>
  </si>
  <si>
    <t>-1042031509</t>
  </si>
  <si>
    <t>1.NP028</t>
  </si>
  <si>
    <t>Vyp. stř.6</t>
  </si>
  <si>
    <t>1945078987</t>
  </si>
  <si>
    <t>1.NP029</t>
  </si>
  <si>
    <t>vyp.kříž.7</t>
  </si>
  <si>
    <t>-958826713</t>
  </si>
  <si>
    <t>1.NP030</t>
  </si>
  <si>
    <t>zás.na povrch 230V</t>
  </si>
  <si>
    <t>807346110</t>
  </si>
  <si>
    <t>1.NP031</t>
  </si>
  <si>
    <t>zás.na povrch 16A/400V 3f</t>
  </si>
  <si>
    <t>313266618</t>
  </si>
  <si>
    <t>1.NP032</t>
  </si>
  <si>
    <t>zás.na povrch PC dvojitá</t>
  </si>
  <si>
    <t>-1108755027</t>
  </si>
  <si>
    <t>1.NP033</t>
  </si>
  <si>
    <t>trubka inst.vč přích. DN 20</t>
  </si>
  <si>
    <t>1746832922</t>
  </si>
  <si>
    <t>1.NP034</t>
  </si>
  <si>
    <t>Krabice podpar. Žlab KP PK</t>
  </si>
  <si>
    <t>1960833169</t>
  </si>
  <si>
    <t>1.NP035</t>
  </si>
  <si>
    <t>Podlahová krabice 6 modulů ISM50536</t>
  </si>
  <si>
    <t>238771430</t>
  </si>
  <si>
    <t>1.NP036</t>
  </si>
  <si>
    <t>zásl.modul do podl.krab.</t>
  </si>
  <si>
    <t>-1787444380</t>
  </si>
  <si>
    <t>1.NP037</t>
  </si>
  <si>
    <t>krabice na podl.krab do bet. 1148705</t>
  </si>
  <si>
    <t>-1563969020</t>
  </si>
  <si>
    <t>1.NP038</t>
  </si>
  <si>
    <t>podparap.žlab PK 140x70 D</t>
  </si>
  <si>
    <t>-293102361</t>
  </si>
  <si>
    <t>1.NP039</t>
  </si>
  <si>
    <t>konc.kryt 8461</t>
  </si>
  <si>
    <t>-644445922</t>
  </si>
  <si>
    <t>1.NP040</t>
  </si>
  <si>
    <t>roh vnitřní 8465</t>
  </si>
  <si>
    <t>516058281</t>
  </si>
  <si>
    <t>1.NP041</t>
  </si>
  <si>
    <t>kabel CYKY-J 3x1,5</t>
  </si>
  <si>
    <t>-1256709253</t>
  </si>
  <si>
    <t>1.NP042</t>
  </si>
  <si>
    <t>kabel CYKY-J 3x2,5</t>
  </si>
  <si>
    <t>763350413</t>
  </si>
  <si>
    <t>1.NP043</t>
  </si>
  <si>
    <t>kabel CYKY-J 5x1,5</t>
  </si>
  <si>
    <t>97176354</t>
  </si>
  <si>
    <t>1.NP044</t>
  </si>
  <si>
    <t>kabel CYKY-J 5x2,5</t>
  </si>
  <si>
    <t>598408962</t>
  </si>
  <si>
    <t>1.NP046</t>
  </si>
  <si>
    <t>kabel UTP CAT 6</t>
  </si>
  <si>
    <t>1947123507</t>
  </si>
  <si>
    <t>43</t>
  </si>
  <si>
    <t>1.NP047</t>
  </si>
  <si>
    <t>SYKFY 2x2x0,8</t>
  </si>
  <si>
    <t>-626723012</t>
  </si>
  <si>
    <t>44</t>
  </si>
  <si>
    <t>1.NP048</t>
  </si>
  <si>
    <t>NHXH 3x1,5</t>
  </si>
  <si>
    <t>-249187451</t>
  </si>
  <si>
    <t>45</t>
  </si>
  <si>
    <t>1.NP049</t>
  </si>
  <si>
    <t>JE-H(St)H 2x2x0,8</t>
  </si>
  <si>
    <t>1761009762</t>
  </si>
  <si>
    <t>46</t>
  </si>
  <si>
    <t>1.NP050</t>
  </si>
  <si>
    <t>trubka ochr.pr.DN20 flexi</t>
  </si>
  <si>
    <t>-2052880353</t>
  </si>
  <si>
    <t>47</t>
  </si>
  <si>
    <t>1.NP051</t>
  </si>
  <si>
    <t>Drobný montážní materiál</t>
  </si>
  <si>
    <t>kpl</t>
  </si>
  <si>
    <t>-1907346851</t>
  </si>
  <si>
    <t>48</t>
  </si>
  <si>
    <t>1.NP052</t>
  </si>
  <si>
    <t>Revize</t>
  </si>
  <si>
    <t>2050453940</t>
  </si>
  <si>
    <t>49</t>
  </si>
  <si>
    <t>1.NP053</t>
  </si>
  <si>
    <t>Ukončení, měření, zapojení kabelů</t>
  </si>
  <si>
    <t>1535582594</t>
  </si>
  <si>
    <t>50</t>
  </si>
  <si>
    <t>1.NP054</t>
  </si>
  <si>
    <t>Stavební přípomoce</t>
  </si>
  <si>
    <t>-960123391</t>
  </si>
  <si>
    <t>2.NP</t>
  </si>
  <si>
    <t>Elektro 2.NP</t>
  </si>
  <si>
    <t>51</t>
  </si>
  <si>
    <t>2.NP001</t>
  </si>
  <si>
    <t>-1957774293</t>
  </si>
  <si>
    <t>52</t>
  </si>
  <si>
    <t>2.NP002</t>
  </si>
  <si>
    <t>B-svítidlo stropní IP 44</t>
  </si>
  <si>
    <t>-759171244</t>
  </si>
  <si>
    <t>53</t>
  </si>
  <si>
    <t>2.NP003</t>
  </si>
  <si>
    <t>C-světlo pod linku</t>
  </si>
  <si>
    <t>-1181143729</t>
  </si>
  <si>
    <t>54</t>
  </si>
  <si>
    <t>2.NP004</t>
  </si>
  <si>
    <t>-2141405324</t>
  </si>
  <si>
    <t>55</t>
  </si>
  <si>
    <t>2.NP005</t>
  </si>
  <si>
    <t>1942673161</t>
  </si>
  <si>
    <t>56</t>
  </si>
  <si>
    <t>2.NP006</t>
  </si>
  <si>
    <t>-432041783</t>
  </si>
  <si>
    <t>57</t>
  </si>
  <si>
    <t>2.NP007</t>
  </si>
  <si>
    <t>relé doběhové</t>
  </si>
  <si>
    <t>-1002687329</t>
  </si>
  <si>
    <t>58</t>
  </si>
  <si>
    <t>2.NP008</t>
  </si>
  <si>
    <t>1971571518</t>
  </si>
  <si>
    <t>59</t>
  </si>
  <si>
    <t>2.NP009</t>
  </si>
  <si>
    <t>detektor kouře autonom.s akust.sign.</t>
  </si>
  <si>
    <t>1516146239</t>
  </si>
  <si>
    <t>60</t>
  </si>
  <si>
    <t>2.NP011</t>
  </si>
  <si>
    <t>-683993958</t>
  </si>
  <si>
    <t>61</t>
  </si>
  <si>
    <t>2.NP012</t>
  </si>
  <si>
    <t>-109905437</t>
  </si>
  <si>
    <t>62</t>
  </si>
  <si>
    <t>2.NP013</t>
  </si>
  <si>
    <t>1016739145</t>
  </si>
  <si>
    <t>63</t>
  </si>
  <si>
    <t>2.NP014</t>
  </si>
  <si>
    <t>1223562122</t>
  </si>
  <si>
    <t>64</t>
  </si>
  <si>
    <t>2.NP015</t>
  </si>
  <si>
    <t>473283688</t>
  </si>
  <si>
    <t>65</t>
  </si>
  <si>
    <t>2.NP016</t>
  </si>
  <si>
    <t>2-rámeček</t>
  </si>
  <si>
    <t>-766962733</t>
  </si>
  <si>
    <t>66</t>
  </si>
  <si>
    <t>2.NP017</t>
  </si>
  <si>
    <t>-1133291625</t>
  </si>
  <si>
    <t>67</t>
  </si>
  <si>
    <t>2.NP018</t>
  </si>
  <si>
    <t>zás. SAT</t>
  </si>
  <si>
    <t>-25950059</t>
  </si>
  <si>
    <t>68</t>
  </si>
  <si>
    <t>2.NP019</t>
  </si>
  <si>
    <t>593285110</t>
  </si>
  <si>
    <t>69</t>
  </si>
  <si>
    <t>2.NP020</t>
  </si>
  <si>
    <t>zás HDMI</t>
  </si>
  <si>
    <t>-1935674095</t>
  </si>
  <si>
    <t>70</t>
  </si>
  <si>
    <t>2.NP022</t>
  </si>
  <si>
    <t>619776646</t>
  </si>
  <si>
    <t>71</t>
  </si>
  <si>
    <t>2.NP023</t>
  </si>
  <si>
    <t>Krabice KPR 68</t>
  </si>
  <si>
    <t>1626327019</t>
  </si>
  <si>
    <t>72</t>
  </si>
  <si>
    <t>2.NP024</t>
  </si>
  <si>
    <t>krabice sádrokar.</t>
  </si>
  <si>
    <t>482016856</t>
  </si>
  <si>
    <t>73</t>
  </si>
  <si>
    <t>2.NP026</t>
  </si>
  <si>
    <t>-1266622479</t>
  </si>
  <si>
    <t>74</t>
  </si>
  <si>
    <t>2.NP027</t>
  </si>
  <si>
    <t>1002742680</t>
  </si>
  <si>
    <t>75</t>
  </si>
  <si>
    <t>2.NP028</t>
  </si>
  <si>
    <t>1458641551</t>
  </si>
  <si>
    <t>76</t>
  </si>
  <si>
    <t>2.NP029</t>
  </si>
  <si>
    <t>258426506</t>
  </si>
  <si>
    <t>77</t>
  </si>
  <si>
    <t>2.NP030</t>
  </si>
  <si>
    <t>-491361537</t>
  </si>
  <si>
    <t>78</t>
  </si>
  <si>
    <t>2.NP032</t>
  </si>
  <si>
    <t>524153662</t>
  </si>
  <si>
    <t>79</t>
  </si>
  <si>
    <t>2.NP033</t>
  </si>
  <si>
    <t>16242730</t>
  </si>
  <si>
    <t>80</t>
  </si>
  <si>
    <t>2.NP034</t>
  </si>
  <si>
    <t>1469574498</t>
  </si>
  <si>
    <t>81</t>
  </si>
  <si>
    <t>2.NP035</t>
  </si>
  <si>
    <t>1184442500</t>
  </si>
  <si>
    <t>82</t>
  </si>
  <si>
    <t>2.NP036</t>
  </si>
  <si>
    <t>-253474618</t>
  </si>
  <si>
    <t>83</t>
  </si>
  <si>
    <t>2.NP037</t>
  </si>
  <si>
    <t>kabel HDMI</t>
  </si>
  <si>
    <t>77308703</t>
  </si>
  <si>
    <t>84</t>
  </si>
  <si>
    <t>2.NP038</t>
  </si>
  <si>
    <t>coax. 75 ohm</t>
  </si>
  <si>
    <t>1415774120</t>
  </si>
  <si>
    <t>85</t>
  </si>
  <si>
    <t>2.NP039</t>
  </si>
  <si>
    <t>-1621052934</t>
  </si>
  <si>
    <t>86</t>
  </si>
  <si>
    <t>2.NP041</t>
  </si>
  <si>
    <t>Server (RACK) 19" 12U</t>
  </si>
  <si>
    <t>-1693353659</t>
  </si>
  <si>
    <t>87</t>
  </si>
  <si>
    <t>2.NP045</t>
  </si>
  <si>
    <t>-859729398</t>
  </si>
  <si>
    <t>88</t>
  </si>
  <si>
    <t>2.NP047</t>
  </si>
  <si>
    <t>438600494</t>
  </si>
  <si>
    <t>89</t>
  </si>
  <si>
    <t>2.NP049</t>
  </si>
  <si>
    <t>212899473</t>
  </si>
  <si>
    <t>90</t>
  </si>
  <si>
    <t>2.NP051</t>
  </si>
  <si>
    <t>817549907</t>
  </si>
  <si>
    <t>3.NP</t>
  </si>
  <si>
    <t>Elektro 3.NP</t>
  </si>
  <si>
    <t>91</t>
  </si>
  <si>
    <t>3.NP001</t>
  </si>
  <si>
    <t>1660815836</t>
  </si>
  <si>
    <t>92</t>
  </si>
  <si>
    <t>3.NP002</t>
  </si>
  <si>
    <t>-944902002</t>
  </si>
  <si>
    <t>93</t>
  </si>
  <si>
    <t>3.NP003</t>
  </si>
  <si>
    <t>-589085390</t>
  </si>
  <si>
    <t>94</t>
  </si>
  <si>
    <t>3.NP004</t>
  </si>
  <si>
    <t>1164251414</t>
  </si>
  <si>
    <t>95</t>
  </si>
  <si>
    <t>3.NP005</t>
  </si>
  <si>
    <t>-1379669686</t>
  </si>
  <si>
    <t>96</t>
  </si>
  <si>
    <t>3.NP006</t>
  </si>
  <si>
    <t>1385983862</t>
  </si>
  <si>
    <t>97</t>
  </si>
  <si>
    <t>3.NP007</t>
  </si>
  <si>
    <t>-31769902</t>
  </si>
  <si>
    <t>98</t>
  </si>
  <si>
    <t>3.NP009</t>
  </si>
  <si>
    <t>1527730953</t>
  </si>
  <si>
    <t>99</t>
  </si>
  <si>
    <t>3.NP010</t>
  </si>
  <si>
    <t>spínač jednopólový 1</t>
  </si>
  <si>
    <t>-1925815403</t>
  </si>
  <si>
    <t>100</t>
  </si>
  <si>
    <t>3.NP011</t>
  </si>
  <si>
    <t>spínač střídavý schodišť. 6</t>
  </si>
  <si>
    <t>73031049</t>
  </si>
  <si>
    <t>101</t>
  </si>
  <si>
    <t>3.NP012</t>
  </si>
  <si>
    <t>spínač jednopólový se signálkou 1N</t>
  </si>
  <si>
    <t>1288719118</t>
  </si>
  <si>
    <t>102</t>
  </si>
  <si>
    <t>3.NP013</t>
  </si>
  <si>
    <t>441164108</t>
  </si>
  <si>
    <t>103</t>
  </si>
  <si>
    <t>3.NP014</t>
  </si>
  <si>
    <t>1214959991</t>
  </si>
  <si>
    <t>104</t>
  </si>
  <si>
    <t>3.NP015</t>
  </si>
  <si>
    <t>890545687</t>
  </si>
  <si>
    <t>105</t>
  </si>
  <si>
    <t>3.NP016</t>
  </si>
  <si>
    <t>-1015327203</t>
  </si>
  <si>
    <t>106</t>
  </si>
  <si>
    <t>3.NP017</t>
  </si>
  <si>
    <t>2128239011</t>
  </si>
  <si>
    <t>107</t>
  </si>
  <si>
    <t>3.NP019</t>
  </si>
  <si>
    <t>-853825632</t>
  </si>
  <si>
    <t>108</t>
  </si>
  <si>
    <t>3.NP020</t>
  </si>
  <si>
    <t>2117710668</t>
  </si>
  <si>
    <t>109</t>
  </si>
  <si>
    <t>3.NP021</t>
  </si>
  <si>
    <t>trubka flexi DN 20</t>
  </si>
  <si>
    <t>769029202</t>
  </si>
  <si>
    <t>110</t>
  </si>
  <si>
    <t>3.NP022</t>
  </si>
  <si>
    <t>Rozvaděč prázdný 36 mod.</t>
  </si>
  <si>
    <t>-216127385</t>
  </si>
  <si>
    <t>111</t>
  </si>
  <si>
    <t>3.NP024</t>
  </si>
  <si>
    <t>1953823240</t>
  </si>
  <si>
    <t>112</t>
  </si>
  <si>
    <t>3.NP025</t>
  </si>
  <si>
    <t>-1339023964</t>
  </si>
  <si>
    <t>113</t>
  </si>
  <si>
    <t>3.NP026</t>
  </si>
  <si>
    <t>-1905138102</t>
  </si>
  <si>
    <t>114</t>
  </si>
  <si>
    <t>3.NP027</t>
  </si>
  <si>
    <t>CYY 4</t>
  </si>
  <si>
    <t>-1269739510</t>
  </si>
  <si>
    <t>115</t>
  </si>
  <si>
    <t>3.NP028</t>
  </si>
  <si>
    <t>-1633347202</t>
  </si>
  <si>
    <t>116</t>
  </si>
  <si>
    <t>3.NP029</t>
  </si>
  <si>
    <t>-966371947</t>
  </si>
  <si>
    <t>117</t>
  </si>
  <si>
    <t>3.NP031</t>
  </si>
  <si>
    <t>Anténní stožár trojnožka</t>
  </si>
  <si>
    <t>198785830</t>
  </si>
  <si>
    <t>118</t>
  </si>
  <si>
    <t>3.NP033</t>
  </si>
  <si>
    <t>694522272</t>
  </si>
  <si>
    <t>119</t>
  </si>
  <si>
    <t>3.NP035</t>
  </si>
  <si>
    <t>940095376</t>
  </si>
  <si>
    <t>120</t>
  </si>
  <si>
    <t>3.NP037</t>
  </si>
  <si>
    <t>212558895</t>
  </si>
  <si>
    <t>121</t>
  </si>
  <si>
    <t>3.NP039</t>
  </si>
  <si>
    <t>-1320436677</t>
  </si>
  <si>
    <t>V.HALA</t>
  </si>
  <si>
    <t>Elektro výrobní hala</t>
  </si>
  <si>
    <t>122</t>
  </si>
  <si>
    <t>V.HALA.001</t>
  </si>
  <si>
    <t>-1559791450</t>
  </si>
  <si>
    <t>123</t>
  </si>
  <si>
    <t>V.HALA.002</t>
  </si>
  <si>
    <t>1417030504</t>
  </si>
  <si>
    <t>124</t>
  </si>
  <si>
    <t>V.HALA.003</t>
  </si>
  <si>
    <t>H-lišta pro svítidla 4,5 m 1726384</t>
  </si>
  <si>
    <t>23013688</t>
  </si>
  <si>
    <t>125</t>
  </si>
  <si>
    <t>V.HALA.004</t>
  </si>
  <si>
    <t>H-příslušenství</t>
  </si>
  <si>
    <t>-939087938</t>
  </si>
  <si>
    <t>126</t>
  </si>
  <si>
    <t>V.HALA.005</t>
  </si>
  <si>
    <t>I-světlo nástěnné IP44 s poh.čidlem</t>
  </si>
  <si>
    <t>-1468296684</t>
  </si>
  <si>
    <t>127</t>
  </si>
  <si>
    <t>V.HALA.006</t>
  </si>
  <si>
    <t>J-svítidlo venkovní LED fasáda velké</t>
  </si>
  <si>
    <t>-690537023</t>
  </si>
  <si>
    <t>128</t>
  </si>
  <si>
    <t>V.HALA.007</t>
  </si>
  <si>
    <t>soumrakové čidlo</t>
  </si>
  <si>
    <t>-2001652268</t>
  </si>
  <si>
    <t>129</t>
  </si>
  <si>
    <t>V.HALA.008</t>
  </si>
  <si>
    <t>1509262612</t>
  </si>
  <si>
    <t>130</t>
  </si>
  <si>
    <t>V.HALA.009</t>
  </si>
  <si>
    <t>zásuvková skříň</t>
  </si>
  <si>
    <t>1984815639</t>
  </si>
  <si>
    <t>131</t>
  </si>
  <si>
    <t>V.HALA.011</t>
  </si>
  <si>
    <t>1778187227</t>
  </si>
  <si>
    <t>132</t>
  </si>
  <si>
    <t>V.HALA.012</t>
  </si>
  <si>
    <t>1568527622</t>
  </si>
  <si>
    <t>133</t>
  </si>
  <si>
    <t>V.HALA.013</t>
  </si>
  <si>
    <t>krabice 100x100</t>
  </si>
  <si>
    <t>1647863365</t>
  </si>
  <si>
    <t>135</t>
  </si>
  <si>
    <t>V.HALA.016</t>
  </si>
  <si>
    <t>vyp.obyč 1.na povrch</t>
  </si>
  <si>
    <t>-705365856</t>
  </si>
  <si>
    <t>136</t>
  </si>
  <si>
    <t>V.HALA.017</t>
  </si>
  <si>
    <t>Vyp. stř.6 na povrch</t>
  </si>
  <si>
    <t>-1981668022</t>
  </si>
  <si>
    <t>137</t>
  </si>
  <si>
    <t>V.HALA.018</t>
  </si>
  <si>
    <t>tlačítko na povrch</t>
  </si>
  <si>
    <t>321979278</t>
  </si>
  <si>
    <t>138</t>
  </si>
  <si>
    <t>V.HALA.019</t>
  </si>
  <si>
    <t>3-tlačítko na povrch (schneider)</t>
  </si>
  <si>
    <t>2050686390</t>
  </si>
  <si>
    <t>139</t>
  </si>
  <si>
    <t>V.HALA.020</t>
  </si>
  <si>
    <t>žal.tlačítko na povrch</t>
  </si>
  <si>
    <t>30046522</t>
  </si>
  <si>
    <t>140</t>
  </si>
  <si>
    <t>V.HALA.021</t>
  </si>
  <si>
    <t>1863006937</t>
  </si>
  <si>
    <t>141</t>
  </si>
  <si>
    <t>V.HALA.022</t>
  </si>
  <si>
    <t>396318822</t>
  </si>
  <si>
    <t>142</t>
  </si>
  <si>
    <t>V.HALA.023</t>
  </si>
  <si>
    <t>zás.na povrch 16A/400V 3f IP 67</t>
  </si>
  <si>
    <t>-1642285855</t>
  </si>
  <si>
    <t>143</t>
  </si>
  <si>
    <t>V.HALA.024</t>
  </si>
  <si>
    <t>-1769313462</t>
  </si>
  <si>
    <t>144</t>
  </si>
  <si>
    <t>V.HALA.025</t>
  </si>
  <si>
    <t>-122434201</t>
  </si>
  <si>
    <t>145</t>
  </si>
  <si>
    <t>V.HALA.026</t>
  </si>
  <si>
    <t>vyp.na povrch 16A</t>
  </si>
  <si>
    <t>665245684</t>
  </si>
  <si>
    <t>146</t>
  </si>
  <si>
    <t>V.HALA.027</t>
  </si>
  <si>
    <t>vyp.na povrch 25A</t>
  </si>
  <si>
    <t>-1636515978</t>
  </si>
  <si>
    <t>147</t>
  </si>
  <si>
    <t>V.HALA.028</t>
  </si>
  <si>
    <t>vyp.na povrch 63A</t>
  </si>
  <si>
    <t>-1965561929</t>
  </si>
  <si>
    <t>148</t>
  </si>
  <si>
    <t>V.HALA.029</t>
  </si>
  <si>
    <t>1814414037</t>
  </si>
  <si>
    <t>149</t>
  </si>
  <si>
    <t>V.HALA.030</t>
  </si>
  <si>
    <t>trubka inst.vč přích. DN 20 1520+5320</t>
  </si>
  <si>
    <t>1871180498</t>
  </si>
  <si>
    <t>150</t>
  </si>
  <si>
    <t>V.HALA.031</t>
  </si>
  <si>
    <t>trubka inst.vč přích. DN 32 1532 +5332</t>
  </si>
  <si>
    <t>54975443</t>
  </si>
  <si>
    <t>151</t>
  </si>
  <si>
    <t>V.HALA.033</t>
  </si>
  <si>
    <t>-969096756</t>
  </si>
  <si>
    <t>152</t>
  </si>
  <si>
    <t>V.HALA.034</t>
  </si>
  <si>
    <t>1476680554</t>
  </si>
  <si>
    <t>153</t>
  </si>
  <si>
    <t>V.HALA.036</t>
  </si>
  <si>
    <t>žlab 6m š.300 samonos. (107m)</t>
  </si>
  <si>
    <t>-738709444</t>
  </si>
  <si>
    <t>154</t>
  </si>
  <si>
    <t>V.HALA.037</t>
  </si>
  <si>
    <t>podpěra š.300</t>
  </si>
  <si>
    <t>1524916604</t>
  </si>
  <si>
    <t>155</t>
  </si>
  <si>
    <t>V.HALA.038</t>
  </si>
  <si>
    <t>T-kus š.300</t>
  </si>
  <si>
    <t>503865741</t>
  </si>
  <si>
    <t>156</t>
  </si>
  <si>
    <t>V.HALA.039</t>
  </si>
  <si>
    <t>žebřík š.500 (4 metry)</t>
  </si>
  <si>
    <t>1869361768</t>
  </si>
  <si>
    <t>157</t>
  </si>
  <si>
    <t>V.HALA.041</t>
  </si>
  <si>
    <t>-1361050548</t>
  </si>
  <si>
    <t>158</t>
  </si>
  <si>
    <t>V.HALA.042</t>
  </si>
  <si>
    <t>-1322608310</t>
  </si>
  <si>
    <t>159</t>
  </si>
  <si>
    <t>V.HALA.043</t>
  </si>
  <si>
    <t>-1180006666</t>
  </si>
  <si>
    <t>160</t>
  </si>
  <si>
    <t>V.HALA.044</t>
  </si>
  <si>
    <t>820099141</t>
  </si>
  <si>
    <t>161</t>
  </si>
  <si>
    <t>V.HALA.045</t>
  </si>
  <si>
    <t>kabel CYLY-J 5x4</t>
  </si>
  <si>
    <t>-1750012549</t>
  </si>
  <si>
    <t>162</t>
  </si>
  <si>
    <t>V.HALA.046</t>
  </si>
  <si>
    <t>kabel CYKY-J 5x10</t>
  </si>
  <si>
    <t>633191645</t>
  </si>
  <si>
    <t>163</t>
  </si>
  <si>
    <t>V.HALA.047</t>
  </si>
  <si>
    <t>kabel CYKY-J 5x16</t>
  </si>
  <si>
    <t>1081392535</t>
  </si>
  <si>
    <t>164</t>
  </si>
  <si>
    <t>V.HALA.048</t>
  </si>
  <si>
    <t>-280567095</t>
  </si>
  <si>
    <t>165</t>
  </si>
  <si>
    <t>V.HALA.049</t>
  </si>
  <si>
    <t>J-Y(ST)-Y 4x2x0.8</t>
  </si>
  <si>
    <t>1750973832</t>
  </si>
  <si>
    <t>166</t>
  </si>
  <si>
    <t>V.HALA.050</t>
  </si>
  <si>
    <t>1035944118</t>
  </si>
  <si>
    <t>167</t>
  </si>
  <si>
    <t>V.HALA.054</t>
  </si>
  <si>
    <t>1585836265</t>
  </si>
  <si>
    <t>168</t>
  </si>
  <si>
    <t>V.HALA.056</t>
  </si>
  <si>
    <t>-1930878165</t>
  </si>
  <si>
    <t>169</t>
  </si>
  <si>
    <t>V.HALA.058</t>
  </si>
  <si>
    <t>-968703700</t>
  </si>
  <si>
    <t>170</t>
  </si>
  <si>
    <t>V.HALA.060</t>
  </si>
  <si>
    <t>-837317269</t>
  </si>
  <si>
    <t>171</t>
  </si>
  <si>
    <t>V.HALA.062</t>
  </si>
  <si>
    <t>Montážní plošina</t>
  </si>
  <si>
    <t>-1465259371</t>
  </si>
  <si>
    <t>21-M</t>
  </si>
  <si>
    <t>Rozvaděče</t>
  </si>
  <si>
    <t>172</t>
  </si>
  <si>
    <t>ROZ001</t>
  </si>
  <si>
    <t>253259977</t>
  </si>
  <si>
    <t>173</t>
  </si>
  <si>
    <t>ROZ002</t>
  </si>
  <si>
    <t>1203765571</t>
  </si>
  <si>
    <t>174</t>
  </si>
  <si>
    <t>ROZ003</t>
  </si>
  <si>
    <t>Rozvaděč 2000x800x400 - RP1</t>
  </si>
  <si>
    <t>154241203</t>
  </si>
  <si>
    <t>175</t>
  </si>
  <si>
    <t>ROZ004</t>
  </si>
  <si>
    <t xml:space="preserve">rozvaděč pod om. 96 mod. RP2_x000D_
</t>
  </si>
  <si>
    <t>794700806</t>
  </si>
  <si>
    <t>176</t>
  </si>
  <si>
    <t>ROZ005</t>
  </si>
  <si>
    <t>rozvaděč pod om. 168 mod RP3</t>
  </si>
  <si>
    <t>-1916570089</t>
  </si>
  <si>
    <t>SO_01 - Dodávka haly vč. montáže</t>
  </si>
  <si>
    <t>D1 - SERVISNÍ HALA - STŘECHA SKLADBA "E"</t>
  </si>
  <si>
    <t>D2 - ADMINISTRATIVNÍ BUDOVA - STŘECHA SKLADBA ,,D"</t>
  </si>
  <si>
    <t>D3 - STĚNOVÉ OPLÁŠTĚNÍ</t>
  </si>
  <si>
    <t>D5 - OKNA A DVEŘE PO OBVODU HALY</t>
  </si>
  <si>
    <t>HSV - Práce a dodávky HSV</t>
  </si>
  <si>
    <t xml:space="preserve">    1 - Zemní práce</t>
  </si>
  <si>
    <t xml:space="preserve">    2 - Zakládání</t>
  </si>
  <si>
    <t xml:space="preserve">    5 - Komunikace pozemní</t>
  </si>
  <si>
    <t xml:space="preserve">    6 - Úpravy povrchů, podlahy a osazování výplní</t>
  </si>
  <si>
    <t>PSV - Práce a dodávky PSV</t>
  </si>
  <si>
    <t xml:space="preserve">    711 - Izolace proti vodě, vlhkosti a plynům</t>
  </si>
  <si>
    <t xml:space="preserve">    713 - Izolace tepelné</t>
  </si>
  <si>
    <t>D4 - SEKČNÍ VRATA</t>
  </si>
  <si>
    <t>N00 - Nepojmenované práce</t>
  </si>
  <si>
    <t xml:space="preserve">    N01 - Nepojmenovaný díl</t>
  </si>
  <si>
    <t>D1</t>
  </si>
  <si>
    <t>SERVISNÍ HALA - STŘECHA SKLADBA "E"</t>
  </si>
  <si>
    <t>Pol1</t>
  </si>
  <si>
    <t>TP 160/250/0,88 mm</t>
  </si>
  <si>
    <t>1090705312</t>
  </si>
  <si>
    <t>Pol10</t>
  </si>
  <si>
    <t>Výměny pro čela světlíků</t>
  </si>
  <si>
    <t>856281461</t>
  </si>
  <si>
    <t>Pol11</t>
  </si>
  <si>
    <t>Zateplení podsady světlíků, EPS 100 mm</t>
  </si>
  <si>
    <t>bm</t>
  </si>
  <si>
    <t>2145288058</t>
  </si>
  <si>
    <t>Pol12</t>
  </si>
  <si>
    <t>Bezpečnostní přepady</t>
  </si>
  <si>
    <t>1125594779</t>
  </si>
  <si>
    <t>Pol13</t>
  </si>
  <si>
    <t>Střešní vpust, zateplená, vyhřívaná, dvoustupňová, DN 125</t>
  </si>
  <si>
    <t>-1024982513</t>
  </si>
  <si>
    <t>Pol14</t>
  </si>
  <si>
    <t>Záchytný systém pro pádu osob - montáž, izolace, revize, předání do užívání</t>
  </si>
  <si>
    <t>1351113968</t>
  </si>
  <si>
    <t>Pol2</t>
  </si>
  <si>
    <t>PE folie tl.0,2 mm</t>
  </si>
  <si>
    <t>1728030738</t>
  </si>
  <si>
    <t>Pol3</t>
  </si>
  <si>
    <t>Sendvičový panel tl. 280mm (Minerální vata 2x30 mm+ EPS 200S tl. 220mm)</t>
  </si>
  <si>
    <t>691845508</t>
  </si>
  <si>
    <t>Pol4</t>
  </si>
  <si>
    <t>Sklovláknitý vlies</t>
  </si>
  <si>
    <t>-12537083</t>
  </si>
  <si>
    <t>Pol5</t>
  </si>
  <si>
    <t>PVC folie, tl.1,5 mm, kotevní materiál</t>
  </si>
  <si>
    <t>801844752</t>
  </si>
  <si>
    <t>Pol6</t>
  </si>
  <si>
    <t>Hydroizolace detailu na atiky+světlík</t>
  </si>
  <si>
    <t>-1766917874</t>
  </si>
  <si>
    <t>Pol7</t>
  </si>
  <si>
    <t>Poplastovaný plech Viplanyl r.š. 100mm- detail</t>
  </si>
  <si>
    <t>-2120102</t>
  </si>
  <si>
    <t>Pol8</t>
  </si>
  <si>
    <t>Rozháněcí klíny EPS 200S</t>
  </si>
  <si>
    <t>-1979375373</t>
  </si>
  <si>
    <t>Pol9</t>
  </si>
  <si>
    <t>Střešní světlík - obloukový, hřebenový, čildo vítr, déšť, 3,5x14 m, PC 10 mm, samonosná PZ podsada+úprava v RAL 9002</t>
  </si>
  <si>
    <t>-998294246</t>
  </si>
  <si>
    <t>D2</t>
  </si>
  <si>
    <t>ADMINISTRATIVNÍ BUDOVA - STŘECHA SKLADBA ,,D"</t>
  </si>
  <si>
    <t>Pol16</t>
  </si>
  <si>
    <t>Parozábrana, modifikovaný asfaltový pás tl. 4mm</t>
  </si>
  <si>
    <t>-631907078</t>
  </si>
  <si>
    <t>Pol17</t>
  </si>
  <si>
    <t>Spádové klíny, EPS 200S, 20-140 mm</t>
  </si>
  <si>
    <t>98975932</t>
  </si>
  <si>
    <t>Pol18</t>
  </si>
  <si>
    <t>EPS 200S, rovné desky, tl.120+140 mm</t>
  </si>
  <si>
    <t>-1788142271</t>
  </si>
  <si>
    <t>-689758036</t>
  </si>
  <si>
    <t>Pol22</t>
  </si>
  <si>
    <t>Střešní vpust, zateplená, vyhřívaná, dvoustupňová, DN 100</t>
  </si>
  <si>
    <t>77564212</t>
  </si>
  <si>
    <t>Pol23</t>
  </si>
  <si>
    <t>Bezpečnostní přepad</t>
  </si>
  <si>
    <t>-154318614</t>
  </si>
  <si>
    <t>Pol24</t>
  </si>
  <si>
    <t>Protipožární výlez 900x1200mm</t>
  </si>
  <si>
    <t>1134752375</t>
  </si>
  <si>
    <t>Pol54</t>
  </si>
  <si>
    <t>TP 160/250/1 mm</t>
  </si>
  <si>
    <t>1825105576</t>
  </si>
  <si>
    <t>Pol55</t>
  </si>
  <si>
    <t>folie mPVC tl.1,8 mm</t>
  </si>
  <si>
    <t>-1205935133</t>
  </si>
  <si>
    <t>Pol56</t>
  </si>
  <si>
    <t>Separace 120 g/m2</t>
  </si>
  <si>
    <t>2098562443</t>
  </si>
  <si>
    <t>Pol57</t>
  </si>
  <si>
    <t>Hydroizolace detailu na atiky + plech</t>
  </si>
  <si>
    <t>856625590</t>
  </si>
  <si>
    <t>D3</t>
  </si>
  <si>
    <t>STĚNOVÉ OPLÁŠTĚNÍ</t>
  </si>
  <si>
    <t>Pol25</t>
  </si>
  <si>
    <t>Atikové sloupky</t>
  </si>
  <si>
    <t>1083769537</t>
  </si>
  <si>
    <t>Pol26</t>
  </si>
  <si>
    <t>Ocelové výměny pro vrata, jackl 100/100/4 mm</t>
  </si>
  <si>
    <t>-1635144366</t>
  </si>
  <si>
    <t>Pol27</t>
  </si>
  <si>
    <t>Ocelové výměny pro dveře, jackl 100/100/4 mm</t>
  </si>
  <si>
    <t>-2141629610</t>
  </si>
  <si>
    <t>Pol28</t>
  </si>
  <si>
    <t>Ocelové výměny pro okna, jackl 100/100/4 mm</t>
  </si>
  <si>
    <t>1535450681</t>
  </si>
  <si>
    <t>Pol29</t>
  </si>
  <si>
    <t>Sendvičový panel minerální tl.200 mm, RAL 9006/9002, spojovací materiál, jeřáb, plošina, přísavka</t>
  </si>
  <si>
    <t>1024000440</t>
  </si>
  <si>
    <t>Pol30</t>
  </si>
  <si>
    <t>Klempířské práce, lakovaný PZ plech, RAL 9006, okna, vrata, atiky, rohy, svislé lišty</t>
  </si>
  <si>
    <t>1656699880</t>
  </si>
  <si>
    <t>Pol31</t>
  </si>
  <si>
    <t>Požární žebřík se suchovodem, PZ úprava</t>
  </si>
  <si>
    <t>1680606442</t>
  </si>
  <si>
    <t>D5</t>
  </si>
  <si>
    <t>OKNA A DVEŘE PO OBVODU HALY</t>
  </si>
  <si>
    <t>DV001</t>
  </si>
  <si>
    <t>Dvojkřídlé dveře vchodové štupl s příčkou v křídle 1750/2320 mm</t>
  </si>
  <si>
    <t>190824680</t>
  </si>
  <si>
    <t>P</t>
  </si>
  <si>
    <t>DV002</t>
  </si>
  <si>
    <t>Dvojkřídlé dveře vchodové štupl s příčkou v křídle 1600/2320 mm</t>
  </si>
  <si>
    <t>-325877475</t>
  </si>
  <si>
    <t>DV003</t>
  </si>
  <si>
    <t>Vchodové dveře - otevírání dovnitř 1100/2320 mm</t>
  </si>
  <si>
    <t>-531773264</t>
  </si>
  <si>
    <t>DV004</t>
  </si>
  <si>
    <t>Vchodové dveře otevírání ven 1100/2320</t>
  </si>
  <si>
    <t>-1621696064</t>
  </si>
  <si>
    <t>OK001</t>
  </si>
  <si>
    <t>Dvojdílné okno 1250/1250 mm</t>
  </si>
  <si>
    <t>236877939</t>
  </si>
  <si>
    <t>OK002</t>
  </si>
  <si>
    <t>Dvojdílné okno 1825/1250 mm</t>
  </si>
  <si>
    <t>-2123410404</t>
  </si>
  <si>
    <t>OK003</t>
  </si>
  <si>
    <t>Jednodílné okno 750/1000 mm</t>
  </si>
  <si>
    <t>-952869444</t>
  </si>
  <si>
    <t>OK004</t>
  </si>
  <si>
    <t>Dvojdílné okno 1500/1200 mm</t>
  </si>
  <si>
    <t>-1263677447</t>
  </si>
  <si>
    <t>OK005</t>
  </si>
  <si>
    <t>Stěna FIX 3000x3000 mm</t>
  </si>
  <si>
    <t>749846501</t>
  </si>
  <si>
    <t>OK006</t>
  </si>
  <si>
    <t>Jednodílné okno 1200x1700 mm</t>
  </si>
  <si>
    <t>410334261</t>
  </si>
  <si>
    <t>OK007</t>
  </si>
  <si>
    <t>Jednodílné okno 1200x1200 mm</t>
  </si>
  <si>
    <t>-145019013</t>
  </si>
  <si>
    <t>OK008</t>
  </si>
  <si>
    <t>Jednodílné okno 1100/1250</t>
  </si>
  <si>
    <t>1279862712</t>
  </si>
  <si>
    <t>OK009</t>
  </si>
  <si>
    <t>Jednodílné okno 950/1250 mm</t>
  </si>
  <si>
    <t>891821309</t>
  </si>
  <si>
    <t>OK010</t>
  </si>
  <si>
    <t>Dvojdílné okno (PŘÍČKA) 3000/500 mm</t>
  </si>
  <si>
    <t>875177692</t>
  </si>
  <si>
    <t>OK011</t>
  </si>
  <si>
    <t>Okno sestava 3652/1250 mm</t>
  </si>
  <si>
    <t>-1548719728</t>
  </si>
  <si>
    <t>OK012</t>
  </si>
  <si>
    <t>Vnitřní olištování, lišta začišťovací š. 40 mm vč. práce</t>
  </si>
  <si>
    <t>22266960</t>
  </si>
  <si>
    <t>OK013</t>
  </si>
  <si>
    <t>Vnitřní parapety, plast, bílé, 300 mm</t>
  </si>
  <si>
    <t>-529277381</t>
  </si>
  <si>
    <t>OKDV001</t>
  </si>
  <si>
    <t>Montáž oken a dveří</t>
  </si>
  <si>
    <t>-621521298</t>
  </si>
  <si>
    <t>Práce a dodávky HSV</t>
  </si>
  <si>
    <t>131251104</t>
  </si>
  <si>
    <t>Hloubení nezapažených jam a zářezů strojně s urovnáním dna do předepsaného profilu a spádu v hornině třídy těžitelnosti I skupiny 3 přes 100 do 500 m3</t>
  </si>
  <si>
    <t>1437062000</t>
  </si>
  <si>
    <t>https://podminky.urs.cz/item/CS_URS_2023_02/131251104</t>
  </si>
  <si>
    <t>Výkop patek</t>
  </si>
  <si>
    <t>3,5*2,3*0,6*9</t>
  </si>
  <si>
    <t>3,6*3,6*0,6*10</t>
  </si>
  <si>
    <t>171152501</t>
  </si>
  <si>
    <t>Zhutnění podloží pod násypy z rostlé horniny třídy těžitelnosti I a II, skupiny 1 až 4 z hornin soudružných a nesoudržných</t>
  </si>
  <si>
    <t>1535334732</t>
  </si>
  <si>
    <t>https://podminky.urs.cz/item/CS_URS_2023_02/171152501</t>
  </si>
  <si>
    <t>1999945212</t>
  </si>
  <si>
    <t>30*30</t>
  </si>
  <si>
    <t>271532212</t>
  </si>
  <si>
    <t>Podsyp pod základové konstrukce se zhutněním a urovnáním povrchu z kameniva hrubého, frakce 16 - 32 mm</t>
  </si>
  <si>
    <t>1938929861</t>
  </si>
  <si>
    <t>https://podminky.urs.cz/item/CS_URS_2023_02/271532212</t>
  </si>
  <si>
    <t>468*0,2</t>
  </si>
  <si>
    <t>Pod patky</t>
  </si>
  <si>
    <t>3,5*2,3*9</t>
  </si>
  <si>
    <t>3,6*3,6*10</t>
  </si>
  <si>
    <t>271532213</t>
  </si>
  <si>
    <t>Podsyp pod základové konstrukce se zhutněním a urovnáním povrchu z kameniva hrubého, frakce 8 - 16 mm</t>
  </si>
  <si>
    <t>-2085651792</t>
  </si>
  <si>
    <t>https://podminky.urs.cz/item/CS_URS_2023_02/271532213</t>
  </si>
  <si>
    <t>468*0,05</t>
  </si>
  <si>
    <t>178*0,05</t>
  </si>
  <si>
    <t>275313811</t>
  </si>
  <si>
    <t>Základy z betonu prostého patky a bloky z betonu kamenem neprokládaného tř. C 25/30</t>
  </si>
  <si>
    <t>1598529421</t>
  </si>
  <si>
    <t>https://podminky.urs.cz/item/CS_URS_2023_02/275313811</t>
  </si>
  <si>
    <t>202,05*0,1</t>
  </si>
  <si>
    <t>279113143</t>
  </si>
  <si>
    <t>Základové zdi z tvárnic ztraceného bednění včetně výplně z betonu bez zvláštních nároků na vliv prostředí třídy C 20/25, tloušťky zdiva přes 200 do 250 mm</t>
  </si>
  <si>
    <t>-931370927</t>
  </si>
  <si>
    <t>https://podminky.urs.cz/item/CS_URS_2023_02/279113143</t>
  </si>
  <si>
    <t>Základ pod schodiště</t>
  </si>
  <si>
    <t>1,5*0,75</t>
  </si>
  <si>
    <t>Základ pod schodišťová ramena</t>
  </si>
  <si>
    <t>(1,5*0,75)*2</t>
  </si>
  <si>
    <t>564671111</t>
  </si>
  <si>
    <t>Podklad z kameniva hrubého drceného vel. 63-125 mm, s rozprostřením a zhutněním plochy přes 100 m2, po zhutnění tl. 250 mm</t>
  </si>
  <si>
    <t>CS ÚRS 2022 01</t>
  </si>
  <si>
    <t>-442168277</t>
  </si>
  <si>
    <t>https://podminky.urs.cz/item/CS_URS_2022_01/564671111</t>
  </si>
  <si>
    <t>Pod halu dle PD</t>
  </si>
  <si>
    <t>26*26</t>
  </si>
  <si>
    <t>564731101</t>
  </si>
  <si>
    <t>Podklad nebo kryt z kameniva hrubého drceného vel. 32-63 mm s rozprostřením a zhutněním plochy jednotlivě do 100 m2, po zhutnění tl. 100 mm</t>
  </si>
  <si>
    <t>-524552879</t>
  </si>
  <si>
    <t>https://podminky.urs.cz/item/CS_URS_2023_02/564731101</t>
  </si>
  <si>
    <t>Podklad pod patky</t>
  </si>
  <si>
    <t>631311236</t>
  </si>
  <si>
    <t>Mazanina z betonu prostého se zvýšenými nároky na prostředí tl. přes 120 do 240 mm tř. C 35/45</t>
  </si>
  <si>
    <t>-854558892</t>
  </si>
  <si>
    <t>https://podminky.urs.cz/item/CS_URS_2023_02/631311236</t>
  </si>
  <si>
    <t>631319205</t>
  </si>
  <si>
    <t>Příplatek k cenám betonových mazanin za vyztužení ocelovými vlákny (drátkobeton) objemové vyztužení 35 kg/m3</t>
  </si>
  <si>
    <t>1831180039</t>
  </si>
  <si>
    <t>https://podminky.urs.cz/item/CS_URS_2023_02/631319205</t>
  </si>
  <si>
    <t>632481213</t>
  </si>
  <si>
    <t>Separační vrstva k oddělení podlahových vrstev z polyetylénové fólie</t>
  </si>
  <si>
    <t>474344265</t>
  </si>
  <si>
    <t>https://podminky.urs.cz/item/CS_URS_2023_02/632481213</t>
  </si>
  <si>
    <t>491,4</t>
  </si>
  <si>
    <t>28323059</t>
  </si>
  <si>
    <t>fólie PE (500 kg/m3) separační podlahová oddělující tepelnou izolaci tl 2mm</t>
  </si>
  <si>
    <t>-1475068069</t>
  </si>
  <si>
    <t>491*1,1655 "Přepočtené koeficientem množství</t>
  </si>
  <si>
    <t>632481215</t>
  </si>
  <si>
    <t>Separační vrstva k oddělení podlahových vrstev z geotextilie</t>
  </si>
  <si>
    <t>591910335</t>
  </si>
  <si>
    <t>https://podminky.urs.cz/item/CS_URS_2023_02/632481215</t>
  </si>
  <si>
    <t>633111111</t>
  </si>
  <si>
    <t>Povrchová úprava vsypovou směsí průmyslových betonových podlah pro lehký provoz s přísadou křemíku, tl. 2 mm</t>
  </si>
  <si>
    <t>461716741</t>
  </si>
  <si>
    <t>https://podminky.urs.cz/item/CS_URS_2023_02/633111111</t>
  </si>
  <si>
    <t>468*1,05</t>
  </si>
  <si>
    <t>634911133</t>
  </si>
  <si>
    <t>Řezání dilatačních nebo smršťovacích spár v čerstvé betonové mazanině nebo potěru šířky přes 10 do 20 mm, hloubky přes 20 do 50 mm</t>
  </si>
  <si>
    <t>-1795918575</t>
  </si>
  <si>
    <t>https://podminky.urs.cz/item/CS_URS_2023_02/634911133</t>
  </si>
  <si>
    <t>(26/2)*18</t>
  </si>
  <si>
    <t>R123</t>
  </si>
  <si>
    <t>-227662744</t>
  </si>
  <si>
    <t>320*0,04</t>
  </si>
  <si>
    <t>PSV</t>
  </si>
  <si>
    <t>Práce a dodávky PSV</t>
  </si>
  <si>
    <t>711</t>
  </si>
  <si>
    <t>Izolace proti vodě, vlhkosti a plynům</t>
  </si>
  <si>
    <t>711112002</t>
  </si>
  <si>
    <t>Provedení izolace proti zemní vlhkosti natěradly a tmely za studena na ploše svislé S nátěrem lakem asfaltovým</t>
  </si>
  <si>
    <t>-1457705581</t>
  </si>
  <si>
    <t>https://podminky.urs.cz/item/CS_URS_2023_02/711112002</t>
  </si>
  <si>
    <t>((26+26)*2*0,9)*2</t>
  </si>
  <si>
    <t>11163150</t>
  </si>
  <si>
    <t>lak penetrační asfaltový</t>
  </si>
  <si>
    <t>-1931615953</t>
  </si>
  <si>
    <t>187,2*0,00041 'Přepočtené koeficientem množství</t>
  </si>
  <si>
    <t>711831111</t>
  </si>
  <si>
    <t>Provedení izolace proti plynům radonu, metanu pásy na sucho spojenými pásy na ploše vodorovné V kladenými vrchem</t>
  </si>
  <si>
    <t>724169923</t>
  </si>
  <si>
    <t>https://podminky.urs.cz/item/CS_URS_2023_02/711831111</t>
  </si>
  <si>
    <t>(468+178)*2</t>
  </si>
  <si>
    <t>62853003</t>
  </si>
  <si>
    <t>pás asfaltový natavitelný modifikovaný SBS tl 3,5mm s vložkou ze skleněné tkaniny a spalitelnou PE fólií nebo jemnozrnným minerálním posypem na horním povrchu</t>
  </si>
  <si>
    <t>-115683931</t>
  </si>
  <si>
    <t>581,981981981982*1,1655 'Přepočtené koeficientem množství</t>
  </si>
  <si>
    <t>62836110</t>
  </si>
  <si>
    <t>pás asfaltový natavitelný oxidovaný tl 4,0mm s vložkou z hliníkové fólie / hliníkové fólie s textilií, se spalitelnou PE folií nebo jemnozrnným minerálním posypem</t>
  </si>
  <si>
    <t>-353749718</t>
  </si>
  <si>
    <t>713</t>
  </si>
  <si>
    <t>Izolace tepelné</t>
  </si>
  <si>
    <t>713121111</t>
  </si>
  <si>
    <t>Montáž tepelné izolace podlah rohožemi, pásy, deskami, dílci, bloky (izolační materiál ve specifikaci) kladenými volně jednovrstvá</t>
  </si>
  <si>
    <t>-2060336550</t>
  </si>
  <si>
    <t>https://podminky.urs.cz/item/CS_URS_2023_02/713121111</t>
  </si>
  <si>
    <t>28376356</t>
  </si>
  <si>
    <t>deska perimetrická pro zateplení spodních staveb 200kPa λ=0,034 tl 80mm</t>
  </si>
  <si>
    <t>-2011916937</t>
  </si>
  <si>
    <t>491,4*1,05 'Přepočtené koeficientem množství</t>
  </si>
  <si>
    <t>488967713</t>
  </si>
  <si>
    <t>178</t>
  </si>
  <si>
    <t>28376355</t>
  </si>
  <si>
    <t>deska perimetrická pro zateplení spodních staveb 200kPa λ=0,034 tl 120mm</t>
  </si>
  <si>
    <t>1900526491</t>
  </si>
  <si>
    <t>178*1,05 'Přepočtené koeficientem množství</t>
  </si>
  <si>
    <t>713123211</t>
  </si>
  <si>
    <t>Montáž tepelně izolačního systému základové desky z XPS desek na svislé ploše přilepených nízkoexpanzní (PUR) pěnou jednovrstvého tloušťky izolace do 100 mm</t>
  </si>
  <si>
    <t>1265567929</t>
  </si>
  <si>
    <t>https://podminky.urs.cz/item/CS_URS_2023_02/713123211</t>
  </si>
  <si>
    <t>(26+26)*2*0,9</t>
  </si>
  <si>
    <t>28376382</t>
  </si>
  <si>
    <t>deska XPS hrana polodrážková a hladký povrch 500kPA λ=0,035 tl 100mm</t>
  </si>
  <si>
    <t>297680533</t>
  </si>
  <si>
    <t>93,6*1,08 'Přepočtené koeficientem množství</t>
  </si>
  <si>
    <t>D4</t>
  </si>
  <si>
    <t>SEKČNÍ VRATA</t>
  </si>
  <si>
    <t>Pol32</t>
  </si>
  <si>
    <t>Průmyslové sekční vrata 5000/5000 mm z ALU profilů ISO60 s elektropohonem - dodávka a montáž</t>
  </si>
  <si>
    <t>512</t>
  </si>
  <si>
    <t>417417990</t>
  </si>
  <si>
    <t>N00</t>
  </si>
  <si>
    <t>Nepojmenované práce</t>
  </si>
  <si>
    <t>N01</t>
  </si>
  <si>
    <t>Nepojmenovaný díl</t>
  </si>
  <si>
    <t>Železobetonová konstrukce haly</t>
  </si>
  <si>
    <t>KPL</t>
  </si>
  <si>
    <t>-1064490216</t>
  </si>
  <si>
    <t>R008</t>
  </si>
  <si>
    <t>Zařízení staveniště</t>
  </si>
  <si>
    <t>-655484953</t>
  </si>
  <si>
    <t>SO_02 - Venkovní přípojka elektroinstalace a veřejné osvětlení</t>
  </si>
  <si>
    <t>M - Práce a dodávky M</t>
  </si>
  <si>
    <t xml:space="preserve">    21-M - Elektromontáže</t>
  </si>
  <si>
    <t>Práce a dodávky M</t>
  </si>
  <si>
    <t>Elektromontáže</t>
  </si>
  <si>
    <t>J-svítidlo venkovní LED 14W,1630lm</t>
  </si>
  <si>
    <t>-1283058145</t>
  </si>
  <si>
    <t>-1820682719</t>
  </si>
  <si>
    <t>kabel CYKY-J 5x4</t>
  </si>
  <si>
    <t>-1468513321</t>
  </si>
  <si>
    <t>kabel CYKY-J 5x6</t>
  </si>
  <si>
    <t>1239885575</t>
  </si>
  <si>
    <t>J Y(St)Y 8x2x0,8</t>
  </si>
  <si>
    <t>-1708132731</t>
  </si>
  <si>
    <t>dat.kabel UTP 6</t>
  </si>
  <si>
    <t>-2113927296</t>
  </si>
  <si>
    <t>Pol15</t>
  </si>
  <si>
    <t>trubka ochranná 09040</t>
  </si>
  <si>
    <t>1805203408</t>
  </si>
  <si>
    <t>trubka ochranná 09050</t>
  </si>
  <si>
    <t>731712169</t>
  </si>
  <si>
    <t>trubka ochranná 09063</t>
  </si>
  <si>
    <t>-730027694</t>
  </si>
  <si>
    <t>trubka ochranná 09090</t>
  </si>
  <si>
    <t>1023887747</t>
  </si>
  <si>
    <t>Pol19</t>
  </si>
  <si>
    <t>rozvaděč ER212+000/NKD7D/80A</t>
  </si>
  <si>
    <t>-393545789</t>
  </si>
  <si>
    <t>výložník 0,5m</t>
  </si>
  <si>
    <t>917932769</t>
  </si>
  <si>
    <t>Pol20</t>
  </si>
  <si>
    <t>protahovací šachta</t>
  </si>
  <si>
    <t>-513181522</t>
  </si>
  <si>
    <t>Pol21</t>
  </si>
  <si>
    <t>Základy pro stožáry</t>
  </si>
  <si>
    <t>-992695797</t>
  </si>
  <si>
    <t>Výkop kabelové rýhy 50/80 cm hor.4</t>
  </si>
  <si>
    <t>-1291380443</t>
  </si>
  <si>
    <t>Zakrytí kabelu výstražnou folií PVC, šířka 33 cm</t>
  </si>
  <si>
    <t>679738206</t>
  </si>
  <si>
    <t>Fólie výstražná šířka 34 cm červená</t>
  </si>
  <si>
    <t>-103906403</t>
  </si>
  <si>
    <t>Zához rýhy 50/80 cm, hornina třídy 4</t>
  </si>
  <si>
    <t>697936923</t>
  </si>
  <si>
    <t>Poznámka k položce:_x000D_
Revize_x000D_
Montážní plošina_x000D_
Geodetické práce_x000D_
Vytyčení sítí</t>
  </si>
  <si>
    <t>1178216541</t>
  </si>
  <si>
    <t>1360636637</t>
  </si>
  <si>
    <t>Geodetické práce</t>
  </si>
  <si>
    <t>1762179916</t>
  </si>
  <si>
    <t>Vytýčení sítí</t>
  </si>
  <si>
    <t>-960206065</t>
  </si>
  <si>
    <t>stožár 6 m</t>
  </si>
  <si>
    <t>1337887406</t>
  </si>
  <si>
    <t>stožárová svorkovnice</t>
  </si>
  <si>
    <t>242430335</t>
  </si>
  <si>
    <t>FeZn pr.10</t>
  </si>
  <si>
    <t>kg</t>
  </si>
  <si>
    <t>-1303471078</t>
  </si>
  <si>
    <t>svorka SS</t>
  </si>
  <si>
    <t>1404429118</t>
  </si>
  <si>
    <t>1-AYKY 3x185+95</t>
  </si>
  <si>
    <t>1752179051</t>
  </si>
  <si>
    <t>-356300961</t>
  </si>
  <si>
    <t>669037897</t>
  </si>
  <si>
    <t>SO_03 - Venkovní vodovodní přípojka</t>
  </si>
  <si>
    <t xml:space="preserve">    8 - Trubní vedení</t>
  </si>
  <si>
    <t xml:space="preserve">    998 - Přesun hmot</t>
  </si>
  <si>
    <t>VRN - Vedlejší rozpočtové náklady</t>
  </si>
  <si>
    <t xml:space="preserve">    VRN1 - Průzkumné, geodetické a projektové práce</t>
  </si>
  <si>
    <t>131251100</t>
  </si>
  <si>
    <t>Hloubení nezapažených jam a zářezů strojně s urovnáním dna do předepsaného profilu a spádu v hornině třídy těžitelnosti I skupiny 3 do 20 m3</t>
  </si>
  <si>
    <t>-679689870</t>
  </si>
  <si>
    <t>https://podminky.urs.cz/item/CS_URS_2023_02/131251100</t>
  </si>
  <si>
    <t>2*2*2,3</t>
  </si>
  <si>
    <t>132151102</t>
  </si>
  <si>
    <t>Hloubení nezapažených rýh šířky do 800 mm strojně s urovnáním dna do předepsaného profilu a spádu v hornině třídy těžitelnosti I skupiny 1 a 2 přes 20 do 50 m3</t>
  </si>
  <si>
    <t>538724617</t>
  </si>
  <si>
    <t>https://podminky.urs.cz/item/CS_URS_2023_02/132151102</t>
  </si>
  <si>
    <t>25*1,8*0,6</t>
  </si>
  <si>
    <t>-1459567085</t>
  </si>
  <si>
    <t>27+9,2</t>
  </si>
  <si>
    <t>174151101</t>
  </si>
  <si>
    <t>Zásyp sypaninou z jakékoliv horniny strojně s uložením výkopku ve vrstvách se zhutněním jam, šachet, rýh nebo kolem objektů v těchto vykopávkách</t>
  </si>
  <si>
    <t>-462599393</t>
  </si>
  <si>
    <t>https://podminky.urs.cz/item/CS_URS_2023_02/174151101</t>
  </si>
  <si>
    <t>175151101</t>
  </si>
  <si>
    <t>Obsypání potrubí strojně sypaninou z vhodných třídy těžitelnosti I a II, skupiny 1 až 4 nebo materiálem připraveným podél výkopu ve vzdálenosti do 3 m od jeho kraje, pro jakoukoliv hloubku výkopu a míru zhutnění bez prohození sypaniny</t>
  </si>
  <si>
    <t>-1223328974</t>
  </si>
  <si>
    <t>https://podminky.urs.cz/item/CS_URS_2023_02/175151101</t>
  </si>
  <si>
    <t>58337310</t>
  </si>
  <si>
    <t>štěrkopísek frakce 0/4</t>
  </si>
  <si>
    <t>188126652</t>
  </si>
  <si>
    <t>24*1*0,3</t>
  </si>
  <si>
    <t>7,2*2 "Přepočtené koeficientem množství</t>
  </si>
  <si>
    <t>591241111</t>
  </si>
  <si>
    <t>Kladení dlažby z kostek s provedením lože do tl. 50 mm, s vyplněním spár, s dvojím beraněním a se smetením přebytečného materiálu na krajnici drobných z kamene, do lože z cementové malty</t>
  </si>
  <si>
    <t>-416720469</t>
  </si>
  <si>
    <t>https://podminky.urs.cz/item/CS_URS_2023_02/591241111</t>
  </si>
  <si>
    <t>3*3</t>
  </si>
  <si>
    <t>58381007</t>
  </si>
  <si>
    <t>kostka štípaná dlažební žula drobná 8/10</t>
  </si>
  <si>
    <t>1184363618</t>
  </si>
  <si>
    <t>9*1,02 "Přepočtené koeficientem množství</t>
  </si>
  <si>
    <t>871211211</t>
  </si>
  <si>
    <t>Montáž vodovodního potrubí z plastů v otevřeném výkopu z polyetylenu PE 100 svařovaných elektrotvarovkou SDR 11/PN16 D 63 x 5,8 mm</t>
  </si>
  <si>
    <t>-1237703884</t>
  </si>
  <si>
    <t>https://podminky.urs.cz/item/CS_URS_2023_02/871211211</t>
  </si>
  <si>
    <t>28613173</t>
  </si>
  <si>
    <t>trubka vodovodní PE100 SDR11 se signalizační vrstvou 63x5,8mm</t>
  </si>
  <si>
    <t>817048637</t>
  </si>
  <si>
    <t>891231222</t>
  </si>
  <si>
    <t>Montáž vodovodních armatur na potrubí šoupátek nebo klapek uzavíracích v šachtách s ručním kolečkem DN 65</t>
  </si>
  <si>
    <t>-1232232355</t>
  </si>
  <si>
    <t>https://podminky.urs.cz/item/CS_URS_2023_02/891231222</t>
  </si>
  <si>
    <t>42221302</t>
  </si>
  <si>
    <t>šoupátko pitná voda litina GGG 50 krátká stavební dl PN10/16 DN 65x170mm</t>
  </si>
  <si>
    <t>691048999</t>
  </si>
  <si>
    <t>891319111</t>
  </si>
  <si>
    <t>Montáž vodovodních armatur na potrubí navrtávacích pasů s ventilem Jt 1 MPa, na potrubí z trub litinových, ocelových nebo plastických hmot DN 150</t>
  </si>
  <si>
    <t>-1586403858</t>
  </si>
  <si>
    <t>https://podminky.urs.cz/item/CS_URS_2023_02/891319111</t>
  </si>
  <si>
    <t>42271415</t>
  </si>
  <si>
    <t>pás navrtávací z tvárné litiny DN 150, pro litinové a ocelové potrubí, se závitovým výstupem 1",5/4",6/4",2"</t>
  </si>
  <si>
    <t>-662189480</t>
  </si>
  <si>
    <t>892241111</t>
  </si>
  <si>
    <t>Tlakové zkoušky vodou na potrubí DN do 80</t>
  </si>
  <si>
    <t>1086291249</t>
  </si>
  <si>
    <t>https://podminky.urs.cz/item/CS_URS_2023_02/892241111</t>
  </si>
  <si>
    <t>893811263</t>
  </si>
  <si>
    <t>Osazení vodoměrné šachty z polypropylenu PP obetonované pro statické zatížení kruhové, průměru D do 1,2 m, světlé hloubky přes 1,4 m do 1,6 m</t>
  </si>
  <si>
    <t>76595880</t>
  </si>
  <si>
    <t>https://podminky.urs.cz/item/CS_URS_2023_02/893811263</t>
  </si>
  <si>
    <t>56230575</t>
  </si>
  <si>
    <t>šachta plastová vodoměrná kruhová k obetonování 1,2/1,6m</t>
  </si>
  <si>
    <t>1426885181</t>
  </si>
  <si>
    <t xml:space="preserve">Vystrojení vodoměrné šachty </t>
  </si>
  <si>
    <t>-1545756250</t>
  </si>
  <si>
    <t>899620131</t>
  </si>
  <si>
    <t>Obetonování plastových šachet z polypropylenu betonem prostým v otevřeném výkopu, beton tř. C 16/20</t>
  </si>
  <si>
    <t>1332376132</t>
  </si>
  <si>
    <t>https://podminky.urs.cz/item/CS_URS_2023_02/899620131</t>
  </si>
  <si>
    <t>899721111</t>
  </si>
  <si>
    <t>Signalizační vodič na potrubí DN do 150 mm</t>
  </si>
  <si>
    <t>1614126039</t>
  </si>
  <si>
    <t>https://podminky.urs.cz/item/CS_URS_2023_02/899721111</t>
  </si>
  <si>
    <t>899722113</t>
  </si>
  <si>
    <t>Krytí potrubí z plastů výstražnou fólií z PVC šířky 34 cm</t>
  </si>
  <si>
    <t>2081223000</t>
  </si>
  <si>
    <t>https://podminky.urs.cz/item/CS_URS_2023_02/899722113</t>
  </si>
  <si>
    <t>998276101</t>
  </si>
  <si>
    <t>Přesun hmot pro trubní vedení hloubené z trub z plastických hmot nebo sklolaminátových pro vodovody, kanalizace, teplovody, produktovody v otevřeném výkopu dopravní vzdálenost do 15 m</t>
  </si>
  <si>
    <t>840501367</t>
  </si>
  <si>
    <t>https://podminky.urs.cz/item/CS_URS_2023_02/998276101</t>
  </si>
  <si>
    <t>VRN</t>
  </si>
  <si>
    <t>Vedlejší rozpočtové náklady</t>
  </si>
  <si>
    <t>VRN1</t>
  </si>
  <si>
    <t>Průzkumné, geodetické a projektové práce</t>
  </si>
  <si>
    <t>012002000</t>
  </si>
  <si>
    <t>1024</t>
  </si>
  <si>
    <t>646805480</t>
  </si>
  <si>
    <t>https://podminky.urs.cz/item/CS_URS_2023_02/012002000</t>
  </si>
  <si>
    <t>013002000</t>
  </si>
  <si>
    <t>Projektové práce</t>
  </si>
  <si>
    <t>547607497</t>
  </si>
  <si>
    <t>https://podminky.urs.cz/item/CS_URS_2023_02/013002000</t>
  </si>
  <si>
    <t>SO_04 - Splašková kanalizace kanalizace a ČOV</t>
  </si>
  <si>
    <t xml:space="preserve">    3 - Svislé a kompletní konstrukce</t>
  </si>
  <si>
    <t xml:space="preserve">    4 - Vodorovné konstrukce</t>
  </si>
  <si>
    <t xml:space="preserve">    742 - Elektroinstalace - slaboproud</t>
  </si>
  <si>
    <t>132151103</t>
  </si>
  <si>
    <t>Hloubení nezapažených rýh šířky do 800 mm strojně s urovnáním dna do předepsaného profilu a spádu v hornině třídy těžitelnosti I skupiny 1 a 2 přes 50 do 100 m3</t>
  </si>
  <si>
    <t>1693813990</t>
  </si>
  <si>
    <t>https://podminky.urs.cz/item/CS_URS_2023_02/132151103</t>
  </si>
  <si>
    <t>Kanalizace pod podlahou haly</t>
  </si>
  <si>
    <t>80,5*0,6*0,7</t>
  </si>
  <si>
    <t>Splašková kanalizace</t>
  </si>
  <si>
    <t>(6+42+11)*2,5*1</t>
  </si>
  <si>
    <t>1963061717</t>
  </si>
  <si>
    <t>331161666</t>
  </si>
  <si>
    <t>59*1*0,3</t>
  </si>
  <si>
    <t>80,5*1*0,3</t>
  </si>
  <si>
    <t>58331200</t>
  </si>
  <si>
    <t>štěrkopísek netříděný</t>
  </si>
  <si>
    <t>-257779095</t>
  </si>
  <si>
    <t>41,85*2 "Přepočtené koeficientem množství</t>
  </si>
  <si>
    <t>182151111</t>
  </si>
  <si>
    <t>Svahování trvalých svahů do projektovaných profilů strojně s potřebným přemístěním výkopku při svahování v zářezech v hornině třídy těžitelnosti I, skupiny 1 až 3</t>
  </si>
  <si>
    <t>-153564833</t>
  </si>
  <si>
    <t>https://podminky.urs.cz/item/CS_URS_2023_02/182151111</t>
  </si>
  <si>
    <t>5*10</t>
  </si>
  <si>
    <t>Svislé a kompletní konstrukce</t>
  </si>
  <si>
    <t>386411114</t>
  </si>
  <si>
    <t>Čistírny odpadních vod (ČOV) z polypropylenu PP domovní počet ekvivalentních obyvatel (EO) 13 - 20</t>
  </si>
  <si>
    <t>-1068844597</t>
  </si>
  <si>
    <t>https://podminky.urs.cz/item/CS_URS_2023_02/386411114</t>
  </si>
  <si>
    <t>465513328</t>
  </si>
  <si>
    <t>Dlažba z lomového kamene lomařsky upraveného vodorovná nebo ve sklonu na cementovou maltu ze 400 kg cementu na m3 malty, s vyspárováním cementovou maltou, tl. 300 mm</t>
  </si>
  <si>
    <t>265312079</t>
  </si>
  <si>
    <t>https://podminky.urs.cz/item/CS_URS_2023_02/465513328</t>
  </si>
  <si>
    <t>10*10</t>
  </si>
  <si>
    <t>871273121</t>
  </si>
  <si>
    <t>Montáž kanalizačního potrubí z plastů z tvrdého PVC těsněných gumovým kroužkem v otevřeném výkopu ve sklonu do 20 % DN 125</t>
  </si>
  <si>
    <t>1308283548</t>
  </si>
  <si>
    <t>https://podminky.urs.cz/item/CS_URS_2023_02/871273121</t>
  </si>
  <si>
    <t>Poznámka k položce:_x000D_
Rozvody kanalizace pod podlahou haly</t>
  </si>
  <si>
    <t>63,5+17</t>
  </si>
  <si>
    <t>28611126</t>
  </si>
  <si>
    <t>trubka kanalizační PVC DN 125x1000mm SN4</t>
  </si>
  <si>
    <t>-922122352</t>
  </si>
  <si>
    <t>18*1,03 'Přepočtené koeficientem množství</t>
  </si>
  <si>
    <t>28611127</t>
  </si>
  <si>
    <t>trubka kanalizační PVC DN 125x2000mm SN4</t>
  </si>
  <si>
    <t>1121423428</t>
  </si>
  <si>
    <t>16*1,03 'Přepočtené koeficientem množství</t>
  </si>
  <si>
    <t>28611128</t>
  </si>
  <si>
    <t>trubka kanalizační PVC DN 125x3000mm SN4</t>
  </si>
  <si>
    <t>-56421456</t>
  </si>
  <si>
    <t>11*1,03 'Přepočtené koeficientem množství</t>
  </si>
  <si>
    <t>871315251</t>
  </si>
  <si>
    <t>Kanalizační potrubí z tvrdého PVC v otevřeném výkopu ve sklonu do 20 %, hladkého plnostěnného vícevrstvého, tuhost třídy SN 16 DN 150</t>
  </si>
  <si>
    <t>-496117051</t>
  </si>
  <si>
    <t>https://podminky.urs.cz/item/CS_URS_2023_02/871315251</t>
  </si>
  <si>
    <t>42+11</t>
  </si>
  <si>
    <t>871355241</t>
  </si>
  <si>
    <t>Kanalizační potrubí z tvrdého PVC v otevřeném výkopu ve sklonu do 20 %, hladkého plnostěnného vícevrstvého, tuhost třídy SN 12 DN 200</t>
  </si>
  <si>
    <t>-731296883</t>
  </si>
  <si>
    <t>https://podminky.urs.cz/item/CS_URS_2023_02/871355241</t>
  </si>
  <si>
    <t>877270310</t>
  </si>
  <si>
    <t>Montáž tvarovek na kanalizačním plastovém potrubí z polypropylenu PP nebo tvrdého PVC hladkého plnostěnného kolen, víček nebo hrdlových uzávěrů DN 125</t>
  </si>
  <si>
    <t>1410839991</t>
  </si>
  <si>
    <t>https://podminky.urs.cz/item/CS_URS_2023_02/877270310</t>
  </si>
  <si>
    <t>Poznámka k položce:_x000D_
Kanalizace pod podlahou haly</t>
  </si>
  <si>
    <t>28611354</t>
  </si>
  <si>
    <t>koleno kanalizační PVC KG 125x15°</t>
  </si>
  <si>
    <t>-700829006</t>
  </si>
  <si>
    <t>28611355</t>
  </si>
  <si>
    <t>koleno kanalizační PVC KG 125x30°</t>
  </si>
  <si>
    <t>937848781</t>
  </si>
  <si>
    <t>28611356</t>
  </si>
  <si>
    <t>koleno kanalizační PVC KG 125x45°</t>
  </si>
  <si>
    <t>2000867307</t>
  </si>
  <si>
    <t>28611358</t>
  </si>
  <si>
    <t>koleno kanalizační PVC KG 125x87°</t>
  </si>
  <si>
    <t>1053983513</t>
  </si>
  <si>
    <t>877270320</t>
  </si>
  <si>
    <t>Montáž tvarovek na kanalizačním plastovém potrubí z polypropylenu PP nebo tvrdého PVC hladkého plnostěnného odboček DN 125</t>
  </si>
  <si>
    <t>1204342589</t>
  </si>
  <si>
    <t>https://podminky.urs.cz/item/CS_URS_2023_02/877270320</t>
  </si>
  <si>
    <t>28611389</t>
  </si>
  <si>
    <t>odbočka kanalizační plastová s hrdlem KG 125/125/45°</t>
  </si>
  <si>
    <t>-1368533447</t>
  </si>
  <si>
    <t>877270330</t>
  </si>
  <si>
    <t>Montáž tvarovek na kanalizačním plastovém potrubí z polypropylenu PP nebo tvrdého PVC hladkého plnostěnného spojek nebo redukcí DN 125</t>
  </si>
  <si>
    <t>-1458740460</t>
  </si>
  <si>
    <t>https://podminky.urs.cz/item/CS_URS_2023_02/877270330</t>
  </si>
  <si>
    <t>28617233</t>
  </si>
  <si>
    <t>spojka přesuvná kanalizační PP DN 125</t>
  </si>
  <si>
    <t>-1046451788</t>
  </si>
  <si>
    <t>877350310</t>
  </si>
  <si>
    <t>Montáž tvarovek na kanalizačním plastovém potrubí z polypropylenu PP nebo tvrdého PVC hladkého plnostěnného kolen, víček nebo hrdlových uzávěrů DN 200</t>
  </si>
  <si>
    <t>1461707582</t>
  </si>
  <si>
    <t>https://podminky.urs.cz/item/CS_URS_2023_02/877350310</t>
  </si>
  <si>
    <t>28617173</t>
  </si>
  <si>
    <t>koleno kanalizační PP SN16 30° DN 200</t>
  </si>
  <si>
    <t>-1626073186</t>
  </si>
  <si>
    <t>891355111</t>
  </si>
  <si>
    <t>Montáž vodovodních armatur na potrubí koncových klapek (žabích) hrdlových DN 200</t>
  </si>
  <si>
    <t>238614215</t>
  </si>
  <si>
    <t>https://podminky.urs.cz/item/CS_URS_2023_02/891355111</t>
  </si>
  <si>
    <t>42283004</t>
  </si>
  <si>
    <t>klapka koncová PE-HD na kolmou betonovou stěnu DN 200</t>
  </si>
  <si>
    <t>1720494490</t>
  </si>
  <si>
    <t>894221116</t>
  </si>
  <si>
    <t>Šachty kanalizační z prostého betonu se zvýšenými nároky na prostředí tř. C 25/30 výšky vstupu do 1,50 m na stokách kruhových s obložením dna betonem tř. C 25/30 DN 1000</t>
  </si>
  <si>
    <t>211167010</t>
  </si>
  <si>
    <t>https://podminky.urs.cz/item/CS_URS_2023_02/894221116</t>
  </si>
  <si>
    <t>342070551</t>
  </si>
  <si>
    <t>742</t>
  </si>
  <si>
    <t>Elektroinstalace - slaboproud</t>
  </si>
  <si>
    <t>742210051</t>
  </si>
  <si>
    <t>Montáž zařízení dálkového přenosu s připojením a naprogramováním</t>
  </si>
  <si>
    <t>908446332</t>
  </si>
  <si>
    <t>https://podminky.urs.cz/item/CS_URS_2023_02/742210051</t>
  </si>
  <si>
    <t>-1660292694</t>
  </si>
  <si>
    <t>013254000</t>
  </si>
  <si>
    <t>Dokumentace skutečného provedení stavby</t>
  </si>
  <si>
    <t>209708104</t>
  </si>
  <si>
    <t>https://podminky.urs.cz/item/CS_URS_2023_02/013254000</t>
  </si>
  <si>
    <t>SO_05 - Venkovní zaolejovaná kanalizace + ORL</t>
  </si>
  <si>
    <t>278952130</t>
  </si>
  <si>
    <t>24*2*1</t>
  </si>
  <si>
    <t>-965990977</t>
  </si>
  <si>
    <t>-362371668</t>
  </si>
  <si>
    <t>1371776006</t>
  </si>
  <si>
    <t>320101112</t>
  </si>
  <si>
    <t>Osazení betonových a železobetonových prefabrikátů hmotnosti jednotlivě přes 1 000 do 5 000 kg</t>
  </si>
  <si>
    <t>-1989562196</t>
  </si>
  <si>
    <t>https://podminky.urs.cz/item/CS_URS_2023_02/320101112</t>
  </si>
  <si>
    <t>348942131</t>
  </si>
  <si>
    <t>Zábradlí ocelové přímé nebo v oblouku výšky 1,1 m ze sloupků z válcovaných tyčí I č.10-12 s osazením do bloků z betonu prostého rozměru 200x200x500 mm ze dvou vodorovných trubek průměru 51 mm</t>
  </si>
  <si>
    <t>545702633</t>
  </si>
  <si>
    <t>https://podminky.urs.cz/item/CS_URS_2023_02/348942131</t>
  </si>
  <si>
    <t>386120103</t>
  </si>
  <si>
    <t>Montáž odlučovačů ropných látek železobetonových, průtoku 6-10 l/s</t>
  </si>
  <si>
    <t>2098779768</t>
  </si>
  <si>
    <t>https://podminky.urs.cz/item/CS_URS_2023_02/386120103</t>
  </si>
  <si>
    <t>59432176</t>
  </si>
  <si>
    <t>odlučovač ropných látek ŽB, průtok 10L/s,obj.kalové jímky 1000L, DN 160, bez desky</t>
  </si>
  <si>
    <t>-264522903</t>
  </si>
  <si>
    <t>59432204</t>
  </si>
  <si>
    <t>zákrytová deska, D1800/1500,2x poklop D400, základní</t>
  </si>
  <si>
    <t>168869780</t>
  </si>
  <si>
    <t>871355251</t>
  </si>
  <si>
    <t>Kanalizační potrubí z tvrdého PVC v otevřeném výkopu ve sklonu do 20 %, hladkého plnostěnného vícevrstvého, tuhost třídy SN 16 DN 200</t>
  </si>
  <si>
    <t>1503841451</t>
  </si>
  <si>
    <t>https://podminky.urs.cz/item/CS_URS_2023_02/871355251</t>
  </si>
  <si>
    <t>871265211</t>
  </si>
  <si>
    <t>Kanalizační potrubí z tvrdého PVC v otevřeném výkopu ve sklonu do 20 %, hladkého plnostěnného jednovrstvého, tuhost třídy SN 4 DN 110</t>
  </si>
  <si>
    <t>-637203891</t>
  </si>
  <si>
    <t>https://podminky.urs.cz/item/CS_URS_2023_02/871265211</t>
  </si>
  <si>
    <t>877260310</t>
  </si>
  <si>
    <t>Montáž tvarovek na kanalizačním plastovém potrubí z polypropylenu PP nebo tvrdého PVC hladkého plnostěnného kolen, víček nebo hrdlových uzávěrů DN 100</t>
  </si>
  <si>
    <t>-989276778</t>
  </si>
  <si>
    <t>https://podminky.urs.cz/item/CS_URS_2023_02/877260310</t>
  </si>
  <si>
    <t>28617171</t>
  </si>
  <si>
    <t>koleno kanalizační PP SN16 30° DN 125</t>
  </si>
  <si>
    <t>1552254825</t>
  </si>
  <si>
    <t>28617206</t>
  </si>
  <si>
    <t>odbočka kanalizační PP SN16 45° DN 200/100</t>
  </si>
  <si>
    <t>1644367661</t>
  </si>
  <si>
    <t>28617200</t>
  </si>
  <si>
    <t>odbočka kanalizační PP SN16 45° DN 100/100</t>
  </si>
  <si>
    <t>635313525</t>
  </si>
  <si>
    <t>877260320</t>
  </si>
  <si>
    <t>Montáž tvarovek na kanalizačním plastovém potrubí z polypropylenu PP nebo tvrdého PVC hladkého plnostěnného odboček DN 100</t>
  </si>
  <si>
    <t>-201645243</t>
  </si>
  <si>
    <t>https://podminky.urs.cz/item/CS_URS_2023_02/877260320</t>
  </si>
  <si>
    <t>877350320</t>
  </si>
  <si>
    <t>Montáž tvarovek na kanalizačním plastovém potrubí z polypropylenu PP nebo tvrdého PVC hladkého plnostěnného odboček DN 200</t>
  </si>
  <si>
    <t>-1819074508</t>
  </si>
  <si>
    <t>https://podminky.urs.cz/item/CS_URS_2023_02/877350320</t>
  </si>
  <si>
    <t>895013111</t>
  </si>
  <si>
    <t>Zřízení sběrné jímky drenážních vod z betonových prefabrikátů hloubky do 4m, při ploše akumulačního prostoru přes 3,50 m2</t>
  </si>
  <si>
    <t>1526147438</t>
  </si>
  <si>
    <t>https://podminky.urs.cz/item/CS_URS_2023_02/895013111</t>
  </si>
  <si>
    <t>-1520962575</t>
  </si>
  <si>
    <t>-495377910</t>
  </si>
  <si>
    <t>SO_06 - Dešťová kanalizace</t>
  </si>
  <si>
    <t xml:space="preserve">    9 - Ostatní konstrukce a práce, bourání</t>
  </si>
  <si>
    <t>VRN1 - Průzkumné, geodetické a projektové práce</t>
  </si>
  <si>
    <t>131151104</t>
  </si>
  <si>
    <t>Hloubení nezapažených jam a zářezů strojně s urovnáním dna do předepsaného profilu a spádu v hornině třídy těžitelnosti I skupiny 1 a 2 přes 100 do 500 m3</t>
  </si>
  <si>
    <t>1261825395</t>
  </si>
  <si>
    <t>https://podminky.urs.cz/item/CS_URS_2023_02/131151104</t>
  </si>
  <si>
    <t>35*3,5*0,6</t>
  </si>
  <si>
    <t>1399503367</t>
  </si>
  <si>
    <t>(64,8+4,6+22+57,8+24)*1,5*1</t>
  </si>
  <si>
    <t>1494796820</t>
  </si>
  <si>
    <t>-1753982784</t>
  </si>
  <si>
    <t>(64,8+4,6+22+57,8+24)*0,3*1</t>
  </si>
  <si>
    <t>344173779</t>
  </si>
  <si>
    <t>51,96*2 "Přepočtené koeficientem množství</t>
  </si>
  <si>
    <t>181351003</t>
  </si>
  <si>
    <t>Rozprostření a urovnání ornice v rovině nebo ve svahu sklonu do 1:5 strojně při souvislé ploše do 100 m2, tl. vrstvy do 200 mm</t>
  </si>
  <si>
    <t>942691580</t>
  </si>
  <si>
    <t>https://podminky.urs.cz/item/CS_URS_2023_02/181351003</t>
  </si>
  <si>
    <t>35*3,5</t>
  </si>
  <si>
    <t>-1829950517</t>
  </si>
  <si>
    <t>10*5</t>
  </si>
  <si>
    <t>211511111</t>
  </si>
  <si>
    <t>Výplň kamenivem do rýh odvodňovacích žeber nebo trativodů bez zhutnění, s úpravou povrchu výplně lomovým kamenem netříděným</t>
  </si>
  <si>
    <t>1559578548</t>
  </si>
  <si>
    <t>https://podminky.urs.cz/item/CS_URS_2023_02/211511111</t>
  </si>
  <si>
    <t>35*3,5*0,5</t>
  </si>
  <si>
    <t>211971122</t>
  </si>
  <si>
    <t>Zřízení opláštění výplně z geotextilie odvodňovacích žeber nebo trativodů v rýze nebo zářezu se stěnami svislými nebo šikmými o sklonu přes 1:2 při rozvinuté šířce opláštění přes 2,5 m</t>
  </si>
  <si>
    <t>-1519914626</t>
  </si>
  <si>
    <t>https://podminky.urs.cz/item/CS_URS_2023_02/211971122</t>
  </si>
  <si>
    <t>35*3,5*1</t>
  </si>
  <si>
    <t>35*2*0,5</t>
  </si>
  <si>
    <t>69311070</t>
  </si>
  <si>
    <t>geotextilie netkaná separační, ochranná, filtrační, drenážní PP 400g/m2</t>
  </si>
  <si>
    <t>-1519213341</t>
  </si>
  <si>
    <t>157,5*1,1845 "Přepočtené koeficientem množství</t>
  </si>
  <si>
    <t>463212111</t>
  </si>
  <si>
    <t>Rovnanina z lomového kamene upraveného, tříděného jakékoliv tloušťky rovnaniny s vyklínováním spár a dutin úlomky kamene</t>
  </si>
  <si>
    <t>1580740398</t>
  </si>
  <si>
    <t>https://podminky.urs.cz/item/CS_URS_2023_02/463212111</t>
  </si>
  <si>
    <t>10*10*0,4</t>
  </si>
  <si>
    <t>871315241</t>
  </si>
  <si>
    <t>Kanalizační potrubí z tvrdého PVC v otevřeném výkopu ve sklonu do 20 %, hladkého plnostěnného vícevrstvého, tuhost třídy SN 12 DN 150</t>
  </si>
  <si>
    <t>1039770688</t>
  </si>
  <si>
    <t>https://podminky.urs.cz/item/CS_URS_2023_02/871315241</t>
  </si>
  <si>
    <t>4,6+22+24</t>
  </si>
  <si>
    <t>871365241</t>
  </si>
  <si>
    <t>Kanalizační potrubí z tvrdého PVC v otevřeném výkopu ve sklonu do 20 %, hladkého plnostěnného vícevrstvého, tuhost třídy SN 12 DN 250</t>
  </si>
  <si>
    <t>40746828</t>
  </si>
  <si>
    <t>https://podminky.urs.cz/item/CS_URS_2023_02/871365241</t>
  </si>
  <si>
    <t>64,8+57,8</t>
  </si>
  <si>
    <t>877365221</t>
  </si>
  <si>
    <t>Montáž tvarovek na kanalizačním plastovém potrubí z polypropylenu PP nebo tvrdého PVC hladkého plnostěnného odboček DN 250</t>
  </si>
  <si>
    <t>-519647771</t>
  </si>
  <si>
    <t>https://podminky.urs.cz/item/CS_URS_2023_02/877365221</t>
  </si>
  <si>
    <t>28617209</t>
  </si>
  <si>
    <t>odbočka kanalizační PP SN16 45° DN 250/100</t>
  </si>
  <si>
    <t>1751624749</t>
  </si>
  <si>
    <t>-182743056</t>
  </si>
  <si>
    <t>-372018240</t>
  </si>
  <si>
    <t>336982654</t>
  </si>
  <si>
    <t>151491786</t>
  </si>
  <si>
    <t>977151128</t>
  </si>
  <si>
    <t>Jádrové vrty diamantovými korunkami do stavebních materiálů (železobetonu, betonu, cihel, obkladů, dlažeb, kamene) průměru přes 250 do 300 mm</t>
  </si>
  <si>
    <t>-702564383</t>
  </si>
  <si>
    <t>https://podminky.urs.cz/item/CS_URS_2023_02/977151128</t>
  </si>
  <si>
    <t>2*0,15</t>
  </si>
  <si>
    <t>431697611</t>
  </si>
  <si>
    <t>-885280812</t>
  </si>
  <si>
    <t>SO_07 - Plynovod - vnitroareálový</t>
  </si>
  <si>
    <t xml:space="preserve">    723 - Zdravotechnika - vnitřní plynovod</t>
  </si>
  <si>
    <t xml:space="preserve">    23-M - Montáže potrubí</t>
  </si>
  <si>
    <t xml:space="preserve">    46-M - Zemní práce při extr.mont.pracích</t>
  </si>
  <si>
    <t>HZS - Hodinové zúčtovací sazby</t>
  </si>
  <si>
    <t>141721214</t>
  </si>
  <si>
    <t>Řízený zemní protlak délky protlaku do 50 m v hornině třídy těžitelnosti I a II, skupiny 1 až 4 včetně zatažení trub v hloubce do 6 m průměru vrtu přes 140 do 180 mm</t>
  </si>
  <si>
    <t>1410749176</t>
  </si>
  <si>
    <t>https://podminky.urs.cz/item/CS_URS_2023_02/141721214</t>
  </si>
  <si>
    <t>381124111</t>
  </si>
  <si>
    <t>Montáž drobných prefabrikovaných dílců s nesvařovanými spoji, hmotnosti do 0,2 t, v budovách výšky do 12 m</t>
  </si>
  <si>
    <t>-1701959569</t>
  </si>
  <si>
    <t>https://podminky.urs.cz/item/CS_URS_2023_02/381124111</t>
  </si>
  <si>
    <t>592314R1</t>
  </si>
  <si>
    <t>sloupek plyn 1.070x550x300 mm, včetně stříšky 690x440x45/30mm</t>
  </si>
  <si>
    <t>1085438528</t>
  </si>
  <si>
    <t>592314R2</t>
  </si>
  <si>
    <t>základový díl, 800x300mm</t>
  </si>
  <si>
    <t>1784156550</t>
  </si>
  <si>
    <t>592314R3</t>
  </si>
  <si>
    <t>zákrytová deska základu - 540x300mm</t>
  </si>
  <si>
    <t>-895198631</t>
  </si>
  <si>
    <t>452112112</t>
  </si>
  <si>
    <t>Osazení betonových dílců prstenců nebo rámů pod poklopy a mříže, výšky do 100 mm</t>
  </si>
  <si>
    <t>1250428025</t>
  </si>
  <si>
    <t>https://podminky.urs.cz/item/CS_URS_2023_02/452112112</t>
  </si>
  <si>
    <t>56230636</t>
  </si>
  <si>
    <t>deska podkladová uličního poklopu plastového ventilkového a šoupatového</t>
  </si>
  <si>
    <t>-1132468137</t>
  </si>
  <si>
    <t>452311151</t>
  </si>
  <si>
    <t>Podkladní a zajišťovací konstrukce z betonu prostého v otevřeném výkopu bez zvýšených nároků na prostředí desky pod potrubí, stoky a drobné objekty z betonu tř. C 20/25</t>
  </si>
  <si>
    <t>-499091703</t>
  </si>
  <si>
    <t>https://podminky.urs.cz/item/CS_URS_2023_02/452311151</t>
  </si>
  <si>
    <t>953941721</t>
  </si>
  <si>
    <t>Osazení drobných kovových výrobků bez jejich dodání s vysekáním kapes pro upevňovací prvky se zazděním, zabetonováním nebo zalitím objímek nebo držáků, ve zdivu betonovém</t>
  </si>
  <si>
    <t>605413433</t>
  </si>
  <si>
    <t>https://podminky.urs.cz/item/CS_URS_2023_02/953941721</t>
  </si>
  <si>
    <t>TEZ.900103</t>
  </si>
  <si>
    <t>držák přechodky</t>
  </si>
  <si>
    <t>1506362611</t>
  </si>
  <si>
    <t>HUP001</t>
  </si>
  <si>
    <t>HUP, dodávka a montáž</t>
  </si>
  <si>
    <t>769808820</t>
  </si>
  <si>
    <t>723</t>
  </si>
  <si>
    <t>Zdravotechnika - vnitřní plynovod</t>
  </si>
  <si>
    <t>723160204</t>
  </si>
  <si>
    <t>Přípojky k plynoměrům spojované na závit bez ochozu G 1"</t>
  </si>
  <si>
    <t>soubor</t>
  </si>
  <si>
    <t>-1404938781</t>
  </si>
  <si>
    <t>https://podminky.urs.cz/item/CS_URS_2023_02/723160204</t>
  </si>
  <si>
    <t>723160334</t>
  </si>
  <si>
    <t>Přípojky k plynoměrům rozpěrky přípojek G 1"</t>
  </si>
  <si>
    <t>-993329461</t>
  </si>
  <si>
    <t>https://podminky.urs.cz/item/CS_URS_2023_02/723160334</t>
  </si>
  <si>
    <t>723190207</t>
  </si>
  <si>
    <t>Přípojky plynovodní ke strojům a zařízením z trubek ocelových závitových černých spojovaných na závit, bezešvých, běžných DN 50</t>
  </si>
  <si>
    <t>-2146035571</t>
  </si>
  <si>
    <t>https://podminky.urs.cz/item/CS_URS_2023_02/723190207</t>
  </si>
  <si>
    <t>723234311</t>
  </si>
  <si>
    <t>Armatury se dvěma závity středotlaké regulátory tlaku plynu jednostupňové pro zemní plyn, výkon do 6 m3/hod</t>
  </si>
  <si>
    <t>111903596</t>
  </si>
  <si>
    <t>https://podminky.urs.cz/item/CS_URS_2023_02/723234311</t>
  </si>
  <si>
    <t>998723201</t>
  </si>
  <si>
    <t>Přesun hmot pro vnitřní plynovod stanovený procentní sazbou (%) z ceny vodorovná dopravní vzdálenost do 50 m v objektech výšky do 6 m</t>
  </si>
  <si>
    <t>%</t>
  </si>
  <si>
    <t>1725407836</t>
  </si>
  <si>
    <t>https://podminky.urs.cz/item/CS_URS_2023_02/998723201</t>
  </si>
  <si>
    <t>210100171</t>
  </si>
  <si>
    <t>Ukončení kabelů smršťovací záklopkou nebo páskou se zapojením bez letování počtu a průřezu žil do 2 x 1,5 až 4 mm2</t>
  </si>
  <si>
    <t>-222559001</t>
  </si>
  <si>
    <t>https://podminky.urs.cz/item/CS_URS_2023_02/210100171</t>
  </si>
  <si>
    <t>34382001</t>
  </si>
  <si>
    <t>páska elektroizolační PVC š 19mm</t>
  </si>
  <si>
    <t>256</t>
  </si>
  <si>
    <t>1910260202</t>
  </si>
  <si>
    <t>4*1,57</t>
  </si>
  <si>
    <t>210801311</t>
  </si>
  <si>
    <t>Montáž izolovaných vodičů měděných do 1 kV bez ukončení uložených volně plných nebo laněných s PVC pláštěm, bezhalogenových, ohniodolných (např. CY, CHAH-V) průřezu žíly 1,5 až 16 mm2</t>
  </si>
  <si>
    <t>1738834892</t>
  </si>
  <si>
    <t>https://podminky.urs.cz/item/CS_URS_2023_02/210801311</t>
  </si>
  <si>
    <t>10+123+2*2</t>
  </si>
  <si>
    <t>34111005</t>
  </si>
  <si>
    <t>kabel instalační jádro Cu plné izolace PVC plášť PVC 450/750V (CYKY) 2x1,5mm2</t>
  </si>
  <si>
    <t>-290529735</t>
  </si>
  <si>
    <t>137*1,15 "Přepočtené koeficientem množství</t>
  </si>
  <si>
    <t>23-M</t>
  </si>
  <si>
    <t>Montáže potrubí</t>
  </si>
  <si>
    <t>230040006</t>
  </si>
  <si>
    <t>Montáž trubních dílů závitových DN 1"</t>
  </si>
  <si>
    <t>-1807088966</t>
  </si>
  <si>
    <t>https://podminky.urs.cz/item/CS_URS_2023_02/230040006</t>
  </si>
  <si>
    <t>55138963</t>
  </si>
  <si>
    <t>kohout kulový plnoprůtokový nikl ovládání páčka PN35 T 185°C (EN 331, MOP 5) 1" žlutý</t>
  </si>
  <si>
    <t>842625985</t>
  </si>
  <si>
    <t>230170001</t>
  </si>
  <si>
    <t>Příprava pro zkoušku těsnosti potrubí DN do 40</t>
  </si>
  <si>
    <t>sada</t>
  </si>
  <si>
    <t>-603158267</t>
  </si>
  <si>
    <t>https://podminky.urs.cz/item/CS_URS_2023_02/230170001</t>
  </si>
  <si>
    <t>230170002</t>
  </si>
  <si>
    <t>Příprava pro zkoušku těsnosti potrubí DN přes 40 do 80</t>
  </si>
  <si>
    <t>912146894</t>
  </si>
  <si>
    <t>https://podminky.urs.cz/item/CS_URS_2023_02/230170002</t>
  </si>
  <si>
    <t>230170011</t>
  </si>
  <si>
    <t>Zkouška těsnosti potrubí DN do 40</t>
  </si>
  <si>
    <t>1518989742</t>
  </si>
  <si>
    <t>https://podminky.urs.cz/item/CS_URS_2023_02/230170011</t>
  </si>
  <si>
    <t>230170012</t>
  </si>
  <si>
    <t>Zkouška těsnosti potrubí DN přes 40 do 80</t>
  </si>
  <si>
    <t>-1370132927</t>
  </si>
  <si>
    <t>https://podminky.urs.cz/item/CS_URS_2023_02/230170012</t>
  </si>
  <si>
    <t>230200116R</t>
  </si>
  <si>
    <t>Nasunutí potrubní sekce do ocelové chráničky DN 50</t>
  </si>
  <si>
    <t>1594442416</t>
  </si>
  <si>
    <t>28655102</t>
  </si>
  <si>
    <t>manžeta chráničky vč. upínací pásky 32x90mm DN 25x100</t>
  </si>
  <si>
    <t>1936668496</t>
  </si>
  <si>
    <t>230200411</t>
  </si>
  <si>
    <t>Vysazení odbočky na ocelovém potrubí metodou navrtání provozní přetlak do 1,6 MPa DN vysazené odbočky do 40 mm</t>
  </si>
  <si>
    <t>-1924792504</t>
  </si>
  <si>
    <t>https://podminky.urs.cz/item/CS_URS_2023_02/230200411</t>
  </si>
  <si>
    <t>28614026</t>
  </si>
  <si>
    <t>tvarovka T-kus navrtávací bez vrtáku D 90-32mm</t>
  </si>
  <si>
    <t>1001499790</t>
  </si>
  <si>
    <t>230202014</t>
  </si>
  <si>
    <t>Montáž ocelové chráničky celé průměru přes 114,3 do 133 mm</t>
  </si>
  <si>
    <t>1491606664</t>
  </si>
  <si>
    <t>https://podminky.urs.cz/item/CS_URS_2023_02/230202014</t>
  </si>
  <si>
    <t>55283919</t>
  </si>
  <si>
    <t>trubka ocelová bezešvá hladká jakost 11 353 114x5,0mm</t>
  </si>
  <si>
    <t>59016256</t>
  </si>
  <si>
    <t>230205025</t>
  </si>
  <si>
    <t>Montáž potrubí PE průměru do 110 mm návin nebo tyč, svařované na tupo nebo elektrospojkou Ø 32, tl. stěny 3,0 mm</t>
  </si>
  <si>
    <t>-1753495267</t>
  </si>
  <si>
    <t>https://podminky.urs.cz/item/CS_URS_2023_02/230205025</t>
  </si>
  <si>
    <t>28613921</t>
  </si>
  <si>
    <t>potrubí plynovodní z PE 100+ opláštěné vrstvou z pěnového PE, SDR 11, 32x3,0 mm</t>
  </si>
  <si>
    <t>-52372318</t>
  </si>
  <si>
    <t>10*1,015 "Přepočtené koeficientem množství</t>
  </si>
  <si>
    <t>230205042</t>
  </si>
  <si>
    <t>Montáž potrubí PE průměru do 110 mm návin nebo tyč, svařované na tupo nebo elektrospojkou Ø 63, tl. stěny 5,8 mm</t>
  </si>
  <si>
    <t>-1447596782</t>
  </si>
  <si>
    <t>https://podminky.urs.cz/item/CS_URS_2023_02/230205042</t>
  </si>
  <si>
    <t>28613924</t>
  </si>
  <si>
    <t>potrubí plynovodní z PE 100+ opláštěné vrstvou z pěnového PE, SDR 11, 63x5,8 mm</t>
  </si>
  <si>
    <t>-1167707419</t>
  </si>
  <si>
    <t>123*1,015 "Přepočtené koeficientem množství</t>
  </si>
  <si>
    <t>230205051</t>
  </si>
  <si>
    <t>Montáž potrubí PE průměru do 110 mm návin nebo tyč, svařované na tupo nebo elektrospojkou Ø 90, tl. stěny 5,2 mm</t>
  </si>
  <si>
    <t>1314506972</t>
  </si>
  <si>
    <t>https://podminky.urs.cz/item/CS_URS_2023_02/230205051</t>
  </si>
  <si>
    <t>28613964</t>
  </si>
  <si>
    <t>trubka ochranná PEHD 90x3,5mm</t>
  </si>
  <si>
    <t>-416588525</t>
  </si>
  <si>
    <t>8*1,015 "Přepočtené koeficientem množství</t>
  </si>
  <si>
    <t>230205225</t>
  </si>
  <si>
    <t>Montáž trubních dílů PE průměru do 110 mm elektrotvarovky nebo svařované na tupo Ø 32, tl. stěny 3,0 mm</t>
  </si>
  <si>
    <t>1682395477</t>
  </si>
  <si>
    <t>https://podminky.urs.cz/item/CS_URS_2023_02/230205225</t>
  </si>
  <si>
    <t>NCL.612093</t>
  </si>
  <si>
    <t>d32, PE100, SDR11, koleno 90°, elektro</t>
  </si>
  <si>
    <t>-376581114</t>
  </si>
  <si>
    <t>TEZ.100926</t>
  </si>
  <si>
    <t>přechodka závitová L2000 s ochranným pláštěm d32/R1"</t>
  </si>
  <si>
    <t>-810986651</t>
  </si>
  <si>
    <t>230205242</t>
  </si>
  <si>
    <t>Montáž trubních dílů PE průměru do 110 mm elektrotvarovky nebo svařované na tupo Ø 63, tl. stěny 5,8 mm</t>
  </si>
  <si>
    <t>-610502694</t>
  </si>
  <si>
    <t>https://podminky.urs.cz/item/CS_URS_2023_02/230205242</t>
  </si>
  <si>
    <t>NCL.612098</t>
  </si>
  <si>
    <t>W45 d63, PE100, SDR11, koleno 45°, elektro</t>
  </si>
  <si>
    <t>604040585</t>
  </si>
  <si>
    <t>NCL.612099</t>
  </si>
  <si>
    <t>W90 d63, PE100, SDR11, koleno 90°, elektro</t>
  </si>
  <si>
    <t>-1434344370</t>
  </si>
  <si>
    <t>TEZ.100998</t>
  </si>
  <si>
    <t>přechodka závitová L2000 s ochranným pláštěm d63/R2"</t>
  </si>
  <si>
    <t>-735805297</t>
  </si>
  <si>
    <t>230220006</t>
  </si>
  <si>
    <t>Montáž příslušenství plynovodů poklopu litinového</t>
  </si>
  <si>
    <t>1340107276</t>
  </si>
  <si>
    <t>https://podminky.urs.cz/item/CS_URS_2023_02/230220006</t>
  </si>
  <si>
    <t>42291352</t>
  </si>
  <si>
    <t>poklop litinový šoupátkový pro zemní soupravy osazení do terénu a do vozovky</t>
  </si>
  <si>
    <t>-1385363341</t>
  </si>
  <si>
    <t>230220031</t>
  </si>
  <si>
    <t>Montáž příslušenství plynovodů čichačky na chráničku plynovodu</t>
  </si>
  <si>
    <t>-1928905043</t>
  </si>
  <si>
    <t>https://podminky.urs.cz/item/CS_URS_2023_02/230220031</t>
  </si>
  <si>
    <t>28613912</t>
  </si>
  <si>
    <t>potrubí plynovodní PE 100RC SDR 11 PN 0,4MPa D 40x3,7mm</t>
  </si>
  <si>
    <t>-1328881180</t>
  </si>
  <si>
    <t>1*1,015 "Přepočtené koeficientem množství</t>
  </si>
  <si>
    <t>28619482</t>
  </si>
  <si>
    <t>navařovací PE-elektropásek pro pevný bod D 50mm</t>
  </si>
  <si>
    <t>-1127259259</t>
  </si>
  <si>
    <t>NCL.670408511</t>
  </si>
  <si>
    <t>BK d40, PE100, SDR11, PN16, záslepka, na tupo, dlouhá</t>
  </si>
  <si>
    <t>-1828546936</t>
  </si>
  <si>
    <t>230230016</t>
  </si>
  <si>
    <t>Tlakové zkoušky hlavní vzduchem 0,6 MPa DN 50</t>
  </si>
  <si>
    <t>79462070</t>
  </si>
  <si>
    <t>https://podminky.urs.cz/item/CS_URS_2023_02/230230016</t>
  </si>
  <si>
    <t>230230076</t>
  </si>
  <si>
    <t>Čištění potrubí DN 200</t>
  </si>
  <si>
    <t>-466408065</t>
  </si>
  <si>
    <t>https://podminky.urs.cz/item/CS_URS_2023_02/230230076</t>
  </si>
  <si>
    <t>46-M</t>
  </si>
  <si>
    <t>Zemní práce při extr.mont.pracích</t>
  </si>
  <si>
    <t>460671114</t>
  </si>
  <si>
    <t>Výstražná fólie z PVC pro krytí kabelů včetně vyrovnání povrchu rýhy, rozvinutí a uložení fólie šířky do 40 cm</t>
  </si>
  <si>
    <t>1268512359</t>
  </si>
  <si>
    <t>https://podminky.urs.cz/item/CS_URS_2023_02/460671114</t>
  </si>
  <si>
    <t>123+10</t>
  </si>
  <si>
    <t>HZS</t>
  </si>
  <si>
    <t>Hodinové zúčtovací sazby</t>
  </si>
  <si>
    <t>HZS1302</t>
  </si>
  <si>
    <t>Hodinové zúčtovací sazby profesí HSV provádění konstrukcí zedník specialista</t>
  </si>
  <si>
    <t>hod</t>
  </si>
  <si>
    <t>262144</t>
  </si>
  <si>
    <t>-523229858</t>
  </si>
  <si>
    <t>https://podminky.urs.cz/item/CS_URS_2023_02/HZS1302</t>
  </si>
  <si>
    <t>"pomocné práce při osazování pilíře HUP"4</t>
  </si>
  <si>
    <t>HZS3112</t>
  </si>
  <si>
    <t>Hodinové zúčtovací sazby montáží technologických zařízení při externích montážích montér potrubí odborný</t>
  </si>
  <si>
    <t>1230769893</t>
  </si>
  <si>
    <t>https://podminky.urs.cz/item/CS_URS_2023_02/HZS3112</t>
  </si>
  <si>
    <t>"dozor požární při odpojování, propojování plynovodu"8</t>
  </si>
  <si>
    <t>HZS4212</t>
  </si>
  <si>
    <t>Hodinové zúčtovací sazby ostatních profesí revizní a kontrolní činnost revizní technik specialista</t>
  </si>
  <si>
    <t>1435755664</t>
  </si>
  <si>
    <t>https://podminky.urs.cz/item/CS_URS_2023_02/HZS4212</t>
  </si>
  <si>
    <t>HZS4232</t>
  </si>
  <si>
    <t>Hodinové zúčtovací sazby ostatních profesí revizní a kontrolní činnost technik odborný</t>
  </si>
  <si>
    <t>1981564581</t>
  </si>
  <si>
    <t>https://podminky.urs.cz/item/CS_URS_2023_02/HZS4232</t>
  </si>
  <si>
    <t>"technologické postupy odpojování, propojování plynovodu"8</t>
  </si>
  <si>
    <t>"kompletační a koordinační činnost"8*2</t>
  </si>
  <si>
    <t>012103000</t>
  </si>
  <si>
    <t>Geodetické práce před výstavbou</t>
  </si>
  <si>
    <t>187493958</t>
  </si>
  <si>
    <t>012303000</t>
  </si>
  <si>
    <t>Geodetické práce po výstavbě</t>
  </si>
  <si>
    <t>1880325513</t>
  </si>
  <si>
    <t>-1951355809</t>
  </si>
  <si>
    <t>SO_08 - Montážní jáma - stavební práce</t>
  </si>
  <si>
    <t>1821051687</t>
  </si>
  <si>
    <t>Výkop pro montážní jámu</t>
  </si>
  <si>
    <t>23*5,5*2,1</t>
  </si>
  <si>
    <t>-1355875899</t>
  </si>
  <si>
    <t>1372198983</t>
  </si>
  <si>
    <t>352,65-194</t>
  </si>
  <si>
    <t>2017727495</t>
  </si>
  <si>
    <t>352,65-158,65</t>
  </si>
  <si>
    <t>2119271621</t>
  </si>
  <si>
    <t>23*4,5</t>
  </si>
  <si>
    <t>278361823</t>
  </si>
  <si>
    <t>Výztuž základů pod stroje nebo technologická zařízení z betonářské oceli 10 505 (R) nebo BSt 500, složitosti III</t>
  </si>
  <si>
    <t>-970446682</t>
  </si>
  <si>
    <t>https://podminky.urs.cz/item/CS_URS_2023_02/278361823</t>
  </si>
  <si>
    <t xml:space="preserve">Poznámka k položce:_x000D_
Armaturu základu pro jeřáb_x000D_
</t>
  </si>
  <si>
    <t>Armatura pro propojení podlahy s jámou</t>
  </si>
  <si>
    <t>((24*1*2)*0,3*80)/1000</t>
  </si>
  <si>
    <t>Výztuž základu pod jeřáb</t>
  </si>
  <si>
    <t>(16,2*180)/1000</t>
  </si>
  <si>
    <t>278382663</t>
  </si>
  <si>
    <t>Základy pod stroje nebo technologická zařízení z betonu s bedněním, odbedněním, bez úpravy povrchu z betonu železového objemu souvislé základové konstrukce přes 5 do 25 m3 tř. C 30/37, složitosti III</t>
  </si>
  <si>
    <t>-1898209343</t>
  </si>
  <si>
    <t>https://podminky.urs.cz/item/CS_URS_2023_02/278382663</t>
  </si>
  <si>
    <t xml:space="preserve">Poznámka k položce:_x000D_
základ pro jeřáb_x000D_
</t>
  </si>
  <si>
    <t>základ pod jeřáb</t>
  </si>
  <si>
    <t>3*3*1,8</t>
  </si>
  <si>
    <t>451315125</t>
  </si>
  <si>
    <t>Podkladní a výplňové vrstvy z betonu prostého tloušťky do 150 mm, z betonu C 16/20</t>
  </si>
  <si>
    <t>1765472657</t>
  </si>
  <si>
    <t>https://podminky.urs.cz/item/CS_URS_2023_02/451315125</t>
  </si>
  <si>
    <t>spodní deska pod montážní jámu</t>
  </si>
  <si>
    <t>919535555R</t>
  </si>
  <si>
    <t>Obetonování jámy betonem prostým tř. C 12/15</t>
  </si>
  <si>
    <t>1126534488</t>
  </si>
  <si>
    <t>24*2*0,4*0,4</t>
  </si>
  <si>
    <t>R006</t>
  </si>
  <si>
    <t>Postupné zalití beton C20/25 jámy</t>
  </si>
  <si>
    <t>-1502641644</t>
  </si>
  <si>
    <t>První betonáž dvouplášťové jámy</t>
  </si>
  <si>
    <t>čela</t>
  </si>
  <si>
    <t>2*2</t>
  </si>
  <si>
    <t>Jáma - počítáno 2,8 m3 na 1bm, délka jámy 20 m</t>
  </si>
  <si>
    <t>20*2,8</t>
  </si>
  <si>
    <t>Připojení montážní jámy - dodávka a montáž chrániček</t>
  </si>
  <si>
    <t>-188505317</t>
  </si>
  <si>
    <t>SO_09 - Vnitřní plynovod a vytápění haly</t>
  </si>
  <si>
    <t xml:space="preserve">    720 - Plynovodní přípojka</t>
  </si>
  <si>
    <t xml:space="preserve">    736 - Ostatní</t>
  </si>
  <si>
    <t>720</t>
  </si>
  <si>
    <t>Plynovodní přípojka</t>
  </si>
  <si>
    <t>M068</t>
  </si>
  <si>
    <t>Plynovodní přípojka vč. pilíře</t>
  </si>
  <si>
    <t>-1211966836</t>
  </si>
  <si>
    <t>M069</t>
  </si>
  <si>
    <t>-120081197</t>
  </si>
  <si>
    <t>M032</t>
  </si>
  <si>
    <t>TEPLOVZDUŠNÁ PLYNOVÁ JEDNOTKA - dle PD, ovladač, plynová hadice, sestava pro sání a odtah spalin, konzola, protivětrná koncovka</t>
  </si>
  <si>
    <t>-1003253516</t>
  </si>
  <si>
    <t>M033</t>
  </si>
  <si>
    <t>Sestava koaxiál. potrubí horizontální 80/125</t>
  </si>
  <si>
    <t>-113016289</t>
  </si>
  <si>
    <t>M034</t>
  </si>
  <si>
    <t>Montáž teplovzdušné jednotky</t>
  </si>
  <si>
    <t>1498726670</t>
  </si>
  <si>
    <t>723111204</t>
  </si>
  <si>
    <t>Potrubí ocelové závitové černé bezešvé svařované běžné DN 25</t>
  </si>
  <si>
    <t>-1733838809</t>
  </si>
  <si>
    <t>723150368</t>
  </si>
  <si>
    <t>Chránička D 76x3,2 mm</t>
  </si>
  <si>
    <t>432859723</t>
  </si>
  <si>
    <t>723170117</t>
  </si>
  <si>
    <t>Potrubí plynové plastové Pe 100, PN 0,4 MPa, D 63 x 5,8 mm spojované elektrotvarovkami</t>
  </si>
  <si>
    <t>-1360023067</t>
  </si>
  <si>
    <t>M030</t>
  </si>
  <si>
    <t>Signalizační vodič</t>
  </si>
  <si>
    <t>1182951610</t>
  </si>
  <si>
    <t>M031</t>
  </si>
  <si>
    <t>Signalizační folie</t>
  </si>
  <si>
    <t>1757400900</t>
  </si>
  <si>
    <t>723181023</t>
  </si>
  <si>
    <t>Potrubí měděné tvrdé spojované lisováním D 22x1 mm</t>
  </si>
  <si>
    <t>571741285</t>
  </si>
  <si>
    <t>723181024</t>
  </si>
  <si>
    <t>Potrubí měděné tvrdé spojované lisováním D 28x1,5 mm</t>
  </si>
  <si>
    <t>410062</t>
  </si>
  <si>
    <t>723181025</t>
  </si>
  <si>
    <t>Potrubí měděné tvrdé spojované lisováním D 35x1,5 mm</t>
  </si>
  <si>
    <t>527776139</t>
  </si>
  <si>
    <t>723181026</t>
  </si>
  <si>
    <t>Potrubí měděné tvrdé spojované lisováním D 42x1,5 mm</t>
  </si>
  <si>
    <t>1625274711</t>
  </si>
  <si>
    <t>723181027</t>
  </si>
  <si>
    <t>Potrubí měděné tvrdé spojované lisováním D 54x2 mm</t>
  </si>
  <si>
    <t>1406894789</t>
  </si>
  <si>
    <t>723231163.GCM</t>
  </si>
  <si>
    <t>1884051503</t>
  </si>
  <si>
    <t>723231164.GCM</t>
  </si>
  <si>
    <t>854022033</t>
  </si>
  <si>
    <t>723231167.GCM</t>
  </si>
  <si>
    <t>-1071171468</t>
  </si>
  <si>
    <t>M027</t>
  </si>
  <si>
    <t>Regulátor B6NG</t>
  </si>
  <si>
    <t>1234733262</t>
  </si>
  <si>
    <t>M028</t>
  </si>
  <si>
    <t>PE-ocel 32-25</t>
  </si>
  <si>
    <t>1346878827</t>
  </si>
  <si>
    <t>M029</t>
  </si>
  <si>
    <t>PE-ocel 63-50</t>
  </si>
  <si>
    <t>-77927992</t>
  </si>
  <si>
    <t>M011</t>
  </si>
  <si>
    <t>Plynoměrová skříňka</t>
  </si>
  <si>
    <t>-616841774</t>
  </si>
  <si>
    <t>723239102</t>
  </si>
  <si>
    <t>Montáž armatur plynovodních se dvěma závity G 3/4" ostatní typ</t>
  </si>
  <si>
    <t>1693350276</t>
  </si>
  <si>
    <t>723239103</t>
  </si>
  <si>
    <t>Montáž armatur plynovodních se dvěma závity G 1" ostatní typ</t>
  </si>
  <si>
    <t>1997088063</t>
  </si>
  <si>
    <t>723239106</t>
  </si>
  <si>
    <t>Montáž armatur plynovodních se dvěma závity G 2" ostatní typ</t>
  </si>
  <si>
    <t>1425827645</t>
  </si>
  <si>
    <t>736</t>
  </si>
  <si>
    <t>Ostatní</t>
  </si>
  <si>
    <t>M011.1</t>
  </si>
  <si>
    <t>Revize spalinových cest</t>
  </si>
  <si>
    <t>-2026008126</t>
  </si>
  <si>
    <t>M022</t>
  </si>
  <si>
    <t>Revize plynovodu</t>
  </si>
  <si>
    <t>-1980845797</t>
  </si>
  <si>
    <t>M013.1</t>
  </si>
  <si>
    <t xml:space="preserve">Stavební výpomoci </t>
  </si>
  <si>
    <t>h</t>
  </si>
  <si>
    <t>254804998</t>
  </si>
  <si>
    <t>M036</t>
  </si>
  <si>
    <t>Mechanizace pro práci ve výškách</t>
  </si>
  <si>
    <t>-1236286831</t>
  </si>
  <si>
    <t>M015</t>
  </si>
  <si>
    <t>Pomocné ocelové konstrukce</t>
  </si>
  <si>
    <t>707570129</t>
  </si>
  <si>
    <t>M016</t>
  </si>
  <si>
    <t>Koordinační činnost</t>
  </si>
  <si>
    <t>-1510160780</t>
  </si>
  <si>
    <t>M017</t>
  </si>
  <si>
    <t>Montážní a spotřební materiál</t>
  </si>
  <si>
    <t>11029673</t>
  </si>
  <si>
    <t>M018</t>
  </si>
  <si>
    <t>Tlaková zkouška potrubí</t>
  </si>
  <si>
    <t>-2008622813</t>
  </si>
  <si>
    <t>M019</t>
  </si>
  <si>
    <t>Zaměření dokončeného plynovodu, zakreslení dokumentace skutečného stavu</t>
  </si>
  <si>
    <t>-2055751252</t>
  </si>
  <si>
    <t>M021</t>
  </si>
  <si>
    <t xml:space="preserve">Uvedení roburů do provozu </t>
  </si>
  <si>
    <t>-150778089</t>
  </si>
  <si>
    <t>M014.1</t>
  </si>
  <si>
    <t>Doprava, přesun hmot</t>
  </si>
  <si>
    <t>1474982257</t>
  </si>
  <si>
    <t>SO_11 - Hromosvod</t>
  </si>
  <si>
    <t xml:space="preserve">    N01 - DODÁVKA A MONTÁŽ</t>
  </si>
  <si>
    <t>DODÁVKA A MONTÁŽ</t>
  </si>
  <si>
    <t>Pol34</t>
  </si>
  <si>
    <t>FeZn 30x4</t>
  </si>
  <si>
    <t>-1536679095</t>
  </si>
  <si>
    <t>Pol35</t>
  </si>
  <si>
    <t>svorka SR2b</t>
  </si>
  <si>
    <t>-164133608</t>
  </si>
  <si>
    <t>Pol36</t>
  </si>
  <si>
    <t>svorka SR 3b</t>
  </si>
  <si>
    <t>-1728118251</t>
  </si>
  <si>
    <t>Pol37</t>
  </si>
  <si>
    <t>FeZn 10 (převedeno na kg)</t>
  </si>
  <si>
    <t>215671407</t>
  </si>
  <si>
    <t>Pol38</t>
  </si>
  <si>
    <t>svorka SK</t>
  </si>
  <si>
    <t>-1726773570</t>
  </si>
  <si>
    <t>Pol39</t>
  </si>
  <si>
    <t>-383855955</t>
  </si>
  <si>
    <t>Pol40</t>
  </si>
  <si>
    <t>svorka SZ</t>
  </si>
  <si>
    <t>902328814</t>
  </si>
  <si>
    <t>Pol41</t>
  </si>
  <si>
    <t>svorka univ. St trubková</t>
  </si>
  <si>
    <t>138659335</t>
  </si>
  <si>
    <t>Pol42</t>
  </si>
  <si>
    <t>ochraný úhelník vč.držáku</t>
  </si>
  <si>
    <t>1839532377</t>
  </si>
  <si>
    <t>Pol43</t>
  </si>
  <si>
    <t>drát AlMgSi 8 (převedeno na kg)</t>
  </si>
  <si>
    <t>1196397524</t>
  </si>
  <si>
    <t>Pol44</t>
  </si>
  <si>
    <t>Izol.jímač 1m komplet 2m</t>
  </si>
  <si>
    <t>-760889812</t>
  </si>
  <si>
    <t>Pol45</t>
  </si>
  <si>
    <t>HOP</t>
  </si>
  <si>
    <t>2012212235</t>
  </si>
  <si>
    <t>Pol46</t>
  </si>
  <si>
    <t>podpěry vedení plast polyam 1184317</t>
  </si>
  <si>
    <t>1120800169</t>
  </si>
  <si>
    <t>Pol47</t>
  </si>
  <si>
    <t>podpěry vedení svody PV 21 c</t>
  </si>
  <si>
    <t>-748237246</t>
  </si>
  <si>
    <t>Pol48</t>
  </si>
  <si>
    <t>Jímací tyč 2m</t>
  </si>
  <si>
    <t>141926872</t>
  </si>
  <si>
    <t>Pol49</t>
  </si>
  <si>
    <t>-520732086</t>
  </si>
  <si>
    <t>Pol50</t>
  </si>
  <si>
    <t>1016447343</t>
  </si>
  <si>
    <t>Pol51</t>
  </si>
  <si>
    <t>-62425796</t>
  </si>
  <si>
    <t>Pol52</t>
  </si>
  <si>
    <t>1954397559</t>
  </si>
  <si>
    <t>Pol53</t>
  </si>
  <si>
    <t>-1723040799</t>
  </si>
  <si>
    <t>SO_12 - Hrubá stavba administrativní části</t>
  </si>
  <si>
    <t>003 - Svislé konstrukce</t>
  </si>
  <si>
    <t>0031 - Přizdívka obvodového pláště</t>
  </si>
  <si>
    <t>0032 - Příčky</t>
  </si>
  <si>
    <t>061 - Omítky vnitřní</t>
  </si>
  <si>
    <t>063 - Podlahy a podlahové konstrukce</t>
  </si>
  <si>
    <t>093 - Lešení</t>
  </si>
  <si>
    <t>099 - Přesun hmot HSV</t>
  </si>
  <si>
    <t>713 - Izolace tepelné</t>
  </si>
  <si>
    <t>771 - Podlahy z dlaždic</t>
  </si>
  <si>
    <t>781 - Dokončovací práce - obklady</t>
  </si>
  <si>
    <t>003</t>
  </si>
  <si>
    <t>Svislé konstrukce</t>
  </si>
  <si>
    <t>31127513R10</t>
  </si>
  <si>
    <t>Zdivo nosné z betonových tvárnic TNB 400/Lep/198 na tenké malt.lože</t>
  </si>
  <si>
    <t>-1265557813</t>
  </si>
  <si>
    <t>317121213</t>
  </si>
  <si>
    <t>Železobetonové prefabrikované překlady osazené jednotlivě na výšku, do lože z cementové malty šíře 60 mm, výšky 190 mm délky 1400 mm</t>
  </si>
  <si>
    <t>642282694</t>
  </si>
  <si>
    <t>https://podminky.urs.cz/item/CS_URS_2023_02/317121213</t>
  </si>
  <si>
    <t>317121216</t>
  </si>
  <si>
    <t>Železobetonové prefabrikované překlady osazené jednotlivě na výšku, do lože z cementové malty šíře 60 mm, výšky 190 mm délky 2000 mm</t>
  </si>
  <si>
    <t>-2033956539</t>
  </si>
  <si>
    <t>https://podminky.urs.cz/item/CS_URS_2023_02/317121216</t>
  </si>
  <si>
    <t>317121217</t>
  </si>
  <si>
    <t>Železobetonové prefabrikované překlady osazené jednotlivě na výšku, do lože z cementové malty šíře 60 mm, výšky 190 mm délky 2200 mm</t>
  </si>
  <si>
    <t>1136914668</t>
  </si>
  <si>
    <t>https://podminky.urs.cz/item/CS_URS_2023_02/317121217</t>
  </si>
  <si>
    <t>317121223</t>
  </si>
  <si>
    <t>Železobetonové prefabrikované překlady osazené jednotlivě na výšku, do lože z cementové malty šíře 60 mm, výšky 190 mm délky 3400 mm</t>
  </si>
  <si>
    <t>521817462</t>
  </si>
  <si>
    <t>https://podminky.urs.cz/item/CS_URS_2023_02/317121223</t>
  </si>
  <si>
    <t>0031</t>
  </si>
  <si>
    <t>Přizdívka obvodového pláště</t>
  </si>
  <si>
    <t>317141442</t>
  </si>
  <si>
    <t>Překlady ploché prefabrikované z pórobetonu osazené do tenkého maltového lože, včetně slepení dvou překladů vedle sebe po celé délce boční plochy, výšky překladu do 200 mm šířky 150 mm, délky překladu přes 1200 do 1300 mm</t>
  </si>
  <si>
    <t>180784272</t>
  </si>
  <si>
    <t>https://podminky.urs.cz/item/CS_URS_2023_02/317141442</t>
  </si>
  <si>
    <t>317141443</t>
  </si>
  <si>
    <t>Překlady ploché prefabrikované z pórobetonu osazené do tenkého maltového lože, včetně slepení dvou překladů vedle sebe po celé délce boční plochy, výšky překladu do 200 mm šířky 150 mm, délky překladu přes 1300 do 1500 mm</t>
  </si>
  <si>
    <t>-464015858</t>
  </si>
  <si>
    <t>https://podminky.urs.cz/item/CS_URS_2023_02/317141443</t>
  </si>
  <si>
    <t>317141445</t>
  </si>
  <si>
    <t>Překlady ploché prefabrikované z pórobetonu osazené do tenkého maltového lože, včetně slepení dvou překladů vedle sebe po celé délce boční plochy, výšky překladu do 200 mm šířky 150 mm, délky překladu přes 1800 do 2000 mm</t>
  </si>
  <si>
    <t>-2131865243</t>
  </si>
  <si>
    <t>https://podminky.urs.cz/item/CS_URS_2023_02/317141445</t>
  </si>
  <si>
    <t>317141447</t>
  </si>
  <si>
    <t>Překlady ploché prefabrikované z pórobetonu osazené do tenkého maltového lože, včetně slepení dvou překladů vedle sebe po celé délce boční plochy, výšky překladu do 200 mm šířky 150 mm, délky překladu přes 2300 do 2500 mm</t>
  </si>
  <si>
    <t>1129160555</t>
  </si>
  <si>
    <t>https://podminky.urs.cz/item/CS_URS_2023_02/317141447</t>
  </si>
  <si>
    <t>317941123</t>
  </si>
  <si>
    <t>Osazování ocelových válcovaných nosníků na zdivu I nebo IE nebo U nebo UE nebo L č. 14 až 22 nebo výšky do 220 mm</t>
  </si>
  <si>
    <t>1913016728</t>
  </si>
  <si>
    <t>https://podminky.urs.cz/item/CS_URS_2023_02/317941123</t>
  </si>
  <si>
    <t>13010746</t>
  </si>
  <si>
    <t>ocel profilová jakost S235JR (11 375) průřez IPE 140</t>
  </si>
  <si>
    <t>243909260</t>
  </si>
  <si>
    <t>342291112</t>
  </si>
  <si>
    <t>Ukotvení příček polyuretanovou pěnou, tl. příčky přes 100 mm</t>
  </si>
  <si>
    <t>1205654973</t>
  </si>
  <si>
    <t>https://podminky.urs.cz/item/CS_URS_2023_02/342291112</t>
  </si>
  <si>
    <t>342291131</t>
  </si>
  <si>
    <t>Ukotvení příček plochými kotvami, do konstrukce betonové</t>
  </si>
  <si>
    <t>1526466556</t>
  </si>
  <si>
    <t>https://podminky.urs.cz/item/CS_URS_2023_02/342291131</t>
  </si>
  <si>
    <t>346244381</t>
  </si>
  <si>
    <t>Plentování ocelových válcovaných nosníků jednostranné cihlami na maltu, výška stojiny do 200 mm</t>
  </si>
  <si>
    <t>110623502</t>
  </si>
  <si>
    <t>https://podminky.urs.cz/item/CS_URS_2023_02/346244381</t>
  </si>
  <si>
    <t>346272256</t>
  </si>
  <si>
    <t>Přizdívky z pórobetonových tvárnic objemová hmotnost do 500 kg/m3, na tenké maltové lože, tloušťka přizdívky 150 mm</t>
  </si>
  <si>
    <t>-1006944494</t>
  </si>
  <si>
    <t>https://podminky.urs.cz/item/CS_URS_2023_02/346272256</t>
  </si>
  <si>
    <t>0032</t>
  </si>
  <si>
    <t>Příčky</t>
  </si>
  <si>
    <t>-912604558</t>
  </si>
  <si>
    <t>317142422</t>
  </si>
  <si>
    <t>Překlady nenosné z pórobetonu osazené do tenkého maltového lože, výšky do 250 mm, šířky překladu 100 mm, délky překladu přes 1000 do 1250 mm</t>
  </si>
  <si>
    <t>1345735853</t>
  </si>
  <si>
    <t>https://podminky.urs.cz/item/CS_URS_2023_02/317142422</t>
  </si>
  <si>
    <t>317142442</t>
  </si>
  <si>
    <t>Překlady nenosné z pórobetonu osazené do tenkého maltového lože, výšky do 250 mm, šířky překladu 150 mm, délky překladu přes 1000 do 1250 mm</t>
  </si>
  <si>
    <t>-1432956771</t>
  </si>
  <si>
    <t>https://podminky.urs.cz/item/CS_URS_2023_02/317142442</t>
  </si>
  <si>
    <t>-458336110</t>
  </si>
  <si>
    <t>-985326458</t>
  </si>
  <si>
    <t>342272225</t>
  </si>
  <si>
    <t>Příčky z pórobetonových tvárnic hladkých na tenké maltové lože objemová hmotnost do 500 kg/m3, tloušťka příčky 100 mm</t>
  </si>
  <si>
    <t>-1668131588</t>
  </si>
  <si>
    <t>https://podminky.urs.cz/item/CS_URS_2023_02/342272225</t>
  </si>
  <si>
    <t>342272245</t>
  </si>
  <si>
    <t>Příčky z pórobetonových tvárnic hladkých na tenké maltové lože objemová hmotnost do 500 kg/m3, tloušťka příčky 150 mm</t>
  </si>
  <si>
    <t>1455703144</t>
  </si>
  <si>
    <t>https://podminky.urs.cz/item/CS_URS_2023_02/342272245</t>
  </si>
  <si>
    <t>342291111</t>
  </si>
  <si>
    <t>Ukotvení příček polyuretanovou pěnou, tl. příčky do 100 mm</t>
  </si>
  <si>
    <t>-614729599</t>
  </si>
  <si>
    <t>https://podminky.urs.cz/item/CS_URS_2023_02/342291111</t>
  </si>
  <si>
    <t>-1473475447</t>
  </si>
  <si>
    <t>1505321024</t>
  </si>
  <si>
    <t>-618830851</t>
  </si>
  <si>
    <t>330566042</t>
  </si>
  <si>
    <t>2029269339</t>
  </si>
  <si>
    <t>346272236</t>
  </si>
  <si>
    <t>Přizdívky z pórobetonových tvárnic objemová hmotnost do 500 kg/m3, na tenké maltové lože, tloušťka přizdívky 100 mm</t>
  </si>
  <si>
    <t>857603610</t>
  </si>
  <si>
    <t>https://podminky.urs.cz/item/CS_URS_2023_02/346272236</t>
  </si>
  <si>
    <t>061</t>
  </si>
  <si>
    <t>Omítky vnitřní</t>
  </si>
  <si>
    <t>612142002</t>
  </si>
  <si>
    <t>Potažení vnitřních ploch pletivem v ploše nebo pruzích, na plném podkladu sklovláknitým provizorním přichycením stěn</t>
  </si>
  <si>
    <t>-475648919</t>
  </si>
  <si>
    <t>https://podminky.urs.cz/item/CS_URS_2023_02/612142002</t>
  </si>
  <si>
    <t>612322321</t>
  </si>
  <si>
    <t>Omítka vápenocementová lehčená vnitřních ploch nanášená strojně jednovrstvá, tloušťky do 10 mm hladká svislých konstrukcí stěn</t>
  </si>
  <si>
    <t>2064675572</t>
  </si>
  <si>
    <t>https://podminky.urs.cz/item/CS_URS_2023_02/612322321</t>
  </si>
  <si>
    <t>612322341</t>
  </si>
  <si>
    <t>Omítka vápenocementová lehčená vnitřních ploch nanášená strojně dvouvrstvá, tloušťky jádrové omítky do 10 mm a tloušťky štuku do 3 mm štuková svislých konstrukcí stěn</t>
  </si>
  <si>
    <t>-1833466051</t>
  </si>
  <si>
    <t>https://podminky.urs.cz/item/CS_URS_2023_02/612322341</t>
  </si>
  <si>
    <t>612473185</t>
  </si>
  <si>
    <t>Příplatek k vnitřní omítce zdiva vápenocementové ze suchých směsí za zabudované omítníky</t>
  </si>
  <si>
    <t>-1036414904</t>
  </si>
  <si>
    <t>622143003</t>
  </si>
  <si>
    <t>Montáž omítkových profilů plastových, pozinkovaných nebo dřevěných upevněných vtlačením do podkladní vrstvy nebo přibitím rohových s tkaninou</t>
  </si>
  <si>
    <t>-499126666</t>
  </si>
  <si>
    <t>https://podminky.urs.cz/item/CS_URS_2023_02/622143003</t>
  </si>
  <si>
    <t>55343022</t>
  </si>
  <si>
    <t>profil rohový Pz s kulatou úzkou hlavou pro vnitřní omítky tl 12mm</t>
  </si>
  <si>
    <t>-1890235577</t>
  </si>
  <si>
    <t>622143004</t>
  </si>
  <si>
    <t>Montáž omítkových profilů plastových, pozinkovaných nebo dřevěných upevněných vtlačením do podkladní vrstvy nebo přibitím začišťovacích samolepících pro vytvoření dilatujícího spoje s okenním rámem</t>
  </si>
  <si>
    <t>1810873739</t>
  </si>
  <si>
    <t>https://podminky.urs.cz/item/CS_URS_2023_02/622143004</t>
  </si>
  <si>
    <t>59051476</t>
  </si>
  <si>
    <t>profil začišťovací PVC 9mm s výztužnou tkaninou pro ostění ETICS</t>
  </si>
  <si>
    <t>-2110577924</t>
  </si>
  <si>
    <t>063</t>
  </si>
  <si>
    <t>Podlahy a podlahové konstrukce</t>
  </si>
  <si>
    <t>631362021</t>
  </si>
  <si>
    <t>Výztuž mazanin ze svařovaných sítí z drátů typu KARI</t>
  </si>
  <si>
    <t>14790130</t>
  </si>
  <si>
    <t>https://podminky.urs.cz/item/CS_URS_2023_02/631362021</t>
  </si>
  <si>
    <t>632450134</t>
  </si>
  <si>
    <t>Potěr cementový vyrovnávací ze suchých směsí v ploše o průměrné (střední) tl. přes 40 do 50 mm</t>
  </si>
  <si>
    <t>1301032242</t>
  </si>
  <si>
    <t>https://podminky.urs.cz/item/CS_URS_2023_02/632450134</t>
  </si>
  <si>
    <t>63245013R10</t>
  </si>
  <si>
    <t>Vyrovnávací cementový potěr tl 70 mm v ploše</t>
  </si>
  <si>
    <t>405485084</t>
  </si>
  <si>
    <t>634111114</t>
  </si>
  <si>
    <t>Obvodová dilatace mezi stěnou a mazaninou nebo potěrem pružnou těsnicí páskou na bázi syntetického kaučuku výšky 100 mm</t>
  </si>
  <si>
    <t>349407028</t>
  </si>
  <si>
    <t>https://podminky.urs.cz/item/CS_URS_2023_02/634111114</t>
  </si>
  <si>
    <t>634111115</t>
  </si>
  <si>
    <t>Obvodová dilatace mezi stěnou a mazaninou nebo potěrem pružnou těsnicí páskou na bázi syntetického kaučuku výšky 120 mm</t>
  </si>
  <si>
    <t>-901159717</t>
  </si>
  <si>
    <t>https://podminky.urs.cz/item/CS_URS_2023_02/634111115</t>
  </si>
  <si>
    <t>093</t>
  </si>
  <si>
    <t>Lešení</t>
  </si>
  <si>
    <t>941111131</t>
  </si>
  <si>
    <t>Lešení řadové trubkové lehké pracovní s podlahami s provozním zatížením tř. 3 do 200 kg/m2 šířky tř. W12 od 1,2 do 1,5 m, výšky výšky do 10 m montáž</t>
  </si>
  <si>
    <t>-1915584370</t>
  </si>
  <si>
    <t>https://podminky.urs.cz/item/CS_URS_2023_02/941111131</t>
  </si>
  <si>
    <t>941111231</t>
  </si>
  <si>
    <t>Lešení řadové trubkové lehké pracovní s podlahami s provozním zatížením tř. 3 do 200 kg/m2 šířky tř. W12 od 1,2 do 1,5 m, výšky výšky do 10 m příplatek k ceně za každý den použití</t>
  </si>
  <si>
    <t>-156355494</t>
  </si>
  <si>
    <t>https://podminky.urs.cz/item/CS_URS_2023_02/941111231</t>
  </si>
  <si>
    <t>941111831</t>
  </si>
  <si>
    <t>Lešení řadové trubkové lehké pracovní s podlahami s provozním zatížením tř. 3 do 200 kg/m2 šířky tř. W12 od 1,2 do 1,5 m, výšky výšky do 10 m demontáž</t>
  </si>
  <si>
    <t>1576982174</t>
  </si>
  <si>
    <t>https://podminky.urs.cz/item/CS_URS_2023_02/941111831</t>
  </si>
  <si>
    <t>949101111</t>
  </si>
  <si>
    <t>Lešení pomocné pracovní pro objekty pozemních staveb pro zatížení do 150 kg/m2, o výšce lešeňové podlahy do 1,9 m</t>
  </si>
  <si>
    <t>-1873926098</t>
  </si>
  <si>
    <t>https://podminky.urs.cz/item/CS_URS_2023_02/949101111</t>
  </si>
  <si>
    <t>099</t>
  </si>
  <si>
    <t>Přesun hmot HSV</t>
  </si>
  <si>
    <t>998011002</t>
  </si>
  <si>
    <t>Přesun hmot pro budovy občanské výstavby, bydlení, výrobu a služby s nosnou svislou konstrukcí zděnou z cihel, tvárnic nebo kamene vodorovná dopravní vzdálenost do 100 m pro budovy výšky přes 6 do 12 m</t>
  </si>
  <si>
    <t>-782577627</t>
  </si>
  <si>
    <t>https://podminky.urs.cz/item/CS_URS_2023_02/998011002</t>
  </si>
  <si>
    <t>279113136</t>
  </si>
  <si>
    <t>Základové zdi z tvárnic ztraceného bednění včetně výplně z betonu bez zvláštních nároků na vliv prostředí třídy C 16/20, tloušťky zdiva přes 400 do 500 mm</t>
  </si>
  <si>
    <t>939315795</t>
  </si>
  <si>
    <t>https://podminky.urs.cz/item/CS_URS_2023_02/279113136</t>
  </si>
  <si>
    <t>24*0,75</t>
  </si>
  <si>
    <t>279361821</t>
  </si>
  <si>
    <t>Výztuž základových zdí nosných svislých nebo odkloněných od svislice, rovinných nebo oblých, deskových nebo žebrových, včetně výztuže jejich žeber z betonářské oceli 10 505 (R) nebo BSt 500</t>
  </si>
  <si>
    <t>-960608286</t>
  </si>
  <si>
    <t>https://podminky.urs.cz/item/CS_URS_2023_02/279361821</t>
  </si>
  <si>
    <t>50*0,89/1000</t>
  </si>
  <si>
    <t>-1775613295</t>
  </si>
  <si>
    <t>28376554</t>
  </si>
  <si>
    <t>deska polystyrénová pro snížení kročejového hluku (max. zatížení 4 kN/m2) tl 40mm</t>
  </si>
  <si>
    <t>1512342291</t>
  </si>
  <si>
    <t>28375927</t>
  </si>
  <si>
    <t>deska EPS 200 pro konstrukce s velmi vysokým zatížením λ=0,034 tl 120mm</t>
  </si>
  <si>
    <t>1638983477</t>
  </si>
  <si>
    <t>713191132</t>
  </si>
  <si>
    <t>Montáž tepelné izolace stavebních konstrukcí - doplňky a konstrukční součásti podlah, stropů vrchem nebo střech překrytím fólií separační z PE</t>
  </si>
  <si>
    <t>442129858</t>
  </si>
  <si>
    <t>https://podminky.urs.cz/item/CS_URS_2023_02/713191132</t>
  </si>
  <si>
    <t>28329042</t>
  </si>
  <si>
    <t>fólie PE separační či ochranná tl 0,2mm</t>
  </si>
  <si>
    <t>50910569</t>
  </si>
  <si>
    <t>998713202</t>
  </si>
  <si>
    <t>Přesun hmot pro izolace tepelné stanovený procentní sazbou (%) z ceny vodorovná dopravní vzdálenost do 50 m v objektech výšky přes 6 do 12 m</t>
  </si>
  <si>
    <t>119274425</t>
  </si>
  <si>
    <t>https://podminky.urs.cz/item/CS_URS_2023_02/998713202</t>
  </si>
  <si>
    <t>771</t>
  </si>
  <si>
    <t>Podlahy z dlaždic</t>
  </si>
  <si>
    <t>619995001</t>
  </si>
  <si>
    <t>Začištění omítek (s dodáním hmot) kolem oken, dveří, podlah, obkladů apod.</t>
  </si>
  <si>
    <t>2055098935</t>
  </si>
  <si>
    <t>https://podminky.urs.cz/item/CS_URS_2023_02/619995001</t>
  </si>
  <si>
    <t>771121011</t>
  </si>
  <si>
    <t>Příprava podkladu před provedením dlažby nátěr penetrační na podlahu</t>
  </si>
  <si>
    <t>1456331753</t>
  </si>
  <si>
    <t>https://podminky.urs.cz/item/CS_URS_2023_02/771121011</t>
  </si>
  <si>
    <t>771151013</t>
  </si>
  <si>
    <t>Příprava podkladu před provedením dlažby samonivelační stěrka min.pevnosti 20 MPa, tloušťky přes 5 do 8 mm</t>
  </si>
  <si>
    <t>-851763119</t>
  </si>
  <si>
    <t>https://podminky.urs.cz/item/CS_URS_2023_02/771151013</t>
  </si>
  <si>
    <t>771161011</t>
  </si>
  <si>
    <t>Příprava podkladu před provedením dlažby montáž profilu dilatační spáry v rovině dlažby</t>
  </si>
  <si>
    <t>-1736109419</t>
  </si>
  <si>
    <t>https://podminky.urs.cz/item/CS_URS_2023_02/771161011</t>
  </si>
  <si>
    <t>56284511</t>
  </si>
  <si>
    <t>profil dilatační PVC 60x80mm</t>
  </si>
  <si>
    <t>1043501173</t>
  </si>
  <si>
    <t>59761406R</t>
  </si>
  <si>
    <t>dlažba keramická - dodávka předběžná cena</t>
  </si>
  <si>
    <t>2011615904</t>
  </si>
  <si>
    <t>771161022</t>
  </si>
  <si>
    <t>Příprava podkladu před provedením dlažby montáž profilu ukončujícího profilu pro schodové hrany a ukončení dlažby</t>
  </si>
  <si>
    <t>-1725002893</t>
  </si>
  <si>
    <t>https://podminky.urs.cz/item/CS_URS_2023_02/771161022</t>
  </si>
  <si>
    <t>28342164R</t>
  </si>
  <si>
    <t>hrana schodová  předběžná cena</t>
  </si>
  <si>
    <t>1228119424</t>
  </si>
  <si>
    <t>771274123</t>
  </si>
  <si>
    <t>Montáž obkladů schodišť z dlaždic keramických lepených cementovým flexibilním lepidlem stupnic reliéfních nebo z dekorů, šířky přes 250 do 300 mm</t>
  </si>
  <si>
    <t>-312016237</t>
  </si>
  <si>
    <t>https://podminky.urs.cz/item/CS_URS_2023_02/771274123</t>
  </si>
  <si>
    <t>771274232</t>
  </si>
  <si>
    <t>Montáž obkladů schodišť z dlaždic keramických lepených cementovým flexibilním lepidlem podstupnic hladkých, výšky přes 150 do 200 mm</t>
  </si>
  <si>
    <t>-503236045</t>
  </si>
  <si>
    <t>https://podminky.urs.cz/item/CS_URS_2023_02/771274232</t>
  </si>
  <si>
    <t>771474113</t>
  </si>
  <si>
    <t>Montáž soklů z dlaždic keramických lepených cementovým flexibilním lepidlem rovných, výšky přes 90 do 120 mm</t>
  </si>
  <si>
    <t>-1754337270</t>
  </si>
  <si>
    <t>https://podminky.urs.cz/item/CS_URS_2023_02/771474113</t>
  </si>
  <si>
    <t>771474123</t>
  </si>
  <si>
    <t>Montáž soklů z dlaždic keramických lepených cementovým flexibilním lepidlem schodišťových šikmých, výšky přes 90 do 120 mm</t>
  </si>
  <si>
    <t>-1182252891</t>
  </si>
  <si>
    <t>https://podminky.urs.cz/item/CS_URS_2023_02/771474123</t>
  </si>
  <si>
    <t>771574260R</t>
  </si>
  <si>
    <t>Montáž podlah keramických pro mechanické zatížení protiskluzných lepených flexibilním lepidlem do 9 ks/m2</t>
  </si>
  <si>
    <t>1605163216</t>
  </si>
  <si>
    <t>771577111</t>
  </si>
  <si>
    <t>Montáž podlah z dlaždic keramických lepených cementovým flexibilním lepidlem Příplatek k cenám za plochu do 5 m2 jednotlivě</t>
  </si>
  <si>
    <t>-941946879</t>
  </si>
  <si>
    <t>https://podminky.urs.cz/item/CS_URS_2023_02/771577111</t>
  </si>
  <si>
    <t>771577114R</t>
  </si>
  <si>
    <t>Příplatek k montáži podlah keramických lepených flexibilním lepidlem za spárování tmelem dvousložkovým</t>
  </si>
  <si>
    <t>-411491250</t>
  </si>
  <si>
    <t>771577115R</t>
  </si>
  <si>
    <t>Příplatek k montáži podlah keramických lepených flexibilním lepidlem za lepení dvousložkovým lepidlem</t>
  </si>
  <si>
    <t>1655015345</t>
  </si>
  <si>
    <t>771591112</t>
  </si>
  <si>
    <t>Izolace podlahy pod dlažbu nátěrem nebo stěrkou ve dvou vrstvách</t>
  </si>
  <si>
    <t>1259282168</t>
  </si>
  <si>
    <t>https://podminky.urs.cz/item/CS_URS_2023_02/771591112</t>
  </si>
  <si>
    <t>771591115</t>
  </si>
  <si>
    <t>Podlahy - dokončovací práce spárování silikonem</t>
  </si>
  <si>
    <t>-1938081362</t>
  </si>
  <si>
    <t>https://podminky.urs.cz/item/CS_URS_2023_02/771591115</t>
  </si>
  <si>
    <t>998771202</t>
  </si>
  <si>
    <t>Přesun hmot pro podlahy z dlaždic stanovený procentní sazbou (%) z ceny vodorovná dopravní vzdálenost do 50 m v objektech výšky přes 6 do 12 m</t>
  </si>
  <si>
    <t>1756936954</t>
  </si>
  <si>
    <t>https://podminky.urs.cz/item/CS_URS_2023_02/998771202</t>
  </si>
  <si>
    <t>781</t>
  </si>
  <si>
    <t>Dokončovací práce - obklady</t>
  </si>
  <si>
    <t>1517961164</t>
  </si>
  <si>
    <t>781121011</t>
  </si>
  <si>
    <t>Příprava podkladu před provedením obkladu nátěr penetrační na stěnu</t>
  </si>
  <si>
    <t>-738810737</t>
  </si>
  <si>
    <t>https://podminky.urs.cz/item/CS_URS_2023_02/781121011</t>
  </si>
  <si>
    <t>781131112</t>
  </si>
  <si>
    <t>Izolace stěny pod obklad izolace nátěrem nebo stěrkou ve dvou vrstvách</t>
  </si>
  <si>
    <t>-1829191654</t>
  </si>
  <si>
    <t>https://podminky.urs.cz/item/CS_URS_2023_02/781131112</t>
  </si>
  <si>
    <t>781131232</t>
  </si>
  <si>
    <t>Izolace stěny pod obklad izolace těsnícími izolačními pásy pro styčné nebo dilatační spáry</t>
  </si>
  <si>
    <t>1063987828</t>
  </si>
  <si>
    <t>https://podminky.urs.cz/item/CS_URS_2023_02/781131232</t>
  </si>
  <si>
    <t>781131241</t>
  </si>
  <si>
    <t>Izolace stěny pod obklad izolace těsnícími izolačními pásy vnitřní kout</t>
  </si>
  <si>
    <t>2041946198</t>
  </si>
  <si>
    <t>https://podminky.urs.cz/item/CS_URS_2023_02/781131241</t>
  </si>
  <si>
    <t>781131242</t>
  </si>
  <si>
    <t>Izolace stěny pod obklad izolace těsnícími izolačními pásy vnější roh</t>
  </si>
  <si>
    <t>1809871878</t>
  </si>
  <si>
    <t>https://podminky.urs.cz/item/CS_URS_2023_02/781131242</t>
  </si>
  <si>
    <t>781474113</t>
  </si>
  <si>
    <t>Montáž obkladů vnitřních stěn z dlaždic keramických lepených flexibilním lepidlem maloformátových hladkých přes 12 do 19 ks/m2</t>
  </si>
  <si>
    <t>911963360</t>
  </si>
  <si>
    <t>https://podminky.urs.cz/item/CS_URS_2023_02/781474113</t>
  </si>
  <si>
    <t>781477114</t>
  </si>
  <si>
    <t>Montáž obkladů vnitřních stěn z dlaždic keramických Příplatek k cenám za dvousložkový spárovací tmel</t>
  </si>
  <si>
    <t>-451968813</t>
  </si>
  <si>
    <t>https://podminky.urs.cz/item/CS_URS_2023_02/781477114</t>
  </si>
  <si>
    <t>781477115</t>
  </si>
  <si>
    <t>Montáž obkladů vnitřních stěn z dlaždic keramických Příplatek k cenám za dvousložkové lepidlo</t>
  </si>
  <si>
    <t>256293606</t>
  </si>
  <si>
    <t>https://podminky.urs.cz/item/CS_URS_2023_02/781477115</t>
  </si>
  <si>
    <t>781494111R</t>
  </si>
  <si>
    <t>Plastové profily rohové lepené flexibilním lepidlem</t>
  </si>
  <si>
    <t>-1971138600</t>
  </si>
  <si>
    <t>781495115</t>
  </si>
  <si>
    <t>Obklad - dokončující práce ostatní práce spárování silikonem</t>
  </si>
  <si>
    <t>653066124</t>
  </si>
  <si>
    <t>https://podminky.urs.cz/item/CS_URS_2023_02/781495115</t>
  </si>
  <si>
    <t>59761071</t>
  </si>
  <si>
    <t>obklad keramický hladký přes 12 do 19ks/m2</t>
  </si>
  <si>
    <t>1728110963</t>
  </si>
  <si>
    <t>998781202</t>
  </si>
  <si>
    <t>Přesun hmot pro obklady keramické stanovený procentní sazbou (%) z ceny vodorovná dopravní vzdálenost do 50 m v objektech výšky přes 6 do 12 m</t>
  </si>
  <si>
    <t>195028334</t>
  </si>
  <si>
    <t>https://podminky.urs.cz/item/CS_URS_2023_02/998781202</t>
  </si>
  <si>
    <t>07</t>
  </si>
  <si>
    <t>-1082886908</t>
  </si>
  <si>
    <t>SO_13 - ZTI - zdravotně technické instalace</t>
  </si>
  <si>
    <t xml:space="preserve">    721 - Zdravotechnika - vnitřní kanalizace</t>
  </si>
  <si>
    <t xml:space="preserve">    722 - Zdravotechnika - vnitřní vodovod</t>
  </si>
  <si>
    <t xml:space="preserve">    725 - Zdravotechnika - zařizovací předměty</t>
  </si>
  <si>
    <t xml:space="preserve">    726 - Zdravotechnika - předstěnové instalace</t>
  </si>
  <si>
    <t xml:space="preserve">    740 - Ostatní</t>
  </si>
  <si>
    <t>721</t>
  </si>
  <si>
    <t>Zdravotechnika - vnitřní kanalizace</t>
  </si>
  <si>
    <t>721174041</t>
  </si>
  <si>
    <t>Potrubí kanalizační z PP připojovací DN 32</t>
  </si>
  <si>
    <t>484672277</t>
  </si>
  <si>
    <t>721174043</t>
  </si>
  <si>
    <t>Potrubí kanalizační z PP připojovací DN 50</t>
  </si>
  <si>
    <t>-1393731915</t>
  </si>
  <si>
    <t>721174044</t>
  </si>
  <si>
    <t>Potrubí kanalizační z PP připojovací DN 75</t>
  </si>
  <si>
    <t>-358536833</t>
  </si>
  <si>
    <t>721174045</t>
  </si>
  <si>
    <t>Potrubí kanalizační z PP připojovací DN 110</t>
  </si>
  <si>
    <t>604102515</t>
  </si>
  <si>
    <t>721174063</t>
  </si>
  <si>
    <t>Potrubí kanalizační z PP větrací DN 110</t>
  </si>
  <si>
    <t>1348383154</t>
  </si>
  <si>
    <t>M044</t>
  </si>
  <si>
    <t>Čistící kus DN 110</t>
  </si>
  <si>
    <t>1306713033</t>
  </si>
  <si>
    <t>M045</t>
  </si>
  <si>
    <t>Montáž čistících tvarovek</t>
  </si>
  <si>
    <t>-823680990</t>
  </si>
  <si>
    <t>M046</t>
  </si>
  <si>
    <t>Podomítkový sifon od klimatizačních jednotek a VZT potrubí</t>
  </si>
  <si>
    <t>1080414487</t>
  </si>
  <si>
    <t>M047</t>
  </si>
  <si>
    <t>Přivzdušňovací ventil podomítkový</t>
  </si>
  <si>
    <t>-170236842</t>
  </si>
  <si>
    <t>721175212</t>
  </si>
  <si>
    <t>Potrubí kanalizační z PP odpadní odhlučněné třívrstvé DN 110</t>
  </si>
  <si>
    <t>1189249709</t>
  </si>
  <si>
    <t>721194105</t>
  </si>
  <si>
    <t>Vyvedení a upevnění odpadních výpustek DN 50</t>
  </si>
  <si>
    <t>-1554712231</t>
  </si>
  <si>
    <t>721194109</t>
  </si>
  <si>
    <t>Vyvedení a upevnění odpadních výpustek DN 110</t>
  </si>
  <si>
    <t>1143457001</t>
  </si>
  <si>
    <t>721273153</t>
  </si>
  <si>
    <t>Hlavice ventilační polypropylen PP DN 110</t>
  </si>
  <si>
    <t>-416276408</t>
  </si>
  <si>
    <t>721279126</t>
  </si>
  <si>
    <t>Montáž přivzdušňovací ventil odpadních potrubí DN do 110 ostatní typ</t>
  </si>
  <si>
    <t>-532311454</t>
  </si>
  <si>
    <t>721279153</t>
  </si>
  <si>
    <t>Montáž hlavice ventilační polypropylen PP DN 110 ostatní typ</t>
  </si>
  <si>
    <t>-1720725253</t>
  </si>
  <si>
    <t>721290111</t>
  </si>
  <si>
    <t>Zkouška těsnosti potrubí kanalizace vodou DN do 125</t>
  </si>
  <si>
    <t>-626488677</t>
  </si>
  <si>
    <t>722</t>
  </si>
  <si>
    <t>Zdravotechnika - vnitřní vodovod</t>
  </si>
  <si>
    <t>713463211</t>
  </si>
  <si>
    <t>Montáž izolace tepelné potrubí potrubními pouzdry s Al fólií staženými Al páskou 1x D do 50 mm</t>
  </si>
  <si>
    <t>2059390719</t>
  </si>
  <si>
    <t>M040</t>
  </si>
  <si>
    <t>Programovatelné cirkulační čerpadlo</t>
  </si>
  <si>
    <t>979094892</t>
  </si>
  <si>
    <t>722130105</t>
  </si>
  <si>
    <t>Potrubí pro zavodněný systém ocelové hladké pozinkované spojované lisováním D 35x1,5 mm</t>
  </si>
  <si>
    <t>2001049216</t>
  </si>
  <si>
    <t>722175002</t>
  </si>
  <si>
    <t>Potrubí vodovodní plastové PP-RCT svar polyfúze D 20x2,8 mm</t>
  </si>
  <si>
    <t>-581015341</t>
  </si>
  <si>
    <t>722175003</t>
  </si>
  <si>
    <t>Potrubí vodovodní plastové PP-RCT svar polyfúze D 25x3,5 mm</t>
  </si>
  <si>
    <t>674781598</t>
  </si>
  <si>
    <t>722175004</t>
  </si>
  <si>
    <t>Potrubí vodovodní plastové PP-RCT svar polyfúze D 32x4,4 mm</t>
  </si>
  <si>
    <t>7199280</t>
  </si>
  <si>
    <t>722175005</t>
  </si>
  <si>
    <t>Potrubí vodovodní plastové PP-RCT svar polyfúze D 40x5,5 mm</t>
  </si>
  <si>
    <t>1407450999</t>
  </si>
  <si>
    <t>722181231</t>
  </si>
  <si>
    <t>Ochrana vodovodního potrubí přilepenými termoizolačními trubicemi z PE tl přes 9 do 13 mm DN do 22 mm</t>
  </si>
  <si>
    <t>-209897275</t>
  </si>
  <si>
    <t>722181232</t>
  </si>
  <si>
    <t>Ochrana vodovodního potrubí přilepenými termoizolačními trubicemi z PE tl přes 9 do 13 mm DN přes 22 do 45 mm</t>
  </si>
  <si>
    <t>-2125577006</t>
  </si>
  <si>
    <t>722181251</t>
  </si>
  <si>
    <t>Ochrana vodovodního potrubí přilepenými termoizolačními trubicemi z PE tl přes 20 do 25 mm DN do 22 mm</t>
  </si>
  <si>
    <t>-1665036926</t>
  </si>
  <si>
    <t>7221812521</t>
  </si>
  <si>
    <t>Ochrana vodovodního potrubí přilepenými termoizolačními trubicemi z PE tl přes 25 do 30 mm DN přes 22 do 45 mm</t>
  </si>
  <si>
    <t>-2103464205</t>
  </si>
  <si>
    <t>M037</t>
  </si>
  <si>
    <t>Izolace s Al folií d32 tl. 40 mm</t>
  </si>
  <si>
    <t>1260985344</t>
  </si>
  <si>
    <t>M038</t>
  </si>
  <si>
    <t>Izolace s Al folií d40 tl. 50 mm</t>
  </si>
  <si>
    <t>-2069353068</t>
  </si>
  <si>
    <t>722190401</t>
  </si>
  <si>
    <t>Vyvedení a upevnění výpustku DN do 25</t>
  </si>
  <si>
    <t>794199110</t>
  </si>
  <si>
    <t>722220111</t>
  </si>
  <si>
    <t>Nástěnka pro výtokový ventil G 1/2" s jedním závitem</t>
  </si>
  <si>
    <t>2114167384</t>
  </si>
  <si>
    <t>722220121</t>
  </si>
  <si>
    <t>Nástěnka pro baterii G 1/2" s jedním závitem</t>
  </si>
  <si>
    <t>pár</t>
  </si>
  <si>
    <t>888908620</t>
  </si>
  <si>
    <t>722224115.GCM</t>
  </si>
  <si>
    <t>Kohout plnicí nebo vypouštěcí R608 G 1/2" PN 10 s jedním závitem</t>
  </si>
  <si>
    <t>-594152661</t>
  </si>
  <si>
    <t>722229101</t>
  </si>
  <si>
    <t>Montáž vodovodních armatur s jedním závitem G 1/2" ostatní typ</t>
  </si>
  <si>
    <t>1530253500</t>
  </si>
  <si>
    <t>722231073.GCM</t>
  </si>
  <si>
    <t>Ventil zpětný R60 mosazný G 3/4" PN 10 do 110°C se dvěma závity</t>
  </si>
  <si>
    <t>1040644811</t>
  </si>
  <si>
    <t>722231075.GCM</t>
  </si>
  <si>
    <t>Ventil zpětný R60 mosazný G 5/4" PN 10 do 110°C se dvěma závity</t>
  </si>
  <si>
    <t>-1620750236</t>
  </si>
  <si>
    <t>722231222</t>
  </si>
  <si>
    <t>Ventil pojistný mosazný G 3/4" PN 6 do 100°C k bojleru s vnitřním x vnějším závitem</t>
  </si>
  <si>
    <t>-1111454582</t>
  </si>
  <si>
    <t>722232044.GCM</t>
  </si>
  <si>
    <t>Kohout kulový R250D přímý G 3/4" PN 42 do 185°C vnitřní závit</t>
  </si>
  <si>
    <t>-803017369</t>
  </si>
  <si>
    <t>722232046.GCM</t>
  </si>
  <si>
    <t>Kohout kulový R250D přímý G 5/4" PN 42 do 185°C vnitřní závit</t>
  </si>
  <si>
    <t>-1726375618</t>
  </si>
  <si>
    <t>722232064.GCM</t>
  </si>
  <si>
    <t>Kohout kulový R250DS přímý G 5/4" PN 42 do 185°C vnitřní závit s vypouštěním</t>
  </si>
  <si>
    <t>-1832267004</t>
  </si>
  <si>
    <t>722234264</t>
  </si>
  <si>
    <t>Filtr mosazný G 3/4" PN 20 do 80°C s 2x vnitřním závitem</t>
  </si>
  <si>
    <t>-2068101865</t>
  </si>
  <si>
    <t>M039</t>
  </si>
  <si>
    <t>Zkušební ventil</t>
  </si>
  <si>
    <t>-303829170</t>
  </si>
  <si>
    <t>722239102</t>
  </si>
  <si>
    <t>Montáž armatur vodovodních se dvěma závity G 3/4"</t>
  </si>
  <si>
    <t>-511753347</t>
  </si>
  <si>
    <t>722239104</t>
  </si>
  <si>
    <t>Montáž armatur vodovodních se dvěma závity G 5/4"</t>
  </si>
  <si>
    <t>1647388886</t>
  </si>
  <si>
    <t>722250133</t>
  </si>
  <si>
    <t>Hydrantový systém s tvarově stálou hadicí D 25 x 30 m celoplechový</t>
  </si>
  <si>
    <t>-106569014</t>
  </si>
  <si>
    <t>722270105</t>
  </si>
  <si>
    <t>Sestava vodoměrová závitová G 2"</t>
  </si>
  <si>
    <t>-2053423409</t>
  </si>
  <si>
    <t>722290226</t>
  </si>
  <si>
    <t>Zkouška těsnosti vodovodního potrubí závitového DN do 50</t>
  </si>
  <si>
    <t>-2062434445</t>
  </si>
  <si>
    <t>722290234</t>
  </si>
  <si>
    <t>Proplach a dezinfekce vodovodního potrubí DN do 80</t>
  </si>
  <si>
    <t>-1377605451</t>
  </si>
  <si>
    <t>Potrubí plastové Pe 100, PN 0,4 MPa, D 63 x 5,8 mm spojované elektrotvarovkami</t>
  </si>
  <si>
    <t>-1182883811</t>
  </si>
  <si>
    <t>1653490295</t>
  </si>
  <si>
    <t>-719109299</t>
  </si>
  <si>
    <t>724233013.RFX</t>
  </si>
  <si>
    <t>-639647261</t>
  </si>
  <si>
    <t>732331771</t>
  </si>
  <si>
    <t>Příslušenství k expanzním nádobám souprava s upínací páskou</t>
  </si>
  <si>
    <t>-1549878505</t>
  </si>
  <si>
    <t>732331777</t>
  </si>
  <si>
    <t>Příslušenství k expanzním nádobám bezpečnostní uzávěr G 3/4 k měření tlaku</t>
  </si>
  <si>
    <t>-1836722584</t>
  </si>
  <si>
    <t>M001</t>
  </si>
  <si>
    <t>Montáž expanzní nádoby</t>
  </si>
  <si>
    <t>1991099382</t>
  </si>
  <si>
    <t>732429212</t>
  </si>
  <si>
    <t>Montáž čerpadla oběhového mokroběžného závitového DN 25</t>
  </si>
  <si>
    <t>228665495</t>
  </si>
  <si>
    <t>M041</t>
  </si>
  <si>
    <t>Zahradní kohout nezámrzný 1/2"</t>
  </si>
  <si>
    <t>-854971755</t>
  </si>
  <si>
    <t>M042</t>
  </si>
  <si>
    <t>Průtokový ohřívač DCE 11</t>
  </si>
  <si>
    <t xml:space="preserve">ks </t>
  </si>
  <si>
    <t>1387368898</t>
  </si>
  <si>
    <t>734411101</t>
  </si>
  <si>
    <t>Teploměr technický s pevným stonkem a jímkou zadní připojení průměr 63 mm délky 50 mm</t>
  </si>
  <si>
    <t>-834081945</t>
  </si>
  <si>
    <t>734419111</t>
  </si>
  <si>
    <t>Montáž teploměrů s ochranným pouzdrem nebo pevným stonkem a jímkou</t>
  </si>
  <si>
    <t>2062676172</t>
  </si>
  <si>
    <t>734421101</t>
  </si>
  <si>
    <t>Tlakoměr s pevným stonkem a zpětnou klapkou tlak 0-16 bar průměr 50 mm spodní připojení</t>
  </si>
  <si>
    <t>-634749656</t>
  </si>
  <si>
    <t>725</t>
  </si>
  <si>
    <t>Zdravotechnika - zařizovací předměty</t>
  </si>
  <si>
    <t>725112022</t>
  </si>
  <si>
    <t>Klozet keramický závěsný na nosné stěny s hlubokým splachováním odpad vodorovný</t>
  </si>
  <si>
    <t>-305682598</t>
  </si>
  <si>
    <t>725119125</t>
  </si>
  <si>
    <t>Montáž klozetových mís závěsných na nosné stěny</t>
  </si>
  <si>
    <t>-1514578777</t>
  </si>
  <si>
    <t>725121525</t>
  </si>
  <si>
    <t>Pisoárový záchodek automatický s radarovým senzorem</t>
  </si>
  <si>
    <t>2013118396</t>
  </si>
  <si>
    <t>725129102</t>
  </si>
  <si>
    <t>Montáž pisoáru s automatickým splachováním</t>
  </si>
  <si>
    <t>1556655320</t>
  </si>
  <si>
    <t>725211601</t>
  </si>
  <si>
    <t>Umyvadlo keramické bílé šířky 500 mm bez krytu na sifon připevněné na stěnu šrouby</t>
  </si>
  <si>
    <t>1777387951</t>
  </si>
  <si>
    <t>725219102</t>
  </si>
  <si>
    <t>Montáž umyvadla připevněného na šrouby do zdiva</t>
  </si>
  <si>
    <t>1628900099</t>
  </si>
  <si>
    <t>725241218</t>
  </si>
  <si>
    <t>Vanička sprchová z litého polymermramoru obdélníková 1200x900 mm</t>
  </si>
  <si>
    <t>48179717</t>
  </si>
  <si>
    <t>725241901</t>
  </si>
  <si>
    <t>Montáž vaničky sprchové</t>
  </si>
  <si>
    <t>1381926701</t>
  </si>
  <si>
    <t>725244508</t>
  </si>
  <si>
    <t>Zástěna sprchová rohová rámová se skleněnou výplní tl. 4 a 5 mm dveře posuvné jednodílné vstup z čela na vaničku 1200x900 mm</t>
  </si>
  <si>
    <t>-943112037</t>
  </si>
  <si>
    <t>725244904</t>
  </si>
  <si>
    <t>Montáž sprchových dveří</t>
  </si>
  <si>
    <t>-1740096746</t>
  </si>
  <si>
    <t>M043</t>
  </si>
  <si>
    <t>Dřez - dodávka stavby</t>
  </si>
  <si>
    <t>-126023044</t>
  </si>
  <si>
    <t>725331111</t>
  </si>
  <si>
    <t>Výlevka bez výtokových armatur keramická se sklopnou plastovou mřížkou 500 mm</t>
  </si>
  <si>
    <t>-1188612276</t>
  </si>
  <si>
    <t>725339111</t>
  </si>
  <si>
    <t>Montáž výlevky</t>
  </si>
  <si>
    <t>1407839182</t>
  </si>
  <si>
    <t>725813111</t>
  </si>
  <si>
    <t>Ventil rohový bez připojovací trubičky nebo flexi hadičky G 1/2"</t>
  </si>
  <si>
    <t>1153007279</t>
  </si>
  <si>
    <t>725813112</t>
  </si>
  <si>
    <t>Ventil rohový pračkový G 3/4"</t>
  </si>
  <si>
    <t>-408723533</t>
  </si>
  <si>
    <t>725821312</t>
  </si>
  <si>
    <t>Baterie dřezová nástěnná páková s otáčivým kulatým ústím a délkou ramínka 300 mm</t>
  </si>
  <si>
    <t>-1542860479</t>
  </si>
  <si>
    <t>725822611</t>
  </si>
  <si>
    <t>Baterie umyvadlová stojánková páková bez výpusti</t>
  </si>
  <si>
    <t>890997715</t>
  </si>
  <si>
    <t>725829101</t>
  </si>
  <si>
    <t>Montáž baterie nástěnné dřezové pákové a klasické</t>
  </si>
  <si>
    <t>950986207</t>
  </si>
  <si>
    <t>725829131</t>
  </si>
  <si>
    <t>Montáž baterie umyvadlové stojánkové G 1/2" ostatní typ</t>
  </si>
  <si>
    <t>1177489499</t>
  </si>
  <si>
    <t>725841332</t>
  </si>
  <si>
    <t>Baterie sprchová podomítková s přepínačem a pohyblivým držákem</t>
  </si>
  <si>
    <t>377658236</t>
  </si>
  <si>
    <t>725849411</t>
  </si>
  <si>
    <t>Montáž baterie sprchové nástěnná s nastavitelnou výškou sprchy</t>
  </si>
  <si>
    <t>-279210590</t>
  </si>
  <si>
    <t>726</t>
  </si>
  <si>
    <t>Zdravotechnika - předstěnové instalace</t>
  </si>
  <si>
    <t>726111031</t>
  </si>
  <si>
    <t>Instalační předstěna pro klozet s ovládáním zepředu v 1080 mm závěsný do masivní zděné kce</t>
  </si>
  <si>
    <t>815411350</t>
  </si>
  <si>
    <t>726111204</t>
  </si>
  <si>
    <t>Instalační předstěna pro montáž klozetu do masivní zděné kce</t>
  </si>
  <si>
    <t>-2043691758</t>
  </si>
  <si>
    <t>740</t>
  </si>
  <si>
    <t>M051</t>
  </si>
  <si>
    <t>Montážní, těsnící a spojovací materiál</t>
  </si>
  <si>
    <t>-270069082</t>
  </si>
  <si>
    <t>M052</t>
  </si>
  <si>
    <t>Stavební výpomoci</t>
  </si>
  <si>
    <t>-1623781394</t>
  </si>
  <si>
    <t>M053</t>
  </si>
  <si>
    <t>870919985</t>
  </si>
  <si>
    <t>M054</t>
  </si>
  <si>
    <t>Doprava</t>
  </si>
  <si>
    <t>-807892647</t>
  </si>
  <si>
    <t>SO_14 - Vzduchotechnika</t>
  </si>
  <si>
    <t>D1 - Vzduchotechnika</t>
  </si>
  <si>
    <t>Nástřešní ventilátor dle PD</t>
  </si>
  <si>
    <t>-507757791</t>
  </si>
  <si>
    <t>Zpětná klapka RSK 100</t>
  </si>
  <si>
    <t>-1091251978</t>
  </si>
  <si>
    <t>Žaluziová klapka PER 100</t>
  </si>
  <si>
    <t>-182868223</t>
  </si>
  <si>
    <t>Žaluziová klapka PER 160</t>
  </si>
  <si>
    <t>-1638433200</t>
  </si>
  <si>
    <t>Protidešťová žaluzie 550x500</t>
  </si>
  <si>
    <t>565032866</t>
  </si>
  <si>
    <t>Protidešťová žaluzie 560x400</t>
  </si>
  <si>
    <t>1427909431</t>
  </si>
  <si>
    <t>Protidešťová žaluzie 1250x1250 + filtr G2</t>
  </si>
  <si>
    <t>-1273580573</t>
  </si>
  <si>
    <t>Uzavírací klapka 550x500</t>
  </si>
  <si>
    <t>1767725281</t>
  </si>
  <si>
    <t>Uzavírací klapka 560x400</t>
  </si>
  <si>
    <t>-627484820</t>
  </si>
  <si>
    <t>Uzavírací klapka 1250x1250 se servopohonem</t>
  </si>
  <si>
    <t>-1905801548</t>
  </si>
  <si>
    <t>Potrubí čtyřhranné sk. I do obvodu 5600</t>
  </si>
  <si>
    <t>1183315647</t>
  </si>
  <si>
    <t>Spiro potrubí d100, 50% tvarovek</t>
  </si>
  <si>
    <t>-27070289</t>
  </si>
  <si>
    <t>Tlumič hluku MAA 160/900</t>
  </si>
  <si>
    <t>-1154149047</t>
  </si>
  <si>
    <t>Talářový ventil odvodní kovový KK 100 + montážní kroužek</t>
  </si>
  <si>
    <t>791014163</t>
  </si>
  <si>
    <t>Talářový ventil odvodní kovový KK 125 + montážní kroužek</t>
  </si>
  <si>
    <t>554385484</t>
  </si>
  <si>
    <t>Talářový ventil odvodní kovový KK 160 + montážní kroužek</t>
  </si>
  <si>
    <t>903716111</t>
  </si>
  <si>
    <t>Výfukový kus VKS 100</t>
  </si>
  <si>
    <t>1113666613</t>
  </si>
  <si>
    <t>Dveřní mřížka DME 300x100</t>
  </si>
  <si>
    <t>-1188553850</t>
  </si>
  <si>
    <t>Dveřní mřížka DME 400x160</t>
  </si>
  <si>
    <t>2000102466</t>
  </si>
  <si>
    <t>Stěnová mřížka MSU 400x75</t>
  </si>
  <si>
    <t>1645530461</t>
  </si>
  <si>
    <t xml:space="preserve">Příprava prostupů </t>
  </si>
  <si>
    <t>981099175</t>
  </si>
  <si>
    <t>Jeřáb</t>
  </si>
  <si>
    <t>-1284198354</t>
  </si>
  <si>
    <t>Spiro potrubí d125, 50% tvarovek</t>
  </si>
  <si>
    <t>-1423625750</t>
  </si>
  <si>
    <t>Pomocné ocelové konstrukce pro jednotky</t>
  </si>
  <si>
    <t>-925187553</t>
  </si>
  <si>
    <t>Technická příprava</t>
  </si>
  <si>
    <t>977082112</t>
  </si>
  <si>
    <t>Montážní, těsnící, pomocný materiál</t>
  </si>
  <si>
    <t>346614415</t>
  </si>
  <si>
    <t>Spiro potrubí d160, 50% tvarovek</t>
  </si>
  <si>
    <t>131680446</t>
  </si>
  <si>
    <t>Potrubí čtyřhranné sk. I do obvodu 2630</t>
  </si>
  <si>
    <t>1143088191</t>
  </si>
  <si>
    <t>1278835923</t>
  </si>
  <si>
    <t xml:space="preserve">Ventilátor TD 250/100 </t>
  </si>
  <si>
    <t>-557063893</t>
  </si>
  <si>
    <t xml:space="preserve">Ventilátor TD 350/125 </t>
  </si>
  <si>
    <t>1162209704</t>
  </si>
  <si>
    <t>Ventilátor TD 500/160</t>
  </si>
  <si>
    <t>-1634433788</t>
  </si>
  <si>
    <t>SO_15 - Dveře, protipožární dveře a okna</t>
  </si>
  <si>
    <t>Dveře a obložky vč. kování bez požární odolnosti</t>
  </si>
  <si>
    <t>225125041</t>
  </si>
  <si>
    <t>R002</t>
  </si>
  <si>
    <t>Dveře a obložky vč. kování s požární odolností El30</t>
  </si>
  <si>
    <t>-1606266249</t>
  </si>
  <si>
    <t>R003</t>
  </si>
  <si>
    <t>Dveře a obložky vč. kování s požární odolností EW30</t>
  </si>
  <si>
    <t>2134930996</t>
  </si>
  <si>
    <t>R004</t>
  </si>
  <si>
    <t>Dveře a obložky vč. kování s požární odolností El90</t>
  </si>
  <si>
    <t>1933886327</t>
  </si>
  <si>
    <t>R005</t>
  </si>
  <si>
    <t>Protipožární revizní dvířka 500x500 EI / EW 30 DP1</t>
  </si>
  <si>
    <t>-849491467</t>
  </si>
  <si>
    <t>Protipožární okno O45</t>
  </si>
  <si>
    <t>2028369459</t>
  </si>
  <si>
    <t>SO_16 - Požárně bezpečnostní řešení</t>
  </si>
  <si>
    <t>Hydrantový systém, vč. připojení, odzkoušení, revize</t>
  </si>
  <si>
    <t>-1496232653</t>
  </si>
  <si>
    <t>Poznámka k položce:_x000D_
hydrantový systém D25 s tvarově stálou hadicí délky 30 m_x000D_
H 25 podrobně specifikováno viz. požárně bezpečnostní řešení</t>
  </si>
  <si>
    <t>práškový hasicí přístroj s hasící schopností 21 A 113 B</t>
  </si>
  <si>
    <t>-1685172719</t>
  </si>
  <si>
    <t>Poznámka k položce:_x000D_
HP práškový (21A 113B) – 6 ks – autoservis (1.12; N 1.01)_x000D_
HP práškový (21A 113B) – 1 ks – vstupní hala (1.02; N 1.02/N3)_x000D_
HP práškový (21A 113B) – 2 ks – chodba (1.11; N 1.03)_x000D_
HP práškový (21A 113B) – 1 ks – sklad olejů (1.09; N 1.04)_x000D_
HP práškový (21A 113B) – 2 ks – chodba (2.19; N 2.01)_x000D_
HP práškový (21A 113B) – 1 ks – schodiště (3.NP; N 1.02/N3)_x000D_
HP práškový (21A 113B) – 2 ks – chodba (3.13; N 3.01)</t>
  </si>
  <si>
    <t>Autonomní hlásič požáru</t>
  </si>
  <si>
    <t>2118545401</t>
  </si>
  <si>
    <t>Poznámka k položce:_x000D_
viz. PBŘ_x000D_
kombinovaný detektor kouře a teplot se sirénou - drátový, bez baterií</t>
  </si>
  <si>
    <t>Nouzové osvětlení</t>
  </si>
  <si>
    <t>-1472465205</t>
  </si>
  <si>
    <t>Poznámka k položce:_x000D_
požární úsek vybavený nouzovým osvětlením s_x000D_
požadovanou intenzitou</t>
  </si>
  <si>
    <t>Vyznačení směru úniku osob</t>
  </si>
  <si>
    <t>1408709524</t>
  </si>
  <si>
    <t>Poznámka k položce:_x000D_
podle čl. 9.9.1 ČSN 73 0802</t>
  </si>
  <si>
    <t>Protipožární ucpávky</t>
  </si>
  <si>
    <t>1697905518</t>
  </si>
  <si>
    <t>R007</t>
  </si>
  <si>
    <t>kouřové čidlo pro spuštění větrání chráněné nikové cesty</t>
  </si>
  <si>
    <t>1632272577</t>
  </si>
  <si>
    <t>SO_17 - Vytápění administrativní části</t>
  </si>
  <si>
    <t xml:space="preserve">    732 - Ústřední vytápění - strojovny</t>
  </si>
  <si>
    <t xml:space="preserve">    733 - Ústřední vytápění - rozvodné potrubí</t>
  </si>
  <si>
    <t xml:space="preserve">    734 - Ústřední vytápění - armatury</t>
  </si>
  <si>
    <t xml:space="preserve">    735 - Ústřední vytápění - otopná tělesa</t>
  </si>
  <si>
    <t>713463411</t>
  </si>
  <si>
    <t>Montáž izolace tepelné potrubí a ohybů návlekovými izolačními pouzdry</t>
  </si>
  <si>
    <t>-173984774</t>
  </si>
  <si>
    <t>MLT.I00000502</t>
  </si>
  <si>
    <t>izolace potrubí 15x13mm</t>
  </si>
  <si>
    <t>-2111549423</t>
  </si>
  <si>
    <t>MLT.I00000602</t>
  </si>
  <si>
    <t>izolace potrubí 18x13mm</t>
  </si>
  <si>
    <t>946197923</t>
  </si>
  <si>
    <t>MLT.I00000802</t>
  </si>
  <si>
    <t>izolace potrubí 22x13mm</t>
  </si>
  <si>
    <t>1751787637</t>
  </si>
  <si>
    <t>MLT.I00001002</t>
  </si>
  <si>
    <t>izolace potrubí 28x13mm</t>
  </si>
  <si>
    <t>122597590</t>
  </si>
  <si>
    <t>MLT.I00001202</t>
  </si>
  <si>
    <t>izolace potrubí 35x13mm</t>
  </si>
  <si>
    <t>1764803610</t>
  </si>
  <si>
    <t>732</t>
  </si>
  <si>
    <t>Ústřední vytápění - strojovny</t>
  </si>
  <si>
    <t>M003</t>
  </si>
  <si>
    <t>Tepelné čerpadlo vzduch-voda</t>
  </si>
  <si>
    <t>1990508913</t>
  </si>
  <si>
    <t>M004</t>
  </si>
  <si>
    <t>Montáž TČ</t>
  </si>
  <si>
    <t>-975271047</t>
  </si>
  <si>
    <t>M005</t>
  </si>
  <si>
    <t>Autorizované uvedení jednotky do provozu - Supervizor</t>
  </si>
  <si>
    <t>-1019101984</t>
  </si>
  <si>
    <t>M006</t>
  </si>
  <si>
    <t xml:space="preserve">Regulátor TČ </t>
  </si>
  <si>
    <t>1851998218</t>
  </si>
  <si>
    <t>M007</t>
  </si>
  <si>
    <t>Dálkové ovládání FET, příslušenství regulace</t>
  </si>
  <si>
    <t>-705481882</t>
  </si>
  <si>
    <t>M008</t>
  </si>
  <si>
    <t xml:space="preserve">Akumulační zásobník </t>
  </si>
  <si>
    <t>1524806461</t>
  </si>
  <si>
    <t>M009</t>
  </si>
  <si>
    <t xml:space="preserve">Zásobník TV SBB </t>
  </si>
  <si>
    <t>331079550</t>
  </si>
  <si>
    <t>M010</t>
  </si>
  <si>
    <t>Montáž zásobníků</t>
  </si>
  <si>
    <t>1004363227</t>
  </si>
  <si>
    <t>M002</t>
  </si>
  <si>
    <t>Hadice připojovací 5/4"</t>
  </si>
  <si>
    <t>281541707</t>
  </si>
  <si>
    <t>732331615.RFX</t>
  </si>
  <si>
    <t>Nádoba tlaková expanzní s membránou Reflex N závitové připojení PN 0,4 o objemu 35 l</t>
  </si>
  <si>
    <t>1205726232</t>
  </si>
  <si>
    <t>959780792</t>
  </si>
  <si>
    <t>-77240096</t>
  </si>
  <si>
    <t>M014</t>
  </si>
  <si>
    <t xml:space="preserve">úpravna vody </t>
  </si>
  <si>
    <t>-262900544</t>
  </si>
  <si>
    <t>-14394796</t>
  </si>
  <si>
    <t xml:space="preserve">Oběhové čerpadlo </t>
  </si>
  <si>
    <t>-1906089791</t>
  </si>
  <si>
    <t>2036549022</t>
  </si>
  <si>
    <t>733</t>
  </si>
  <si>
    <t>Ústřední vytápění - rozvodné potrubí</t>
  </si>
  <si>
    <t>733223301</t>
  </si>
  <si>
    <t>Potrubí měděné tvrdé spojované lisováním D 15x1 mm</t>
  </si>
  <si>
    <t>436266377</t>
  </si>
  <si>
    <t>733223302</t>
  </si>
  <si>
    <t>Potrubí měděné tvrdé spojované lisováním D 18x1 mm</t>
  </si>
  <si>
    <t>-553775853</t>
  </si>
  <si>
    <t>733223303</t>
  </si>
  <si>
    <t>1132946420</t>
  </si>
  <si>
    <t>733223304</t>
  </si>
  <si>
    <t>-1645644431</t>
  </si>
  <si>
    <t>733223305</t>
  </si>
  <si>
    <t>-1933142135</t>
  </si>
  <si>
    <t>733291101</t>
  </si>
  <si>
    <t>Zkouška těsnosti potrubí měděné D do 35x1,5</t>
  </si>
  <si>
    <t>-1772235047</t>
  </si>
  <si>
    <t>734</t>
  </si>
  <si>
    <t>Ústřední vytápění - armatury</t>
  </si>
  <si>
    <t>734209103</t>
  </si>
  <si>
    <t>Montáž armatury závitové s jedním závitem G 1/2</t>
  </si>
  <si>
    <t>-1435590623</t>
  </si>
  <si>
    <t>734209115</t>
  </si>
  <si>
    <t>Montáž armatury závitové s dvěma závity G 1</t>
  </si>
  <si>
    <t>-1259098944</t>
  </si>
  <si>
    <t>734209116</t>
  </si>
  <si>
    <t>Montáž armatury závitové s dvěma závity G 5/4</t>
  </si>
  <si>
    <t>2014632435</t>
  </si>
  <si>
    <t>7342091231</t>
  </si>
  <si>
    <t>Montáž armatury závitové s čtyřmi závity G 1/2</t>
  </si>
  <si>
    <t>-688654630</t>
  </si>
  <si>
    <t>734211120.GCM</t>
  </si>
  <si>
    <t>Ventil závitový R99 odvzdušňovací G 1/2 PN 14 do 120°C automatický</t>
  </si>
  <si>
    <t>228831913</t>
  </si>
  <si>
    <t>734242415.GCM</t>
  </si>
  <si>
    <t>Ventil závitový R60 zpětný přímý G 5/4 PN 16 do 110°C</t>
  </si>
  <si>
    <t>136488208</t>
  </si>
  <si>
    <t>734251211.GCM</t>
  </si>
  <si>
    <t>Ventil závitový R140 pojistný rohový G 1/2 provozní tlak od 2,5 do 6 barů</t>
  </si>
  <si>
    <t>1486883744</t>
  </si>
  <si>
    <t>734261402.GCM</t>
  </si>
  <si>
    <t>Armatura připojovací R384 rohová G 1/2x18 PN 10 do 110°C radiátorů typu VK</t>
  </si>
  <si>
    <t>1785965480</t>
  </si>
  <si>
    <t>armatura HM</t>
  </si>
  <si>
    <t>1540717730</t>
  </si>
  <si>
    <t>734291123.GCM</t>
  </si>
  <si>
    <t>Kohout plnící a vypouštěcí R608 G 1/2 PN 10 do 90°C závitový</t>
  </si>
  <si>
    <t>-1732014798</t>
  </si>
  <si>
    <t>734292716.GCM</t>
  </si>
  <si>
    <t>Kohout kulový R250D přímý G 1 1/4 PN 42 do 185°C vnitřní závit</t>
  </si>
  <si>
    <t>-822251127</t>
  </si>
  <si>
    <t>M012</t>
  </si>
  <si>
    <t>Magnetický filtr 5/4"</t>
  </si>
  <si>
    <t>-1519650311</t>
  </si>
  <si>
    <t>M013</t>
  </si>
  <si>
    <t>-1578617094</t>
  </si>
  <si>
    <t>1381059274</t>
  </si>
  <si>
    <t>-771682390</t>
  </si>
  <si>
    <t>1789231995</t>
  </si>
  <si>
    <t>735</t>
  </si>
  <si>
    <t>Ústřední vytápění - otopná tělesa</t>
  </si>
  <si>
    <t>Otopné těleso koupelnové 1500x600</t>
  </si>
  <si>
    <t>1721936550</t>
  </si>
  <si>
    <t>Otopné těleso koupelnové1820x600</t>
  </si>
  <si>
    <t>-291843288</t>
  </si>
  <si>
    <t>Elektrické topné těleso ETT 300 W</t>
  </si>
  <si>
    <t>-822145434</t>
  </si>
  <si>
    <t>735152172.KRD</t>
  </si>
  <si>
    <t>Otopné těleso panel VK jednodeskové bez přídavné přestupní plochy typ 10 výška/délka 600/500 mm výkon 302 W</t>
  </si>
  <si>
    <t>1146513484</t>
  </si>
  <si>
    <t>735152173.KRD</t>
  </si>
  <si>
    <t>Otopné těleso panel VK jednodeskové bez přídavné přestupní plochy VK typ 10 výška/délka 600/600 mm výkon 362 W</t>
  </si>
  <si>
    <t>-687327240</t>
  </si>
  <si>
    <t>735152179.KRD</t>
  </si>
  <si>
    <t>Otopné těleso panel VK jednodeskové bez přídavné přestupní plochy VK typ 10 výška/délka 600/1200 mm výkon 725 W</t>
  </si>
  <si>
    <t>1371305765</t>
  </si>
  <si>
    <t>735152181.KRD</t>
  </si>
  <si>
    <t>Otopné těleso panel VK jednodeskové bez přídavné přestupní plochy VK typ 10 výška/délka 600/1600 mm výkon 966 W</t>
  </si>
  <si>
    <t>-1160691126</t>
  </si>
  <si>
    <t>735152272.KRD</t>
  </si>
  <si>
    <t>Otopné těleso panelové VK jednodeskové 1 přídavná přestupní plocha VK typ 11 výška/délka 600/500 mm výkon 501 W</t>
  </si>
  <si>
    <t>-1226283775</t>
  </si>
  <si>
    <t>735152273.KRD</t>
  </si>
  <si>
    <t>Otopné těleso panelové VK jednodeskové 1 přídavná přestupní plocha VK typ 11 výška/délka 600/600 mm výkon 601 W</t>
  </si>
  <si>
    <t>663793804</t>
  </si>
  <si>
    <t>735152274.KRD</t>
  </si>
  <si>
    <t>Otopné těleso panelové VK jednodeskové 1 přídavná přestupní plocha VK typ 11 výška/délka 600/700 mm výkon 701 W</t>
  </si>
  <si>
    <t>1166857009</t>
  </si>
  <si>
    <t>735152275.KRD</t>
  </si>
  <si>
    <t>Otopné těleso panelové VK jednodeskové 1 přídavná přestupní plocha VK typ 11 výška/délka 600/800 mm výkon 802 W</t>
  </si>
  <si>
    <t>594917291</t>
  </si>
  <si>
    <t>735152276.KRD</t>
  </si>
  <si>
    <t>Otopné těleso panelové VK jednodeskové 1 přídavná přestupní plocha VK typ 11výška/délka 600/900 mm výkon 902 W</t>
  </si>
  <si>
    <t>-590295760</t>
  </si>
  <si>
    <t>735152277.KRD</t>
  </si>
  <si>
    <t>Otopné těleso panel VK jednodeskové 1 přídavná přestupní plocha VK typ 11 výška/délka 600/1000 mm výkon 1002 W</t>
  </si>
  <si>
    <t>-1637345545</t>
  </si>
  <si>
    <t>735152278.KRD</t>
  </si>
  <si>
    <t>Otopné těleso panel VK jednodeskové 1 přídavná přestupní plocha VK typ 11 výška/délka 600/1100 mm výkon 1102 W</t>
  </si>
  <si>
    <t>-1436767190</t>
  </si>
  <si>
    <t>735152279.KRD</t>
  </si>
  <si>
    <t>Otopné těleso panel VK jednodeskové 1 přídavná přestupní plocha VK typ 11 výška/délka 600/1200 mm výkon 1202 W</t>
  </si>
  <si>
    <t>513284369</t>
  </si>
  <si>
    <t>735152280.KRD</t>
  </si>
  <si>
    <t>Otopné těleso panel VK jednodeskové 1 přídavná přestupní plocha VK typ 11 výška/délka 600/1400 mm výkon 1403 W</t>
  </si>
  <si>
    <t>-489472389</t>
  </si>
  <si>
    <t>735152472.KRD</t>
  </si>
  <si>
    <t>Otopné těleso panelové VK dvoudeskové 1 přídavná přestupní plocha VK typ 21 výška/délka 600/500 mm výkon 644 W</t>
  </si>
  <si>
    <t>993978723</t>
  </si>
  <si>
    <t>735152482.KRD</t>
  </si>
  <si>
    <t>Otopné těleso panelové VK dvoudeskové 1 přídavná přestupní plocha VK typ 21 výška/délka 600/1800 mm výkon 2318 W</t>
  </si>
  <si>
    <t>-426863926</t>
  </si>
  <si>
    <t>735152577.KRD</t>
  </si>
  <si>
    <t>Otopné těleso panelové VK dvoudeskové 2 přídavné přestupní plochy VK typ 22 výška/délka 600/1000 mm výkon 1679 W</t>
  </si>
  <si>
    <t>1868789206</t>
  </si>
  <si>
    <t>735152599.KRD</t>
  </si>
  <si>
    <t>Otopné těleso panelové VK dvoudeskové 2 přídavné přestupní plochy VK typ 22 výška/délka 900/1200 mm výkon 2776 W</t>
  </si>
  <si>
    <t>-187485914</t>
  </si>
  <si>
    <t>735159110</t>
  </si>
  <si>
    <t>Montáž otopných těles panelových jednořadých dl do 1500 mm</t>
  </si>
  <si>
    <t>-1812643396</t>
  </si>
  <si>
    <t>735159120</t>
  </si>
  <si>
    <t>Montáž otopných těles panelových jednořadých dl přes 1500 do 2340 mm</t>
  </si>
  <si>
    <t>-1836896161</t>
  </si>
  <si>
    <t>735159210</t>
  </si>
  <si>
    <t>Montáž otopných těles panelových dvouřadých dl do 1140 mm</t>
  </si>
  <si>
    <t>-2037235716</t>
  </si>
  <si>
    <t>735159220</t>
  </si>
  <si>
    <t>Montáž otopných těles panelových dvouřadých dl přes 1140 do 1500 mm</t>
  </si>
  <si>
    <t>1573474950</t>
  </si>
  <si>
    <t>735164511</t>
  </si>
  <si>
    <t>Montáž otopného tělesa trubkového na stěnu v tělesa do 1500 mm</t>
  </si>
  <si>
    <t>1167964450</t>
  </si>
  <si>
    <t>735164512</t>
  </si>
  <si>
    <t>Montáž otopného tělesa trubkového na stěnu v tělesa přes 1500 mm</t>
  </si>
  <si>
    <t>1255636108</t>
  </si>
  <si>
    <t>1839518679</t>
  </si>
  <si>
    <t>M020</t>
  </si>
  <si>
    <t>727358643</t>
  </si>
  <si>
    <t>67100609</t>
  </si>
  <si>
    <t>Elektroinstalace - zapojení, oživení</t>
  </si>
  <si>
    <t>-1389861607</t>
  </si>
  <si>
    <t>M023</t>
  </si>
  <si>
    <t>Elektroinstalace - zařídí profese elektro</t>
  </si>
  <si>
    <t>190389953</t>
  </si>
  <si>
    <t>M024</t>
  </si>
  <si>
    <t>Topná zkouška</t>
  </si>
  <si>
    <t>606017388</t>
  </si>
  <si>
    <t>M025</t>
  </si>
  <si>
    <t>Napuštění, vypuštění systému</t>
  </si>
  <si>
    <t>195327429</t>
  </si>
  <si>
    <t>M026</t>
  </si>
  <si>
    <t>79784507</t>
  </si>
  <si>
    <t>SO_18 - Klimatizace</t>
  </si>
  <si>
    <t>OST - Dodávka a montáž</t>
  </si>
  <si>
    <t xml:space="preserve">    O01 - Klimatizace</t>
  </si>
  <si>
    <t>OST</t>
  </si>
  <si>
    <t>Dodávka a montáž</t>
  </si>
  <si>
    <t>O01</t>
  </si>
  <si>
    <t>M055</t>
  </si>
  <si>
    <t xml:space="preserve">venkovní jednotka klimatizace dle PD č. 1_x000D_
</t>
  </si>
  <si>
    <t>562927301</t>
  </si>
  <si>
    <t>M056</t>
  </si>
  <si>
    <t>venkovní jednotka klimatizace dle PD č. 2</t>
  </si>
  <si>
    <t>964789359</t>
  </si>
  <si>
    <t>M057</t>
  </si>
  <si>
    <t>kazetová jednotka č. 1</t>
  </si>
  <si>
    <t>-1160848912</t>
  </si>
  <si>
    <t>M058</t>
  </si>
  <si>
    <t xml:space="preserve">kazetová jednotka č. 2_x000D_
</t>
  </si>
  <si>
    <t>-1962024159</t>
  </si>
  <si>
    <t>M059</t>
  </si>
  <si>
    <t>krycí panel kazetové jednotky comfort</t>
  </si>
  <si>
    <t>520234595</t>
  </si>
  <si>
    <t>M060</t>
  </si>
  <si>
    <t>krycí panel kazetové jednotky slim</t>
  </si>
  <si>
    <t>2044185675</t>
  </si>
  <si>
    <t>M061</t>
  </si>
  <si>
    <t>bezdrátový infra ovladač pro jednotku comfort</t>
  </si>
  <si>
    <t>-1327986969</t>
  </si>
  <si>
    <t>M062</t>
  </si>
  <si>
    <t>bezdrátový infra ovladač pro jednotku slim</t>
  </si>
  <si>
    <t>-45539205</t>
  </si>
  <si>
    <t>M063</t>
  </si>
  <si>
    <t>Cu potrubí vč. izolace a komukačního kabelu</t>
  </si>
  <si>
    <t>11214693</t>
  </si>
  <si>
    <t>M064</t>
  </si>
  <si>
    <t xml:space="preserve">konzole pro venkovní jednotku </t>
  </si>
  <si>
    <t>435039663</t>
  </si>
  <si>
    <t>M065</t>
  </si>
  <si>
    <t>tlumiče chvění</t>
  </si>
  <si>
    <t>1496322209</t>
  </si>
  <si>
    <t>M066</t>
  </si>
  <si>
    <t>montážní materiál, Ag pájka, technické plyny</t>
  </si>
  <si>
    <t>-1919983257</t>
  </si>
  <si>
    <t>M067</t>
  </si>
  <si>
    <t>montáž, doprava, zprovoznění, zaškolení, likvidace odpadu</t>
  </si>
  <si>
    <t>1364793067</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</si>
  <si>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</si>
  <si>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</si>
  <si>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</si>
  <si>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</si>
  <si>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charset val="238"/>
      </rPr>
      <t xml:space="preserve">Rekapitulace stavby </t>
    </r>
    <r>
      <rPr>
        <sz val="8"/>
        <rFont val="Arial CE"/>
        <charset val="238"/>
      </rPr>
      <t>obsahuje sestavu Rekapitulace stavby a Rekapitulace objektů stavby a soupisů prací.</t>
    </r>
  </si>
  <si>
    <r>
      <t xml:space="preserve">V sestavě </t>
    </r>
    <r>
      <rPr>
        <b/>
        <sz val="8"/>
        <rFont val="Arial CE"/>
        <charset val="238"/>
      </rPr>
      <t>Rekapitulace stavby</t>
    </r>
    <r>
      <rPr>
        <sz val="8"/>
        <rFont val="Arial CE"/>
        <charset val="238"/>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</si>
  <si>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</si>
  <si>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</si>
  <si>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charset val="238"/>
      </rPr>
      <t>Rekapitulace objektů stavby a soupisů prací</t>
    </r>
    <r>
      <rPr>
        <sz val="8"/>
        <rFont val="Arial CE"/>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</si>
  <si>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</si>
  <si>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</si>
  <si>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</si>
  <si>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</si>
  <si>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</si>
  <si>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</si>
  <si>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</si>
  <si>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</si>
  <si>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</si>
  <si>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</si>
  <si>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</si>
  <si>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i/>
        <sz val="8"/>
        <rFont val="Arial CE"/>
        <charset val="238"/>
      </rPr>
      <t xml:space="preserve">Soupis prací </t>
    </r>
    <r>
      <rPr>
        <sz val="8"/>
        <rFont val="Arial CE"/>
        <charset val="238"/>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</si>
  <si>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</si>
  <si>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charset val="238"/>
      </rPr>
      <t>Krycí list soupisu</t>
    </r>
    <r>
      <rPr>
        <sz val="8"/>
        <rFont val="Arial CE"/>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</si>
  <si>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</si>
  <si>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charset val="238"/>
      </rPr>
      <t>Rekapitulace členění soupisu prací</t>
    </r>
    <r>
      <rPr>
        <sz val="8"/>
        <rFont val="Arial CE"/>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</si>
  <si>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</si>
  <si>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charset val="238"/>
      </rPr>
      <t xml:space="preserve">Soupis prací </t>
    </r>
    <r>
      <rPr>
        <sz val="8"/>
        <rFont val="Arial CE"/>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</si>
  <si>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</si>
  <si>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</si>
  <si>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</si>
  <si>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</si>
  <si>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 FIG - rozpad figur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</si>
  <si>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</si>
  <si>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</si>
  <si>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</si>
  <si>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</si>
  <si>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</si>
  <si>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</si>
  <si>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</si>
  <si>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</si>
  <si>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</si>
  <si>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</si>
  <si>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</si>
  <si>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</si>
  <si>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</si>
  <si>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</si>
  <si>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</si>
  <si>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</si>
  <si>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</si>
  <si>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</si>
  <si>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</si>
  <si>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</si>
  <si>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</si>
  <si>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</si>
  <si>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</si>
  <si>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</si>
  <si>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</si>
  <si>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</si>
  <si>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</si>
  <si>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</si>
  <si>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</si>
  <si>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</si>
  <si>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</si>
  <si>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</si>
  <si>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</si>
  <si>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</si>
  <si>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</si>
  <si>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</si>
  <si>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</si>
  <si>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</si>
  <si>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</si>
  <si>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</si>
  <si>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</si>
  <si>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</si>
  <si>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</si>
  <si>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</si>
  <si>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</si>
  <si>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</si>
  <si>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</si>
  <si>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</si>
  <si>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</si>
  <si>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</si>
  <si>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</si>
  <si>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</si>
  <si>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</si>
  <si>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</si>
  <si>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</si>
  <si>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</si>
  <si>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</si>
  <si>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</si>
  <si>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</si>
  <si>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</si>
  <si>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</si>
  <si>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</si>
  <si>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</si>
  <si>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</si>
  <si>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</si>
  <si>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</si>
  <si>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</si>
  <si>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</si>
  <si>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</si>
  <si>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</si>
  <si>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</si>
  <si>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</si>
  <si>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</si>
  <si>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</si>
  <si>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</si>
  <si>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</si>
  <si>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</si>
  <si>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</si>
  <si>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</si>
  <si>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</si>
  <si>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</si>
  <si>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</si>
  <si>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</si>
  <si>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</si>
  <si>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</si>
  <si>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</si>
  <si>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</si>
  <si>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</si>
  <si>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</si>
  <si>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</si>
  <si>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</si>
  <si>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</si>
  <si>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</si>
  <si>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</si>
  <si>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</si>
  <si>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</si>
  <si>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</si>
  <si>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</si>
  <si>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</si>
  <si>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</si>
  <si>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</si>
  <si>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</si>
  <si>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</si>
  <si>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</si>
  <si>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</si>
  <si>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</si>
  <si>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</si>
  <si>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</si>
  <si>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</si>
  <si>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</si>
  <si>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</si>
  <si>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</si>
  <si>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</si>
  <si>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</si>
  <si>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</si>
  <si>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</si>
  <si>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</si>
  <si>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</si>
  <si>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</si>
  <si>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</si>
  <si>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</si>
  <si>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</si>
  <si>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</si>
  <si>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</si>
  <si>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</si>
  <si>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</si>
  <si>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</si>
  <si>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</si>
  <si>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fig</t>
  </si>
  <si>
    <t>Rozpad figur</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</si>
  <si>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</si>
  <si>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</si>
  <si>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</si>
  <si>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</si>
  <si>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</si>
  <si>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</si>
  <si>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</si>
  <si>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</si>
  <si>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</si>
  <si>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</si>
  <si>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</si>
  <si>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</si>
  <si>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</si>
  <si>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</si>
  <si>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</si>
  <si>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</si>
  <si>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</si>
  <si>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</si>
  <si>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</si>
  <si>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</si>
  <si>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</si>
  <si>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</si>
  <si>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</si>
  <si>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</si>
  <si>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H-svítidlo IP54 lišta B LED8000-840 1x53W</t>
  </si>
  <si>
    <t>zás.na povrch 63A/400V/3f s vypín. Např. ABB 2CMA168036R1000</t>
  </si>
  <si>
    <t>trubka např. kopoflex 9050</t>
  </si>
  <si>
    <t>Poznámka k položce:
například: SCHÜCO LivIng 82 MD, trojsklo, Ug=0,6 W, Anthrazitgrau/Bílá</t>
  </si>
  <si>
    <t>Poznámka k položce:
například: SCHÜCO LivIng 82 MD, trojsklo, Ug=0,6 W, Okenní profily 7-komorové, Anthrazitgrau/Bílá</t>
  </si>
  <si>
    <t xml:space="preserve">Poznámka k položce:
například: SCHÜCO LivIng 82 MD, trojsklo, Ug=0,6 W, Okenní profily 7-komorové, Anthrazitgrau/Bílá
</t>
  </si>
  <si>
    <t>Poznámka k položce:
Například: Alpha ALU60, sekce tvořené z hliníkových profilů s přerušeným tepelným mostem a trojitou izolační tabulkou čirou o tl. 40 mm, ALU rám v provedení elox, spodní sekce tvořená dvojitými ocelovými panely (pěnová výplň) o celkové tl. 60 mm, zdvojené podlahové těsnění, tepelná izolace celých vrat U=2,25 W/m2K, povrchová úprava Micrograin, zvenku lak odstín světlý hliník dle RAL 9006, zevnitř RAL 9002, zvýšené kování T400 s vedením kolejnic až pod strop, průžiny umístěny ve výšce cca. 7300 mm, zesílené profily vodících kolejnic v provedení pozink. Součástí je hřídelový elektropohon německého výrobce GfA s řízením TS971 - obslužné ovládání vedle vrat, nouzově ovládání řetízky, integrovaný přijímač dálkového ovládání. Doprava a montáž v ceně.</t>
  </si>
  <si>
    <t>Poznámka k položce:
Dodávka a montáž chrániček pro budoucí připojení jámy, tuhé trubky  například. KOPODUR DN160</t>
  </si>
  <si>
    <t>Kohout kulový například: GIACOMINI R950 s koulí DADO přímý G 3/4" PN 42 do 185°C plnoprůtokový vnitřní závit těžká řada</t>
  </si>
  <si>
    <t>Kohout kulový například: GIACOMINI R950 s koulí DADO přímý G 1" PN 42 do 185°C plnoprůtokový vnitřní závit těžká řada</t>
  </si>
  <si>
    <t>Kohout kulový například: GIACOMINI R950 s koulí DADO přímý G 2" PN 42 do 185°C plnoprůtokový vnitřní závit těžká řada</t>
  </si>
  <si>
    <t>Nádoba expanzní tlaková pro akumulační ohřev TV průtočná s membránou např. Refix DD závitové připojení PN 1,0 o objemu 18 l</t>
  </si>
  <si>
    <t>Vyvažovací ventil např. STAD 1"</t>
  </si>
  <si>
    <t>Trubka např. Sonoflex MO 102</t>
  </si>
  <si>
    <t>Zalití spár stropních panelů např. SPIROLL jemnozrnným betonem o pevnosti 25 MPa</t>
  </si>
  <si>
    <t>zás.na povrch 32A/400V/3f s vypín. Např. Famatel sb205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</si>
</sst>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52" x14ac:knownFonts="1">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8"/>
      <color rgb="FF003366"/>
      <name val="Arial CE"/>
    </font>
    <font>
      <sz val="8"/>
      <color rgb="FF505050"/>
      <name val="Arial CE"/>
    </font>
    <font>
      <sz val="8"/>
      <color rgb="FFFF0000"/>
      <name val="Arial CE"/>
    </font>
    <font>
      <sz val="8"/>
      <color rgb="FF800080"/>
      <name val="Arial CE"/>
    </font>
    <font>
      <sz val="10"/>
      <color rgb="FF003366"/>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amily val="1"/>
      <charset val="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79797"/>
      <name val="Arial CE"/>
    </font>
    <font>
      <i/>
      <u/>
      <sz val="7"/>
      <color rgb="FF979797"/>
      <name val="Calibri"/>
      <family val="2"/>
      <charset val="238"/>
      <scheme val="minor"/>
    </font>
    <font>
      <sz val="7"/>
      <color rgb="FF969696"/>
      <name val="Arial CE"/>
    </font>
    <font>
      <i/>
      <sz val="9"/>
      <color rgb="FF0000FF"/>
      <name val="Arial CE"/>
    </font>
    <font>
      <i/>
      <sz val="8"/>
      <color rgb="FF0000FF"/>
      <name val="Arial CE"/>
    </font>
    <font>
      <i/>
      <sz val="7"/>
      <color rgb="FF969696"/>
      <name val="Arial CE"/>
    </font>
    <font>
      <sz val="8"/>
      <name val="Trebuchet MS"/>
      <family val="2"/>
      <charset val="238"/>
    </font>
    <font>
      <b/>
      <sz val="16"/>
      <name val="Trebuchet MS"/>
      <family val="2"/>
      <charset val="238"/>
    </font>
    <font>
      <b/>
      <sz val="11"/>
      <name val="Trebuchet MS"/>
      <family val="2"/>
      <charset val="238"/>
    </font>
    <font>
      <sz val="8"/>
      <name val="Arial CE"/>
      <charset val="238"/>
    </font>
    <font>
      <sz val="9"/>
      <name val="Trebuchet MS"/>
      <family val="2"/>
      <charset val="238"/>
    </font>
    <font>
      <sz val="10"/>
      <name val="Trebuchet MS"/>
      <family val="2"/>
      <charset val="238"/>
    </font>
    <font>
      <sz val="11"/>
      <name val="Trebuchet MS"/>
      <family val="2"/>
      <charset val="238"/>
    </font>
    <font>
      <b/>
      <sz val="9"/>
      <name val="Trebuchet MS"/>
      <family val="2"/>
      <charset val="238"/>
    </font>
    <font>
      <b/>
      <sz val="8"/>
      <name val="Arial CE"/>
      <charset val="238"/>
    </font>
    <font>
      <sz val="9"/>
      <name val="Trebuchet MS"/>
      <family val="2"/>
      <charset val="238"/>
    </font>
    <font>
      <sz val="8"/>
      <name val="Arial CE"/>
      <charset val="238"/>
    </font>
    <font>
      <u/>
      <sz val="11"/>
      <color theme="10"/>
      <name val="Calibri"/>
      <family val="2"/>
      <charset val="238"/>
      <scheme val="minor"/>
    </font>
    <font>
      <i/>
      <sz val="8"/>
      <name val="Arial CE"/>
      <charset val="238"/>
    </font>
  </fonts>
  <fills count="6">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
      <patternFill patternType="solid">
        <fgColor theme="9" tint="-0.249977111117893"/>
        <bgColor indexed="64"/>
      </patternFill>
    </fill>
  </fills>
  <borders count="32">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50" fillId="0" borderId="0" applyNumberFormat="0" applyFill="0" applyBorder="0" applyAlignment="0" applyProtection="0"/>
  </cellStyleXfs>
  <cellXfs count="333">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0" fillId="0" borderId="0" xfId="0" applyAlignment="1">
      <alignment horizontal="center" vertical="center" wrapText="1"/>
    </xf>
    <xf numFmtId="0" fontId="7" fillId="0" borderId="0" xfId="0" applyFo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Alignment="1">
      <alignment horizontal="left" vertical="center"/>
    </xf>
    <xf numFmtId="0" fontId="0" fillId="0" borderId="2" xfId="0" applyBorder="1"/>
    <xf numFmtId="0" fontId="0" fillId="0" borderId="3" xfId="0" applyBorder="1"/>
    <xf numFmtId="0" fontId="0" fillId="0" borderId="4" xfId="0" applyBorder="1"/>
    <xf numFmtId="0" fontId="13" fillId="0" borderId="0" xfId="0" applyFont="1" applyAlignment="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top"/>
    </xf>
    <xf numFmtId="0" fontId="1" fillId="0" borderId="0" xfId="0" applyFont="1" applyAlignment="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0" fontId="2" fillId="0" borderId="0" xfId="0" applyFont="1" applyAlignment="1">
      <alignment horizontal="left" vertical="center" wrapText="1"/>
    </xf>
    <xf numFmtId="0" fontId="0" fillId="0" borderId="5" xfId="0" applyBorder="1"/>
    <xf numFmtId="0" fontId="0" fillId="0" borderId="4" xfId="0" applyBorder="1" applyAlignment="1">
      <alignment vertical="center"/>
    </xf>
    <xf numFmtId="0" fontId="17" fillId="0" borderId="6" xfId="0" applyFont="1" applyBorder="1" applyAlignment="1">
      <alignment horizontal="left" vertical="center"/>
    </xf>
    <xf numFmtId="0" fontId="0" fillId="0" borderId="6" xfId="0" applyBorder="1" applyAlignment="1">
      <alignment vertical="center"/>
    </xf>
    <xf numFmtId="0" fontId="1" fillId="0" borderId="0" xfId="0" applyFont="1" applyAlignment="1">
      <alignment horizontal="right" vertical="center"/>
    </xf>
    <xf numFmtId="0" fontId="1" fillId="0" borderId="4" xfId="0" applyFont="1" applyBorder="1" applyAlignment="1">
      <alignment vertical="center"/>
    </xf>
    <xf numFmtId="0" fontId="0" fillId="3" borderId="0" xfId="0" applyFill="1" applyAlignment="1">
      <alignment vertical="center"/>
    </xf>
    <xf numFmtId="0" fontId="4" fillId="3" borderId="7" xfId="0" applyFont="1" applyFill="1" applyBorder="1" applyAlignment="1">
      <alignment horizontal="left" vertical="center"/>
    </xf>
    <xf numFmtId="0" fontId="0" fillId="3" borderId="8" xfId="0" applyFill="1" applyBorder="1" applyAlignment="1">
      <alignment vertical="center"/>
    </xf>
    <xf numFmtId="0" fontId="4" fillId="3" borderId="8" xfId="0" applyFont="1" applyFill="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2" fillId="0" borderId="4" xfId="0" applyFont="1" applyBorder="1" applyAlignment="1">
      <alignment vertical="center"/>
    </xf>
    <xf numFmtId="0" fontId="3" fillId="0" borderId="4" xfId="0" applyFont="1" applyBorder="1" applyAlignment="1">
      <alignment vertical="center"/>
    </xf>
    <xf numFmtId="0" fontId="3" fillId="0" borderId="0" xfId="0" applyFont="1" applyAlignment="1">
      <alignment horizontal="left" vertical="center"/>
    </xf>
    <xf numFmtId="0" fontId="17" fillId="0" borderId="0" xfId="0" applyFont="1" applyAlignment="1">
      <alignment vertical="center"/>
    </xf>
    <xf numFmtId="165" fontId="2" fillId="0" borderId="0" xfId="0" applyNumberFormat="1" applyFont="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20" fillId="0" borderId="0" xfId="0" applyFont="1" applyAlignment="1">
      <alignment horizontal="left" vertical="center"/>
    </xf>
    <xf numFmtId="0" fontId="0" fillId="0" borderId="16" xfId="0" applyBorder="1" applyAlignment="1">
      <alignment vertical="center"/>
    </xf>
    <xf numFmtId="0" fontId="0" fillId="4" borderId="8" xfId="0" applyFill="1" applyBorder="1" applyAlignment="1">
      <alignment vertical="center"/>
    </xf>
    <xf numFmtId="0" fontId="21" fillId="4" borderId="9" xfId="0" applyFont="1" applyFill="1" applyBorder="1" applyAlignment="1">
      <alignment horizontal="center" vertical="center"/>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9" xfId="0" applyFont="1" applyBorder="1" applyAlignment="1">
      <alignment horizontal="center" vertical="center" wrapText="1"/>
    </xf>
    <xf numFmtId="0" fontId="0" fillId="0" borderId="12" xfId="0" applyBorder="1" applyAlignment="1">
      <alignment vertical="center"/>
    </xf>
    <xf numFmtId="0" fontId="4" fillId="0" borderId="4"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4" fontId="23" fillId="0" borderId="0" xfId="0" applyNumberFormat="1" applyFont="1" applyAlignment="1">
      <alignment vertical="center"/>
    </xf>
    <xf numFmtId="0" fontId="4" fillId="0" borderId="0" xfId="0" applyFont="1" applyAlignment="1">
      <alignment horizontal="center" vertical="center"/>
    </xf>
    <xf numFmtId="4" fontId="19" fillId="0" borderId="15" xfId="0" applyNumberFormat="1" applyFont="1" applyBorder="1" applyAlignment="1">
      <alignment vertical="center"/>
    </xf>
    <xf numFmtId="4" fontId="19" fillId="0" borderId="0" xfId="0" applyNumberFormat="1" applyFont="1" applyAlignment="1">
      <alignment vertical="center"/>
    </xf>
    <xf numFmtId="166" fontId="19" fillId="0" borderId="0" xfId="0" applyNumberFormat="1" applyFont="1" applyAlignment="1">
      <alignment vertical="center"/>
    </xf>
    <xf numFmtId="4" fontId="19" fillId="0" borderId="16" xfId="0" applyNumberFormat="1" applyFont="1" applyBorder="1" applyAlignment="1">
      <alignment vertical="center"/>
    </xf>
    <xf numFmtId="0" fontId="4" fillId="0" borderId="0" xfId="0" applyFont="1" applyAlignment="1">
      <alignment horizontal="left" vertical="center"/>
    </xf>
    <xf numFmtId="0" fontId="24" fillId="0" borderId="0" xfId="0" applyFont="1" applyAlignment="1">
      <alignment horizontal="left" vertical="center"/>
    </xf>
    <xf numFmtId="0" fontId="25" fillId="0" borderId="0" xfId="1" applyFont="1" applyAlignment="1">
      <alignment horizontal="center" vertical="center"/>
    </xf>
    <xf numFmtId="0" fontId="5" fillId="0" borderId="4" xfId="0"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3" fillId="0" borderId="0" xfId="0" applyFont="1" applyAlignment="1">
      <alignment horizontal="center" vertical="center"/>
    </xf>
    <xf numFmtId="4" fontId="28" fillId="0" borderId="15" xfId="0" applyNumberFormat="1" applyFont="1" applyBorder="1" applyAlignment="1">
      <alignment vertical="center"/>
    </xf>
    <xf numFmtId="4" fontId="28" fillId="0" borderId="0" xfId="0" applyNumberFormat="1" applyFont="1" applyAlignment="1">
      <alignment vertical="center"/>
    </xf>
    <xf numFmtId="166" fontId="28" fillId="0" borderId="0" xfId="0" applyNumberFormat="1" applyFont="1" applyAlignment="1">
      <alignment vertical="center"/>
    </xf>
    <xf numFmtId="4" fontId="28" fillId="0" borderId="16" xfId="0" applyNumberFormat="1" applyFont="1" applyBorder="1" applyAlignment="1">
      <alignment vertical="center"/>
    </xf>
    <xf numFmtId="0" fontId="5" fillId="0" borderId="0" xfId="0" applyFont="1" applyAlignment="1">
      <alignment horizontal="left" vertical="center"/>
    </xf>
    <xf numFmtId="4" fontId="28" fillId="0" borderId="20" xfId="0" applyNumberFormat="1" applyFont="1" applyBorder="1" applyAlignment="1">
      <alignment vertical="center"/>
    </xf>
    <xf numFmtId="4" fontId="28" fillId="0" borderId="21" xfId="0" applyNumberFormat="1" applyFont="1" applyBorder="1" applyAlignment="1">
      <alignment vertical="center"/>
    </xf>
    <xf numFmtId="166" fontId="28" fillId="0" borderId="21" xfId="0" applyNumberFormat="1" applyFont="1" applyBorder="1" applyAlignment="1">
      <alignment vertical="center"/>
    </xf>
    <xf numFmtId="4" fontId="28" fillId="0" borderId="22" xfId="0" applyNumberFormat="1" applyFont="1" applyBorder="1" applyAlignment="1">
      <alignment vertical="center"/>
    </xf>
    <xf numFmtId="0" fontId="29" fillId="0" borderId="0" xfId="0" applyFont="1" applyAlignment="1">
      <alignment horizontal="left" vertical="center"/>
    </xf>
    <xf numFmtId="0" fontId="0" fillId="0" borderId="4" xfId="0" applyBorder="1" applyAlignment="1">
      <alignment vertical="center" wrapText="1"/>
    </xf>
    <xf numFmtId="0" fontId="17"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ill="1" applyAlignment="1">
      <alignment vertical="center"/>
    </xf>
    <xf numFmtId="0" fontId="4" fillId="4" borderId="7" xfId="0" applyFont="1" applyFill="1" applyBorder="1" applyAlignment="1">
      <alignment horizontal="left" vertical="center"/>
    </xf>
    <xf numFmtId="0" fontId="4" fillId="4" borderId="8" xfId="0" applyFont="1" applyFill="1" applyBorder="1" applyAlignment="1">
      <alignment horizontal="right" vertical="center"/>
    </xf>
    <xf numFmtId="0" fontId="4" fillId="4" borderId="8" xfId="0" applyFont="1" applyFill="1" applyBorder="1" applyAlignment="1">
      <alignment horizontal="center" vertical="center"/>
    </xf>
    <xf numFmtId="4" fontId="4" fillId="4" borderId="8" xfId="0" applyNumberFormat="1" applyFont="1" applyFill="1" applyBorder="1" applyAlignment="1">
      <alignment vertical="center"/>
    </xf>
    <xf numFmtId="0" fontId="0" fillId="4" borderId="9" xfId="0" applyFill="1" applyBorder="1" applyAlignment="1">
      <alignment vertical="center"/>
    </xf>
    <xf numFmtId="0" fontId="21" fillId="4" borderId="0" xfId="0" applyFont="1" applyFill="1" applyAlignment="1">
      <alignment horizontal="left" vertical="center"/>
    </xf>
    <xf numFmtId="0" fontId="21" fillId="4" borderId="0" xfId="0" applyFont="1" applyFill="1" applyAlignment="1">
      <alignment horizontal="right" vertical="center"/>
    </xf>
    <xf numFmtId="0" fontId="30" fillId="0" borderId="0" xfId="0" applyFont="1" applyAlignment="1">
      <alignment horizontal="left" vertical="center"/>
    </xf>
    <xf numFmtId="0" fontId="6" fillId="0" borderId="4" xfId="0" applyFont="1" applyBorder="1" applyAlignment="1">
      <alignment vertical="center"/>
    </xf>
    <xf numFmtId="0" fontId="6" fillId="0" borderId="21" xfId="0" applyFont="1" applyBorder="1" applyAlignment="1">
      <alignment horizontal="left" vertical="center"/>
    </xf>
    <xf numFmtId="0" fontId="6" fillId="0" borderId="21" xfId="0" applyFont="1" applyBorder="1" applyAlignment="1">
      <alignment vertical="center"/>
    </xf>
    <xf numFmtId="4" fontId="6" fillId="0" borderId="21" xfId="0" applyNumberFormat="1" applyFont="1" applyBorder="1" applyAlignment="1">
      <alignment vertical="center"/>
    </xf>
    <xf numFmtId="0" fontId="0" fillId="0" borderId="4" xfId="0" applyBorder="1" applyAlignment="1">
      <alignment horizontal="center" vertical="center" wrapText="1"/>
    </xf>
    <xf numFmtId="0" fontId="21" fillId="4" borderId="17" xfId="0" applyFont="1" applyFill="1" applyBorder="1" applyAlignment="1">
      <alignment horizontal="center" vertical="center" wrapText="1"/>
    </xf>
    <xf numFmtId="0" fontId="21" fillId="4" borderId="18" xfId="0" applyFont="1" applyFill="1" applyBorder="1" applyAlignment="1">
      <alignment horizontal="center" vertical="center" wrapText="1"/>
    </xf>
    <xf numFmtId="0" fontId="21" fillId="4" borderId="19" xfId="0" applyFont="1" applyFill="1" applyBorder="1" applyAlignment="1">
      <alignment horizontal="center" vertical="center" wrapText="1"/>
    </xf>
    <xf numFmtId="4" fontId="23" fillId="0" borderId="0" xfId="0" applyNumberFormat="1" applyFont="1"/>
    <xf numFmtId="166" fontId="31" fillId="0" borderId="13" xfId="0" applyNumberFormat="1" applyFont="1" applyBorder="1"/>
    <xf numFmtId="4" fontId="32" fillId="0" borderId="0" xfId="0" applyNumberFormat="1" applyFont="1" applyAlignment="1">
      <alignment vertical="center"/>
    </xf>
    <xf numFmtId="0" fontId="7" fillId="0" borderId="4" xfId="0" applyFont="1" applyBorder="1"/>
    <xf numFmtId="0" fontId="7" fillId="0" borderId="0" xfId="0" applyFont="1" applyAlignment="1">
      <alignment horizontal="left"/>
    </xf>
    <xf numFmtId="0" fontId="6" fillId="0" borderId="0" xfId="0" applyFont="1" applyAlignment="1">
      <alignment horizontal="left"/>
    </xf>
    <xf numFmtId="0" fontId="7" fillId="0" borderId="0" xfId="0" applyFont="1" applyProtection="1">
      <protection locked="0"/>
    </xf>
    <xf numFmtId="4" fontId="6" fillId="0" borderId="0" xfId="0" applyNumberFormat="1" applyFont="1"/>
    <xf numFmtId="0" fontId="7" fillId="0" borderId="15" xfId="0" applyFont="1" applyBorder="1"/>
    <xf numFmtId="166" fontId="7" fillId="0" borderId="0" xfId="0" applyNumberFormat="1" applyFont="1"/>
    <xf numFmtId="0" fontId="7" fillId="0" borderId="16" xfId="0" applyFont="1" applyBorder="1"/>
    <xf numFmtId="0" fontId="7" fillId="0" borderId="0" xfId="0" applyFont="1" applyAlignment="1">
      <alignment horizontal="center"/>
    </xf>
    <xf numFmtId="4" fontId="7" fillId="0" borderId="0" xfId="0" applyNumberFormat="1" applyFont="1" applyAlignment="1">
      <alignment vertical="center"/>
    </xf>
    <xf numFmtId="0" fontId="21" fillId="0" borderId="23" xfId="0" applyFont="1" applyBorder="1" applyAlignment="1">
      <alignment horizontal="center" vertical="center"/>
    </xf>
    <xf numFmtId="49" fontId="21" fillId="0" borderId="23" xfId="0" applyNumberFormat="1" applyFont="1" applyBorder="1" applyAlignment="1">
      <alignment horizontal="left" vertical="center" wrapText="1"/>
    </xf>
    <xf numFmtId="0" fontId="21" fillId="0" borderId="23" xfId="0" applyFont="1" applyBorder="1" applyAlignment="1">
      <alignment horizontal="left" vertical="center" wrapText="1"/>
    </xf>
    <xf numFmtId="0" fontId="21" fillId="0" borderId="23" xfId="0" applyFont="1" applyBorder="1" applyAlignment="1">
      <alignment horizontal="center" vertical="center" wrapText="1"/>
    </xf>
    <xf numFmtId="167" fontId="21" fillId="0" borderId="23" xfId="0" applyNumberFormat="1" applyFont="1" applyBorder="1" applyAlignment="1">
      <alignment vertical="center"/>
    </xf>
    <xf numFmtId="4" fontId="21" fillId="2" borderId="23" xfId="0" applyNumberFormat="1" applyFont="1" applyFill="1" applyBorder="1" applyAlignment="1" applyProtection="1">
      <alignment vertical="center"/>
      <protection locked="0"/>
    </xf>
    <xf numFmtId="4" fontId="21" fillId="0" borderId="23" xfId="0" applyNumberFormat="1" applyFont="1" applyBorder="1" applyAlignment="1">
      <alignment vertical="center"/>
    </xf>
    <xf numFmtId="0" fontId="22" fillId="2" borderId="15" xfId="0" applyFont="1" applyFill="1" applyBorder="1" applyAlignment="1" applyProtection="1">
      <alignment horizontal="left" vertical="center"/>
      <protection locked="0"/>
    </xf>
    <xf numFmtId="0" fontId="22" fillId="0" borderId="0" xfId="0" applyFont="1" applyAlignment="1">
      <alignment horizontal="center" vertical="center"/>
    </xf>
    <xf numFmtId="166" fontId="22" fillId="0" borderId="0" xfId="0" applyNumberFormat="1" applyFont="1" applyAlignment="1">
      <alignment vertical="center"/>
    </xf>
    <xf numFmtId="0" fontId="22" fillId="0" borderId="16" xfId="0" applyFont="1" applyBorder="1" applyAlignment="1">
      <alignment horizontal="left" vertical="center"/>
    </xf>
    <xf numFmtId="0" fontId="21" fillId="0" borderId="0" xfId="0" applyFont="1" applyAlignment="1">
      <alignment horizontal="left" vertical="center"/>
    </xf>
    <xf numFmtId="4" fontId="0" fillId="0" borderId="0" xfId="0" applyNumberFormat="1" applyAlignment="1">
      <alignment vertical="center"/>
    </xf>
    <xf numFmtId="0" fontId="33" fillId="0" borderId="0" xfId="0" applyFont="1" applyAlignment="1">
      <alignment horizontal="left" vertical="center"/>
    </xf>
    <xf numFmtId="0" fontId="34" fillId="0" borderId="0" xfId="1" applyFont="1" applyAlignment="1" applyProtection="1">
      <alignment vertical="center" wrapText="1"/>
    </xf>
    <xf numFmtId="0" fontId="0" fillId="0" borderId="0" xfId="0" applyAlignment="1" applyProtection="1">
      <alignment vertical="center"/>
      <protection locked="0"/>
    </xf>
    <xf numFmtId="0" fontId="0" fillId="0" borderId="15" xfId="0" applyBorder="1" applyAlignment="1">
      <alignment vertical="center"/>
    </xf>
    <xf numFmtId="0" fontId="8" fillId="0" borderId="4" xfId="0" applyFont="1" applyBorder="1" applyAlignment="1">
      <alignment vertical="center"/>
    </xf>
    <xf numFmtId="0" fontId="35"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horizontal="left" vertical="center" wrapText="1"/>
    </xf>
    <xf numFmtId="167" fontId="8" fillId="0" borderId="0" xfId="0" applyNumberFormat="1" applyFont="1" applyAlignment="1">
      <alignment vertical="center"/>
    </xf>
    <xf numFmtId="0" fontId="8" fillId="0" borderId="0" xfId="0" applyFont="1" applyAlignment="1" applyProtection="1">
      <alignment vertical="center"/>
      <protection locked="0"/>
    </xf>
    <xf numFmtId="0" fontId="8" fillId="0" borderId="15" xfId="0" applyFont="1" applyBorder="1" applyAlignment="1">
      <alignment vertical="center"/>
    </xf>
    <xf numFmtId="0" fontId="8" fillId="0" borderId="16" xfId="0" applyFont="1" applyBorder="1" applyAlignment="1">
      <alignment vertical="center"/>
    </xf>
    <xf numFmtId="0" fontId="9" fillId="0" borderId="4"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167" fontId="9" fillId="0" borderId="0" xfId="0" applyNumberFormat="1" applyFont="1" applyAlignment="1">
      <alignment vertical="center"/>
    </xf>
    <xf numFmtId="0" fontId="9" fillId="0" borderId="0" xfId="0" applyFont="1" applyAlignment="1" applyProtection="1">
      <alignment vertical="center"/>
      <protection locked="0"/>
    </xf>
    <xf numFmtId="0" fontId="9" fillId="0" borderId="15" xfId="0" applyFont="1" applyBorder="1" applyAlignment="1">
      <alignment vertical="center"/>
    </xf>
    <xf numFmtId="0" fontId="9" fillId="0" borderId="16" xfId="0" applyFont="1" applyBorder="1" applyAlignment="1">
      <alignment vertical="center"/>
    </xf>
    <xf numFmtId="0" fontId="36" fillId="0" borderId="23" xfId="0" applyFont="1" applyBorder="1" applyAlignment="1">
      <alignment horizontal="center" vertical="center"/>
    </xf>
    <xf numFmtId="49" fontId="36" fillId="0" borderId="23" xfId="0" applyNumberFormat="1" applyFont="1" applyBorder="1" applyAlignment="1">
      <alignment horizontal="left" vertical="center" wrapText="1"/>
    </xf>
    <xf numFmtId="0" fontId="36" fillId="0" borderId="23" xfId="0" applyFont="1" applyBorder="1" applyAlignment="1">
      <alignment horizontal="left" vertical="center" wrapText="1"/>
    </xf>
    <xf numFmtId="0" fontId="36" fillId="0" borderId="23" xfId="0" applyFont="1" applyBorder="1" applyAlignment="1">
      <alignment horizontal="center" vertical="center" wrapText="1"/>
    </xf>
    <xf numFmtId="167" fontId="36" fillId="0" borderId="23" xfId="0" applyNumberFormat="1" applyFont="1" applyBorder="1" applyAlignment="1">
      <alignment vertical="center"/>
    </xf>
    <xf numFmtId="4" fontId="36" fillId="2" borderId="23" xfId="0" applyNumberFormat="1" applyFont="1" applyFill="1" applyBorder="1" applyAlignment="1" applyProtection="1">
      <alignment vertical="center"/>
      <protection locked="0"/>
    </xf>
    <xf numFmtId="4" fontId="36" fillId="0" borderId="23" xfId="0" applyNumberFormat="1" applyFont="1" applyBorder="1" applyAlignment="1">
      <alignment vertical="center"/>
    </xf>
    <xf numFmtId="0" fontId="37" fillId="0" borderId="4" xfId="0" applyFont="1" applyBorder="1" applyAlignment="1">
      <alignment vertical="center"/>
    </xf>
    <xf numFmtId="0" fontId="36" fillId="2" borderId="15" xfId="0" applyFont="1" applyFill="1" applyBorder="1" applyAlignment="1" applyProtection="1">
      <alignment horizontal="left" vertical="center"/>
      <protection locked="0"/>
    </xf>
    <xf numFmtId="0" fontId="36" fillId="0" borderId="0" xfId="0" applyFont="1" applyAlignment="1">
      <alignment horizontal="center" vertical="center"/>
    </xf>
    <xf numFmtId="0" fontId="10" fillId="0" borderId="4"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pplyProtection="1">
      <alignment vertical="center"/>
      <protection locked="0"/>
    </xf>
    <xf numFmtId="0" fontId="10" fillId="0" borderId="15" xfId="0" applyFont="1" applyBorder="1" applyAlignment="1">
      <alignment vertical="center"/>
    </xf>
    <xf numFmtId="0" fontId="10" fillId="0" borderId="16" xfId="0" applyFont="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11" fillId="0" borderId="4" xfId="0" applyFont="1" applyBorder="1" applyAlignment="1">
      <alignment vertical="center"/>
    </xf>
    <xf numFmtId="0" fontId="11" fillId="0" borderId="21" xfId="0" applyFont="1" applyBorder="1" applyAlignment="1">
      <alignment horizontal="left" vertical="center"/>
    </xf>
    <xf numFmtId="0" fontId="11" fillId="0" borderId="21" xfId="0" applyFont="1" applyBorder="1" applyAlignment="1">
      <alignment vertical="center"/>
    </xf>
    <xf numFmtId="4" fontId="11" fillId="0" borderId="21" xfId="0" applyNumberFormat="1" applyFont="1" applyBorder="1" applyAlignment="1">
      <alignment vertical="center"/>
    </xf>
    <xf numFmtId="0" fontId="11" fillId="0" borderId="0" xfId="0" applyFont="1" applyAlignment="1">
      <alignment horizontal="left"/>
    </xf>
    <xf numFmtId="4" fontId="11" fillId="0" borderId="0" xfId="0" applyNumberFormat="1" applyFont="1"/>
    <xf numFmtId="0" fontId="22" fillId="2" borderId="20" xfId="0" applyFont="1" applyFill="1" applyBorder="1" applyAlignment="1" applyProtection="1">
      <alignment horizontal="left" vertical="center"/>
      <protection locked="0"/>
    </xf>
    <xf numFmtId="0" fontId="22" fillId="0" borderId="21" xfId="0" applyFont="1" applyBorder="1" applyAlignment="1">
      <alignment horizontal="center" vertical="center"/>
    </xf>
    <xf numFmtId="166" fontId="22" fillId="0" borderId="21" xfId="0" applyNumberFormat="1" applyFont="1" applyBorder="1" applyAlignment="1">
      <alignment vertical="center"/>
    </xf>
    <xf numFmtId="0" fontId="22" fillId="0" borderId="22" xfId="0" applyFont="1" applyBorder="1" applyAlignment="1">
      <alignment horizontal="left" vertical="center"/>
    </xf>
    <xf numFmtId="0" fontId="38" fillId="0" borderId="0" xfId="0" applyFont="1" applyAlignment="1">
      <alignment vertical="center" wrapText="1"/>
    </xf>
    <xf numFmtId="167" fontId="21" fillId="2" borderId="23" xfId="0" applyNumberFormat="1" applyFont="1" applyFill="1" applyBorder="1" applyAlignment="1" applyProtection="1">
      <alignment vertical="center"/>
      <protection locked="0"/>
    </xf>
    <xf numFmtId="0" fontId="36" fillId="2" borderId="20" xfId="0" applyFont="1" applyFill="1" applyBorder="1" applyAlignment="1" applyProtection="1">
      <alignment horizontal="left" vertical="center"/>
      <protection locked="0"/>
    </xf>
    <xf numFmtId="0" fontId="36" fillId="0" borderId="21" xfId="0" applyFont="1" applyBorder="1" applyAlignment="1">
      <alignment horizontal="center" vertical="center"/>
    </xf>
    <xf numFmtId="0" fontId="0" fillId="0" borderId="0" xfId="0" applyAlignment="1">
      <alignment vertical="top"/>
    </xf>
    <xf numFmtId="0" fontId="39" fillId="0" borderId="24" xfId="0" applyFont="1" applyBorder="1" applyAlignment="1">
      <alignment vertical="center" wrapText="1"/>
    </xf>
    <xf numFmtId="0" fontId="39" fillId="0" borderId="25" xfId="0" applyFont="1" applyBorder="1" applyAlignment="1">
      <alignment vertical="center" wrapText="1"/>
    </xf>
    <xf numFmtId="0" fontId="39" fillId="0" borderId="26" xfId="0" applyFont="1" applyBorder="1" applyAlignment="1">
      <alignment vertical="center" wrapText="1"/>
    </xf>
    <xf numFmtId="0" fontId="39" fillId="0" borderId="27" xfId="0" applyFont="1" applyBorder="1" applyAlignment="1">
      <alignment horizontal="center" vertical="center" wrapText="1"/>
    </xf>
    <xf numFmtId="0" fontId="39" fillId="0" borderId="28" xfId="0" applyFont="1" applyBorder="1" applyAlignment="1">
      <alignment horizontal="center" vertical="center" wrapText="1"/>
    </xf>
    <xf numFmtId="0" fontId="39" fillId="0" borderId="27" xfId="0" applyFont="1" applyBorder="1" applyAlignment="1">
      <alignment vertical="center" wrapText="1"/>
    </xf>
    <xf numFmtId="0" fontId="39" fillId="0" borderId="28" xfId="0" applyFont="1" applyBorder="1" applyAlignment="1">
      <alignment vertical="center" wrapText="1"/>
    </xf>
    <xf numFmtId="0" fontId="41" fillId="0" borderId="1" xfId="0" applyFont="1" applyBorder="1" applyAlignment="1">
      <alignment horizontal="left" vertical="center" wrapText="1"/>
    </xf>
    <xf numFmtId="0" fontId="42" fillId="0" borderId="1" xfId="0" applyFont="1" applyBorder="1" applyAlignment="1">
      <alignment horizontal="left" vertical="center" wrapText="1"/>
    </xf>
    <xf numFmtId="0" fontId="43" fillId="0" borderId="27" xfId="0" applyFont="1" applyBorder="1" applyAlignment="1">
      <alignment vertical="center" wrapText="1"/>
    </xf>
    <xf numFmtId="0" fontId="42" fillId="0" borderId="1" xfId="0" applyFont="1" applyBorder="1" applyAlignment="1">
      <alignment vertical="center" wrapText="1"/>
    </xf>
    <xf numFmtId="0" fontId="42" fillId="0" borderId="1" xfId="0" applyFont="1" applyBorder="1" applyAlignment="1">
      <alignment horizontal="left" vertical="center"/>
    </xf>
    <xf numFmtId="0" fontId="42" fillId="0" borderId="1" xfId="0" applyFont="1" applyBorder="1" applyAlignment="1">
      <alignment vertical="center"/>
    </xf>
    <xf numFmtId="49" fontId="42" fillId="0" borderId="1" xfId="0" applyNumberFormat="1" applyFont="1" applyBorder="1" applyAlignment="1">
      <alignment vertical="center" wrapText="1"/>
    </xf>
    <xf numFmtId="0" fontId="39" fillId="0" borderId="30" xfId="0" applyFont="1" applyBorder="1" applyAlignment="1">
      <alignment vertical="center" wrapText="1"/>
    </xf>
    <xf numFmtId="0" fontId="44" fillId="0" borderId="29" xfId="0" applyFont="1" applyBorder="1" applyAlignment="1">
      <alignment vertical="center" wrapText="1"/>
    </xf>
    <xf numFmtId="0" fontId="39" fillId="0" borderId="31" xfId="0" applyFont="1" applyBorder="1" applyAlignment="1">
      <alignment vertical="center" wrapText="1"/>
    </xf>
    <xf numFmtId="0" fontId="39" fillId="0" borderId="1" xfId="0" applyFont="1" applyBorder="1" applyAlignment="1">
      <alignment vertical="top"/>
    </xf>
    <xf numFmtId="0" fontId="39" fillId="0" borderId="0" xfId="0" applyFont="1" applyAlignment="1">
      <alignment vertical="top"/>
    </xf>
    <xf numFmtId="0" fontId="39" fillId="0" borderId="24" xfId="0" applyFont="1" applyBorder="1" applyAlignment="1">
      <alignment horizontal="left" vertical="center"/>
    </xf>
    <xf numFmtId="0" fontId="39" fillId="0" borderId="25" xfId="0" applyFont="1" applyBorder="1" applyAlignment="1">
      <alignment horizontal="left" vertical="center"/>
    </xf>
    <xf numFmtId="0" fontId="39" fillId="0" borderId="26" xfId="0" applyFont="1" applyBorder="1" applyAlignment="1">
      <alignment horizontal="left" vertical="center"/>
    </xf>
    <xf numFmtId="0" fontId="39" fillId="0" borderId="27" xfId="0" applyFont="1" applyBorder="1" applyAlignment="1">
      <alignment horizontal="left" vertical="center"/>
    </xf>
    <xf numFmtId="0" fontId="39" fillId="0" borderId="28" xfId="0" applyFont="1" applyBorder="1" applyAlignment="1">
      <alignment horizontal="left" vertical="center"/>
    </xf>
    <xf numFmtId="0" fontId="41" fillId="0" borderId="1" xfId="0" applyFont="1" applyBorder="1" applyAlignment="1">
      <alignment horizontal="left" vertical="center"/>
    </xf>
    <xf numFmtId="0" fontId="45" fillId="0" borderId="0" xfId="0" applyFont="1" applyAlignment="1">
      <alignment horizontal="left" vertical="center"/>
    </xf>
    <xf numFmtId="0" fontId="41" fillId="0" borderId="29" xfId="0" applyFont="1" applyBorder="1" applyAlignment="1">
      <alignment horizontal="left" vertical="center"/>
    </xf>
    <xf numFmtId="0" fontId="41" fillId="0" borderId="29" xfId="0" applyFont="1" applyBorder="1" applyAlignment="1">
      <alignment horizontal="center" vertical="center"/>
    </xf>
    <xf numFmtId="0" fontId="45" fillId="0" borderId="29" xfId="0" applyFont="1" applyBorder="1" applyAlignment="1">
      <alignment horizontal="left" vertical="center"/>
    </xf>
    <xf numFmtId="0" fontId="46" fillId="0" borderId="1" xfId="0" applyFont="1" applyBorder="1" applyAlignment="1">
      <alignment horizontal="left" vertical="center"/>
    </xf>
    <xf numFmtId="0" fontId="43" fillId="0" borderId="0" xfId="0" applyFont="1" applyAlignment="1">
      <alignment horizontal="left" vertical="center"/>
    </xf>
    <xf numFmtId="0" fontId="47" fillId="0" borderId="1" xfId="0" applyFont="1" applyBorder="1" applyAlignment="1">
      <alignment horizontal="left" vertical="center"/>
    </xf>
    <xf numFmtId="0" fontId="42" fillId="0" borderId="1" xfId="0" applyFont="1" applyBorder="1" applyAlignment="1">
      <alignment horizontal="center" vertical="center"/>
    </xf>
    <xf numFmtId="0" fontId="42" fillId="0" borderId="0" xfId="0" applyFont="1" applyAlignment="1">
      <alignment horizontal="left" vertical="center"/>
    </xf>
    <xf numFmtId="0" fontId="43" fillId="0" borderId="27" xfId="0" applyFont="1" applyBorder="1" applyAlignment="1">
      <alignment horizontal="left" vertical="center"/>
    </xf>
    <xf numFmtId="0" fontId="39" fillId="0" borderId="30" xfId="0" applyFont="1" applyBorder="1" applyAlignment="1">
      <alignment horizontal="left" vertical="center"/>
    </xf>
    <xf numFmtId="0" fontId="44" fillId="0" borderId="29" xfId="0" applyFont="1" applyBorder="1" applyAlignment="1">
      <alignment horizontal="left" vertical="center"/>
    </xf>
    <xf numFmtId="0" fontId="39" fillId="0" borderId="31" xfId="0" applyFont="1" applyBorder="1" applyAlignment="1">
      <alignment horizontal="left" vertical="center"/>
    </xf>
    <xf numFmtId="0" fontId="39" fillId="0" borderId="1" xfId="0" applyFont="1" applyBorder="1" applyAlignment="1">
      <alignment horizontal="left" vertical="center"/>
    </xf>
    <xf numFmtId="0" fontId="44" fillId="0" borderId="1" xfId="0" applyFont="1" applyBorder="1" applyAlignment="1">
      <alignment horizontal="left" vertical="center"/>
    </xf>
    <xf numFmtId="0" fontId="45" fillId="0" borderId="1" xfId="0" applyFont="1" applyBorder="1" applyAlignment="1">
      <alignment horizontal="left" vertical="center"/>
    </xf>
    <xf numFmtId="0" fontId="43" fillId="0" borderId="29" xfId="0" applyFont="1" applyBorder="1" applyAlignment="1">
      <alignment horizontal="left" vertical="center"/>
    </xf>
    <xf numFmtId="0" fontId="39" fillId="0" borderId="1" xfId="0" applyFont="1" applyBorder="1" applyAlignment="1">
      <alignment horizontal="left" vertical="center" wrapText="1"/>
    </xf>
    <xf numFmtId="0" fontId="43" fillId="0" borderId="1" xfId="0" applyFont="1" applyBorder="1" applyAlignment="1">
      <alignment horizontal="left" vertical="center" wrapText="1"/>
    </xf>
    <xf numFmtId="0" fontId="43" fillId="0" borderId="1" xfId="0" applyFont="1" applyBorder="1" applyAlignment="1">
      <alignment horizontal="center" vertical="center" wrapText="1"/>
    </xf>
    <xf numFmtId="0" fontId="39" fillId="0" borderId="24" xfId="0" applyFont="1" applyBorder="1" applyAlignment="1">
      <alignment horizontal="left" vertical="center" wrapText="1"/>
    </xf>
    <xf numFmtId="0" fontId="39" fillId="0" borderId="25"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39" fillId="0" borderId="28" xfId="0" applyFont="1" applyBorder="1" applyAlignment="1">
      <alignment horizontal="left" vertical="center" wrapText="1"/>
    </xf>
    <xf numFmtId="0" fontId="45" fillId="0" borderId="27" xfId="0" applyFont="1" applyBorder="1" applyAlignment="1">
      <alignment horizontal="left" vertical="center" wrapText="1"/>
    </xf>
    <xf numFmtId="0" fontId="45" fillId="0" borderId="28" xfId="0" applyFont="1" applyBorder="1" applyAlignment="1">
      <alignment horizontal="left" vertical="center" wrapText="1"/>
    </xf>
    <xf numFmtId="0" fontId="43" fillId="0" borderId="27" xfId="0" applyFont="1" applyBorder="1" applyAlignment="1">
      <alignment horizontal="left" vertical="center" wrapText="1"/>
    </xf>
    <xf numFmtId="0" fontId="43" fillId="0" borderId="1" xfId="0" applyFont="1" applyBorder="1" applyAlignment="1">
      <alignment horizontal="left" vertical="center"/>
    </xf>
    <xf numFmtId="0" fontId="43" fillId="0" borderId="28" xfId="0" applyFont="1" applyBorder="1" applyAlignment="1">
      <alignment horizontal="left" vertical="center" wrapText="1"/>
    </xf>
    <xf numFmtId="0" fontId="43" fillId="0" borderId="28" xfId="0" applyFont="1" applyBorder="1" applyAlignment="1">
      <alignment horizontal="left" vertical="center"/>
    </xf>
    <xf numFmtId="0" fontId="43" fillId="0" borderId="30" xfId="0" applyFont="1" applyBorder="1" applyAlignment="1">
      <alignment horizontal="left" vertical="center" wrapText="1"/>
    </xf>
    <xf numFmtId="0" fontId="43" fillId="0" borderId="29" xfId="0" applyFont="1" applyBorder="1" applyAlignment="1">
      <alignment horizontal="left" vertical="center" wrapText="1"/>
    </xf>
    <xf numFmtId="0" fontId="43" fillId="0" borderId="31" xfId="0" applyFont="1" applyBorder="1" applyAlignment="1">
      <alignment horizontal="left" vertical="center" wrapText="1"/>
    </xf>
    <xf numFmtId="0" fontId="42" fillId="0" borderId="1" xfId="0" applyFont="1" applyBorder="1" applyAlignment="1">
      <alignment horizontal="left" vertical="top"/>
    </xf>
    <xf numFmtId="0" fontId="42" fillId="0" borderId="1" xfId="0" applyFont="1" applyBorder="1" applyAlignment="1">
      <alignment horizontal="center" vertical="top"/>
    </xf>
    <xf numFmtId="0" fontId="43" fillId="0" borderId="30" xfId="0" applyFont="1" applyBorder="1" applyAlignment="1">
      <alignment horizontal="left" vertical="center"/>
    </xf>
    <xf numFmtId="0" fontId="43" fillId="0" borderId="31" xfId="0" applyFont="1" applyBorder="1" applyAlignment="1">
      <alignment horizontal="left" vertical="center"/>
    </xf>
    <xf numFmtId="0" fontId="43" fillId="0" borderId="1" xfId="0" applyFont="1" applyBorder="1" applyAlignment="1">
      <alignment horizontal="center" vertical="center"/>
    </xf>
    <xf numFmtId="0" fontId="45" fillId="0" borderId="0" xfId="0" applyFont="1" applyAlignment="1">
      <alignment vertical="center"/>
    </xf>
    <xf numFmtId="0" fontId="41" fillId="0" borderId="1" xfId="0" applyFont="1" applyBorder="1" applyAlignment="1">
      <alignment vertical="center"/>
    </xf>
    <xf numFmtId="0" fontId="45" fillId="0" borderId="29" xfId="0" applyFont="1" applyBorder="1" applyAlignment="1">
      <alignment vertical="center"/>
    </xf>
    <xf numFmtId="0" fontId="41" fillId="0" borderId="29" xfId="0" applyFont="1" applyBorder="1" applyAlignment="1">
      <alignment vertical="center"/>
    </xf>
    <xf numFmtId="0" fontId="42" fillId="0" borderId="1" xfId="0" applyFont="1" applyBorder="1" applyAlignment="1">
      <alignment vertical="top"/>
    </xf>
    <xf numFmtId="49" fontId="42" fillId="0" borderId="1" xfId="0" applyNumberFormat="1" applyFont="1" applyBorder="1" applyAlignment="1">
      <alignment horizontal="left" vertical="center"/>
    </xf>
    <xf numFmtId="0" fontId="48" fillId="0" borderId="27" xfId="0" applyFont="1" applyBorder="1" applyAlignment="1">
      <alignment horizontal="left" vertical="center"/>
    </xf>
    <xf numFmtId="0" fontId="49" fillId="0" borderId="1" xfId="0" applyFont="1" applyBorder="1" applyAlignment="1">
      <alignment vertical="top"/>
    </xf>
    <xf numFmtId="0" fontId="49" fillId="0" borderId="1" xfId="0" applyFont="1" applyBorder="1" applyAlignment="1">
      <alignment horizontal="left" vertical="center"/>
    </xf>
    <xf numFmtId="0" fontId="49" fillId="0" borderId="1" xfId="0" applyFont="1" applyBorder="1" applyAlignment="1">
      <alignment horizontal="center" vertical="center"/>
    </xf>
    <xf numFmtId="49" fontId="49" fillId="0" borderId="1" xfId="0" applyNumberFormat="1" applyFont="1" applyBorder="1" applyAlignment="1">
      <alignment horizontal="left" vertical="center"/>
    </xf>
    <xf numFmtId="0" fontId="48" fillId="0" borderId="28" xfId="0" applyFont="1" applyBorder="1" applyAlignment="1">
      <alignment horizontal="left" vertical="center"/>
    </xf>
    <xf numFmtId="0" fontId="0" fillId="0" borderId="29" xfId="0" applyBorder="1" applyAlignment="1">
      <alignment vertical="top"/>
    </xf>
    <xf numFmtId="0" fontId="41" fillId="0" borderId="29" xfId="0" applyFont="1" applyBorder="1" applyAlignment="1">
      <alignment horizontal="left"/>
    </xf>
    <xf numFmtId="0" fontId="45" fillId="0" borderId="29" xfId="0" applyFont="1" applyBorder="1"/>
    <xf numFmtId="0" fontId="39" fillId="0" borderId="27" xfId="0" applyFont="1" applyBorder="1" applyAlignment="1">
      <alignment vertical="top"/>
    </xf>
    <xf numFmtId="0" fontId="39" fillId="0" borderId="28" xfId="0" applyFont="1" applyBorder="1" applyAlignment="1">
      <alignment vertical="top"/>
    </xf>
    <xf numFmtId="0" fontId="39" fillId="0" borderId="30" xfId="0" applyFont="1" applyBorder="1" applyAlignment="1">
      <alignment vertical="top"/>
    </xf>
    <xf numFmtId="0" fontId="39" fillId="0" borderId="29" xfId="0" applyFont="1" applyBorder="1" applyAlignment="1">
      <alignment vertical="top"/>
    </xf>
    <xf numFmtId="0" fontId="39" fillId="0" borderId="31" xfId="0" applyFont="1" applyBorder="1" applyAlignment="1">
      <alignment vertical="top"/>
    </xf>
    <xf numFmtId="0" fontId="21" fillId="5" borderId="23" xfId="0" applyFont="1" applyFill="1" applyBorder="1" applyAlignment="1">
      <alignment horizontal="center" vertical="center"/>
    </xf>
    <xf numFmtId="49" fontId="21" fillId="5" borderId="23" xfId="0" applyNumberFormat="1" applyFont="1" applyFill="1" applyBorder="1" applyAlignment="1">
      <alignment horizontal="left" vertical="center" wrapText="1"/>
    </xf>
    <xf numFmtId="0" fontId="21" fillId="5" borderId="23" xfId="0" applyFont="1" applyFill="1" applyBorder="1" applyAlignment="1">
      <alignment horizontal="left" vertical="center" wrapText="1"/>
    </xf>
    <xf numFmtId="0" fontId="21" fillId="5" borderId="23" xfId="0" applyFont="1" applyFill="1" applyBorder="1" applyAlignment="1">
      <alignment horizontal="center" vertical="center" wrapText="1"/>
    </xf>
    <xf numFmtId="167" fontId="21" fillId="5" borderId="23" xfId="0" applyNumberFormat="1" applyFont="1" applyFill="1" applyBorder="1" applyAlignment="1">
      <alignment vertical="center"/>
    </xf>
    <xf numFmtId="4" fontId="21" fillId="5" borderId="23" xfId="0" applyNumberFormat="1" applyFont="1" applyFill="1" applyBorder="1" applyAlignment="1" applyProtection="1">
      <alignment vertical="center"/>
      <protection locked="0"/>
    </xf>
    <xf numFmtId="4" fontId="21" fillId="5" borderId="23" xfId="0" applyNumberFormat="1" applyFont="1" applyFill="1" applyBorder="1" applyAlignment="1">
      <alignment vertical="center"/>
    </xf>
    <xf numFmtId="0" fontId="36" fillId="5" borderId="23" xfId="0" applyFont="1" applyFill="1" applyBorder="1" applyAlignment="1">
      <alignment horizontal="center" vertical="center"/>
    </xf>
    <xf numFmtId="49" fontId="36" fillId="5" borderId="23" xfId="0" applyNumberFormat="1" applyFont="1" applyFill="1" applyBorder="1" applyAlignment="1">
      <alignment horizontal="left" vertical="center" wrapText="1"/>
    </xf>
    <xf numFmtId="0" fontId="36" fillId="5" borderId="23" xfId="0" applyFont="1" applyFill="1" applyBorder="1" applyAlignment="1">
      <alignment horizontal="left" vertical="center" wrapText="1"/>
    </xf>
    <xf numFmtId="0" fontId="36" fillId="5" borderId="23" xfId="0" applyFont="1" applyFill="1" applyBorder="1" applyAlignment="1">
      <alignment horizontal="center" vertical="center" wrapText="1"/>
    </xf>
    <xf numFmtId="167" fontId="36" fillId="5" borderId="23" xfId="0" applyNumberFormat="1" applyFont="1" applyFill="1" applyBorder="1" applyAlignment="1">
      <alignment vertical="center"/>
    </xf>
    <xf numFmtId="4" fontId="36" fillId="5" borderId="23" xfId="0" applyNumberFormat="1" applyFont="1" applyFill="1" applyBorder="1" applyAlignment="1" applyProtection="1">
      <alignment vertical="center"/>
      <protection locked="0"/>
    </xf>
    <xf numFmtId="4" fontId="36" fillId="5" borderId="23" xfId="0" applyNumberFormat="1" applyFont="1" applyFill="1" applyBorder="1" applyAlignment="1">
      <alignment vertical="center"/>
    </xf>
    <xf numFmtId="0" fontId="26" fillId="0" borderId="0" xfId="0" applyFont="1" applyAlignment="1">
      <alignment horizontal="left" vertical="center" wrapText="1"/>
    </xf>
    <xf numFmtId="0" fontId="21" fillId="4" borderId="7" xfId="0" applyFont="1" applyFill="1" applyBorder="1" applyAlignment="1">
      <alignment horizontal="center" vertical="center"/>
    </xf>
    <xf numFmtId="0" fontId="21" fillId="4" borderId="8" xfId="0" applyFont="1" applyFill="1" applyBorder="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xf>
    <xf numFmtId="4" fontId="23" fillId="0" borderId="0" xfId="0" applyNumberFormat="1" applyFont="1" applyAlignment="1">
      <alignment horizontal="right" vertical="center"/>
    </xf>
    <xf numFmtId="4" fontId="27" fillId="0" borderId="0" xfId="0" applyNumberFormat="1" applyFont="1" applyAlignment="1">
      <alignment vertical="center"/>
    </xf>
    <xf numFmtId="0" fontId="27" fillId="0" borderId="0" xfId="0" applyFont="1" applyAlignment="1">
      <alignment vertical="center"/>
    </xf>
    <xf numFmtId="0" fontId="21" fillId="4" borderId="8" xfId="0" applyFont="1" applyFill="1" applyBorder="1" applyAlignment="1">
      <alignment horizontal="center" vertical="center"/>
    </xf>
    <xf numFmtId="0" fontId="16" fillId="0" borderId="0" xfId="0" applyFont="1" applyAlignment="1">
      <alignment horizontal="left" vertical="top" wrapText="1"/>
    </xf>
    <xf numFmtId="0" fontId="16"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lignment horizontal="left" vertical="center"/>
    </xf>
    <xf numFmtId="0" fontId="0" fillId="0" borderId="0" xfId="0"/>
    <xf numFmtId="0" fontId="3" fillId="0" borderId="0" xfId="0" applyFont="1" applyAlignment="1">
      <alignment horizontal="left" vertical="top" wrapText="1"/>
    </xf>
    <xf numFmtId="49" fontId="2" fillId="2" borderId="0" xfId="0" applyNumberFormat="1" applyFont="1" applyFill="1" applyAlignment="1" applyProtection="1">
      <alignment horizontal="left" vertical="center"/>
      <protection locked="0"/>
    </xf>
    <xf numFmtId="49" fontId="2" fillId="0" borderId="0" xfId="0" applyNumberFormat="1" applyFont="1" applyAlignment="1">
      <alignment horizontal="left" vertical="center"/>
    </xf>
    <xf numFmtId="0" fontId="2" fillId="0" borderId="0" xfId="0" applyFont="1" applyAlignment="1">
      <alignment horizontal="left" vertical="center" wrapText="1"/>
    </xf>
    <xf numFmtId="4" fontId="17" fillId="0" borderId="6" xfId="0" applyNumberFormat="1" applyFont="1" applyBorder="1" applyAlignment="1">
      <alignment vertical="center"/>
    </xf>
    <xf numFmtId="0" fontId="0" fillId="0" borderId="6" xfId="0" applyBorder="1" applyAlignment="1">
      <alignment vertical="center"/>
    </xf>
    <xf numFmtId="0" fontId="1" fillId="0" borderId="0" xfId="0" applyFont="1" applyAlignment="1">
      <alignment horizontal="right" vertical="center"/>
    </xf>
    <xf numFmtId="4" fontId="18" fillId="0" borderId="0" xfId="0" applyNumberFormat="1" applyFont="1" applyAlignment="1">
      <alignment vertical="center"/>
    </xf>
    <xf numFmtId="0" fontId="1" fillId="0" borderId="0" xfId="0" applyFont="1" applyAlignment="1">
      <alignment vertical="center"/>
    </xf>
    <xf numFmtId="164" fontId="1" fillId="0" borderId="0" xfId="0" applyNumberFormat="1" applyFont="1" applyAlignment="1">
      <alignment horizontal="left" vertical="center"/>
    </xf>
    <xf numFmtId="4" fontId="4" fillId="3" borderId="8" xfId="0" applyNumberFormat="1" applyFont="1" applyFill="1" applyBorder="1" applyAlignment="1">
      <alignment vertical="center"/>
    </xf>
    <xf numFmtId="0" fontId="0" fillId="3" borderId="8" xfId="0" applyFill="1" applyBorder="1" applyAlignment="1">
      <alignment vertical="center"/>
    </xf>
    <xf numFmtId="0" fontId="0" fillId="3" borderId="9" xfId="0" applyFill="1" applyBorder="1" applyAlignment="1">
      <alignment vertical="center"/>
    </xf>
    <xf numFmtId="0" fontId="4" fillId="3" borderId="8" xfId="0" applyFont="1" applyFill="1" applyBorder="1" applyAlignment="1">
      <alignment horizontal="left" vertical="center"/>
    </xf>
    <xf numFmtId="0" fontId="21" fillId="4" borderId="8" xfId="0" applyFont="1" applyFill="1" applyBorder="1" applyAlignment="1">
      <alignment horizontal="right" vertical="center"/>
    </xf>
    <xf numFmtId="165" fontId="2" fillId="0" borderId="0" xfId="0" applyNumberFormat="1" applyFont="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0" fontId="19" fillId="0" borderId="12" xfId="0" applyFont="1" applyBorder="1" applyAlignment="1">
      <alignment horizontal="center" vertical="center"/>
    </xf>
    <xf numFmtId="0" fontId="19" fillId="0" borderId="13"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vertical="center"/>
    </xf>
    <xf numFmtId="4" fontId="23" fillId="0" borderId="0" xfId="0" applyNumberFormat="1" applyFont="1" applyAlignment="1">
      <alignment vertical="center"/>
    </xf>
    <xf numFmtId="0" fontId="0" fillId="0" borderId="0" xfId="0" applyAlignment="1">
      <alignment vertical="center"/>
    </xf>
    <xf numFmtId="0" fontId="1" fillId="0" borderId="0" xfId="0" applyFont="1" applyAlignment="1">
      <alignment horizontal="left" vertical="center" wrapText="1"/>
    </xf>
    <xf numFmtId="0" fontId="1" fillId="0" borderId="0" xfId="0" applyFont="1" applyAlignment="1">
      <alignment horizontal="left" vertical="center"/>
    </xf>
    <xf numFmtId="0" fontId="2" fillId="2" borderId="0" xfId="0" applyFont="1" applyFill="1" applyAlignment="1" applyProtection="1">
      <alignment horizontal="left" vertical="center"/>
      <protection locked="0"/>
    </xf>
    <xf numFmtId="0" fontId="42" fillId="0" borderId="1" xfId="0" applyFont="1" applyBorder="1" applyAlignment="1">
      <alignment horizontal="left" vertical="center" wrapText="1"/>
    </xf>
    <xf numFmtId="0" fontId="41" fillId="0" borderId="29" xfId="0" applyFont="1" applyBorder="1" applyAlignment="1">
      <alignment horizontal="left" wrapText="1"/>
    </xf>
    <xf numFmtId="0" fontId="40" fillId="0" borderId="1" xfId="0" applyFont="1" applyBorder="1" applyAlignment="1">
      <alignment horizontal="center" vertical="center" wrapText="1"/>
    </xf>
    <xf numFmtId="49" fontId="42" fillId="0" borderId="1" xfId="0" applyNumberFormat="1" applyFont="1" applyBorder="1" applyAlignment="1">
      <alignment horizontal="left" vertical="center" wrapText="1"/>
    </xf>
    <xf numFmtId="0" fontId="40" fillId="0" borderId="1" xfId="0" applyFont="1" applyBorder="1" applyAlignment="1">
      <alignment horizontal="center" vertical="center"/>
    </xf>
    <xf numFmtId="0" fontId="41" fillId="0" borderId="29" xfId="0" applyFont="1" applyBorder="1" applyAlignment="1">
      <alignment horizontal="left"/>
    </xf>
    <xf numFmtId="0" fontId="42" fillId="0" borderId="1" xfId="0" applyFont="1" applyBorder="1" applyAlignment="1">
      <alignment horizontal="left" vertical="center"/>
    </xf>
    <xf numFmtId="0" fontId="42" fillId="0" borderId="1" xfId="0" applyFont="1" applyBorder="1" applyAlignment="1">
      <alignment horizontal="left" vertical="top"/>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app.urs.cz/products/kros4"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app.urs.cz/products/kros4"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app.urs.cz/products/kros4"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app.urs.cz/products/kros4" TargetMode="External"/></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app.urs.cz/products/kros4" TargetMode="External"/></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app.urs.cz/products/kros4" TargetMode="External"/></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app.urs.cz/products/kros4" TargetMode="External"/></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app.urs.cz/products/kros4" TargetMode="External"/></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app.urs.cz/products/kros4" TargetMode="External"/></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app.urs.cz/products/kros4" TargetMode="External"/></Relationships>
</file>

<file path=xl/drawings/_rels/drawing1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app.urs.cz/products/kros4"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app.urs.cz/products/kros4" TargetMode="External"/></Relationships>
</file>

<file path=xl/drawings/_rels/drawing2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app.urs.cz/products/kros4"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app.urs.cz/products/kros4"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app.urs.cz/products/kros4"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app.urs.cz/products/kros4"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app.urs.cz/products/kros4"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app.urs.cz/products/kros4"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app.urs.cz/products/kros4"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app.urs.cz/products/kros4"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a:extLst>
            <a:ext uri="{FF2B5EF4-FFF2-40B4-BE49-F238E27FC236}">
              <a16:creationId xmlns:a16="http://schemas.microsoft.com/office/drawing/2014/main" id="{00000000-0008-0000-0F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a:extLst>
            <a:ext uri="{FF2B5EF4-FFF2-40B4-BE49-F238E27FC236}">
              <a16:creationId xmlns:a16="http://schemas.microsoft.com/office/drawing/2014/main" id="{00000000-0008-0000-11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a:extLst>
            <a:ext uri="{FF2B5EF4-FFF2-40B4-BE49-F238E27FC236}">
              <a16:creationId xmlns:a16="http://schemas.microsoft.com/office/drawing/2014/main" id="{00000000-0008-0000-12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0.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a:extLst>
            <a:ext uri="{FF2B5EF4-FFF2-40B4-BE49-F238E27FC236}">
              <a16:creationId xmlns:a16="http://schemas.microsoft.com/office/drawing/2014/main" id="{00000000-0008-0000-13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hyperlink" Target="https://podminky.urs.cz/item/CS_URS_2023_02/723190207" TargetMode="External"/><Relationship Id="rId13" Type="http://schemas.openxmlformats.org/officeDocument/2006/relationships/hyperlink" Target="https://podminky.urs.cz/item/CS_URS_2023_02/230040006" TargetMode="External"/><Relationship Id="rId18" Type="http://schemas.openxmlformats.org/officeDocument/2006/relationships/hyperlink" Target="https://podminky.urs.cz/item/CS_URS_2023_02/230200411" TargetMode="External"/><Relationship Id="rId26" Type="http://schemas.openxmlformats.org/officeDocument/2006/relationships/hyperlink" Target="https://podminky.urs.cz/item/CS_URS_2023_02/230220031" TargetMode="External"/><Relationship Id="rId3" Type="http://schemas.openxmlformats.org/officeDocument/2006/relationships/hyperlink" Target="https://podminky.urs.cz/item/CS_URS_2023_02/452112112" TargetMode="External"/><Relationship Id="rId21" Type="http://schemas.openxmlformats.org/officeDocument/2006/relationships/hyperlink" Target="https://podminky.urs.cz/item/CS_URS_2023_02/230205042" TargetMode="External"/><Relationship Id="rId34" Type="http://schemas.openxmlformats.org/officeDocument/2006/relationships/drawing" Target="../drawings/drawing10.xml"/><Relationship Id="rId7" Type="http://schemas.openxmlformats.org/officeDocument/2006/relationships/hyperlink" Target="https://podminky.urs.cz/item/CS_URS_2023_02/723160334" TargetMode="External"/><Relationship Id="rId12" Type="http://schemas.openxmlformats.org/officeDocument/2006/relationships/hyperlink" Target="https://podminky.urs.cz/item/CS_URS_2023_02/210801311" TargetMode="External"/><Relationship Id="rId17" Type="http://schemas.openxmlformats.org/officeDocument/2006/relationships/hyperlink" Target="https://podminky.urs.cz/item/CS_URS_2023_02/230170012" TargetMode="External"/><Relationship Id="rId25" Type="http://schemas.openxmlformats.org/officeDocument/2006/relationships/hyperlink" Target="https://podminky.urs.cz/item/CS_URS_2023_02/230220006" TargetMode="External"/><Relationship Id="rId33" Type="http://schemas.openxmlformats.org/officeDocument/2006/relationships/hyperlink" Target="https://podminky.urs.cz/item/CS_URS_2023_02/HZS4232" TargetMode="External"/><Relationship Id="rId2" Type="http://schemas.openxmlformats.org/officeDocument/2006/relationships/hyperlink" Target="https://podminky.urs.cz/item/CS_URS_2023_02/381124111" TargetMode="External"/><Relationship Id="rId16" Type="http://schemas.openxmlformats.org/officeDocument/2006/relationships/hyperlink" Target="https://podminky.urs.cz/item/CS_URS_2023_02/230170011" TargetMode="External"/><Relationship Id="rId20" Type="http://schemas.openxmlformats.org/officeDocument/2006/relationships/hyperlink" Target="https://podminky.urs.cz/item/CS_URS_2023_02/230205025" TargetMode="External"/><Relationship Id="rId29" Type="http://schemas.openxmlformats.org/officeDocument/2006/relationships/hyperlink" Target="https://podminky.urs.cz/item/CS_URS_2023_02/460671114" TargetMode="External"/><Relationship Id="rId1" Type="http://schemas.openxmlformats.org/officeDocument/2006/relationships/hyperlink" Target="https://podminky.urs.cz/item/CS_URS_2023_02/141721214" TargetMode="External"/><Relationship Id="rId6" Type="http://schemas.openxmlformats.org/officeDocument/2006/relationships/hyperlink" Target="https://podminky.urs.cz/item/CS_URS_2023_02/723160204" TargetMode="External"/><Relationship Id="rId11" Type="http://schemas.openxmlformats.org/officeDocument/2006/relationships/hyperlink" Target="https://podminky.urs.cz/item/CS_URS_2023_02/210100171" TargetMode="External"/><Relationship Id="rId24" Type="http://schemas.openxmlformats.org/officeDocument/2006/relationships/hyperlink" Target="https://podminky.urs.cz/item/CS_URS_2023_02/230205242" TargetMode="External"/><Relationship Id="rId32" Type="http://schemas.openxmlformats.org/officeDocument/2006/relationships/hyperlink" Target="https://podminky.urs.cz/item/CS_URS_2023_02/HZS4212" TargetMode="External"/><Relationship Id="rId5" Type="http://schemas.openxmlformats.org/officeDocument/2006/relationships/hyperlink" Target="https://podminky.urs.cz/item/CS_URS_2023_02/953941721" TargetMode="External"/><Relationship Id="rId15" Type="http://schemas.openxmlformats.org/officeDocument/2006/relationships/hyperlink" Target="https://podminky.urs.cz/item/CS_URS_2023_02/230170002" TargetMode="External"/><Relationship Id="rId23" Type="http://schemas.openxmlformats.org/officeDocument/2006/relationships/hyperlink" Target="https://podminky.urs.cz/item/CS_URS_2023_02/230205225" TargetMode="External"/><Relationship Id="rId28" Type="http://schemas.openxmlformats.org/officeDocument/2006/relationships/hyperlink" Target="https://podminky.urs.cz/item/CS_URS_2023_02/230230076" TargetMode="External"/><Relationship Id="rId10" Type="http://schemas.openxmlformats.org/officeDocument/2006/relationships/hyperlink" Target="https://podminky.urs.cz/item/CS_URS_2023_02/998723201" TargetMode="External"/><Relationship Id="rId19" Type="http://schemas.openxmlformats.org/officeDocument/2006/relationships/hyperlink" Target="https://podminky.urs.cz/item/CS_URS_2023_02/230202014" TargetMode="External"/><Relationship Id="rId31" Type="http://schemas.openxmlformats.org/officeDocument/2006/relationships/hyperlink" Target="https://podminky.urs.cz/item/CS_URS_2023_02/HZS3112" TargetMode="External"/><Relationship Id="rId4" Type="http://schemas.openxmlformats.org/officeDocument/2006/relationships/hyperlink" Target="https://podminky.urs.cz/item/CS_URS_2023_02/452311151" TargetMode="External"/><Relationship Id="rId9" Type="http://schemas.openxmlformats.org/officeDocument/2006/relationships/hyperlink" Target="https://podminky.urs.cz/item/CS_URS_2023_02/723234311" TargetMode="External"/><Relationship Id="rId14" Type="http://schemas.openxmlformats.org/officeDocument/2006/relationships/hyperlink" Target="https://podminky.urs.cz/item/CS_URS_2023_02/230170001" TargetMode="External"/><Relationship Id="rId22" Type="http://schemas.openxmlformats.org/officeDocument/2006/relationships/hyperlink" Target="https://podminky.urs.cz/item/CS_URS_2023_02/230205051" TargetMode="External"/><Relationship Id="rId27" Type="http://schemas.openxmlformats.org/officeDocument/2006/relationships/hyperlink" Target="https://podminky.urs.cz/item/CS_URS_2023_02/230230016" TargetMode="External"/><Relationship Id="rId30" Type="http://schemas.openxmlformats.org/officeDocument/2006/relationships/hyperlink" Target="https://podminky.urs.cz/item/CS_URS_2023_02/HZS1302"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podminky.urs.cz/item/CS_URS_2023_02/451315125" TargetMode="External"/><Relationship Id="rId3" Type="http://schemas.openxmlformats.org/officeDocument/2006/relationships/hyperlink" Target="https://podminky.urs.cz/item/CS_URS_2023_02/171251101" TargetMode="External"/><Relationship Id="rId7" Type="http://schemas.openxmlformats.org/officeDocument/2006/relationships/hyperlink" Target="https://podminky.urs.cz/item/CS_URS_2023_02/278382663" TargetMode="External"/><Relationship Id="rId2" Type="http://schemas.openxmlformats.org/officeDocument/2006/relationships/hyperlink" Target="https://podminky.urs.cz/item/CS_URS_2023_02/162351103" TargetMode="External"/><Relationship Id="rId1" Type="http://schemas.openxmlformats.org/officeDocument/2006/relationships/hyperlink" Target="https://podminky.urs.cz/item/CS_URS_2023_02/131251104" TargetMode="External"/><Relationship Id="rId6" Type="http://schemas.openxmlformats.org/officeDocument/2006/relationships/hyperlink" Target="https://podminky.urs.cz/item/CS_URS_2023_02/278361823" TargetMode="External"/><Relationship Id="rId5" Type="http://schemas.openxmlformats.org/officeDocument/2006/relationships/hyperlink" Target="https://podminky.urs.cz/item/CS_URS_2023_02/181951112" TargetMode="External"/><Relationship Id="rId4" Type="http://schemas.openxmlformats.org/officeDocument/2006/relationships/hyperlink" Target="https://podminky.urs.cz/item/CS_URS_2023_02/174151101" TargetMode="External"/><Relationship Id="rId9"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3" Type="http://schemas.openxmlformats.org/officeDocument/2006/relationships/hyperlink" Target="https://podminky.urs.cz/item/CS_URS_2023_02/346272256" TargetMode="External"/><Relationship Id="rId18" Type="http://schemas.openxmlformats.org/officeDocument/2006/relationships/hyperlink" Target="https://podminky.urs.cz/item/CS_URS_2023_02/342272225" TargetMode="External"/><Relationship Id="rId26" Type="http://schemas.openxmlformats.org/officeDocument/2006/relationships/hyperlink" Target="https://podminky.urs.cz/item/CS_URS_2023_02/346272236" TargetMode="External"/><Relationship Id="rId39" Type="http://schemas.openxmlformats.org/officeDocument/2006/relationships/hyperlink" Target="https://podminky.urs.cz/item/CS_URS_2023_02/949101111" TargetMode="External"/><Relationship Id="rId21" Type="http://schemas.openxmlformats.org/officeDocument/2006/relationships/hyperlink" Target="https://podminky.urs.cz/item/CS_URS_2023_02/342291111" TargetMode="External"/><Relationship Id="rId34" Type="http://schemas.openxmlformats.org/officeDocument/2006/relationships/hyperlink" Target="https://podminky.urs.cz/item/CS_URS_2023_02/634111114" TargetMode="External"/><Relationship Id="rId42" Type="http://schemas.openxmlformats.org/officeDocument/2006/relationships/hyperlink" Target="https://podminky.urs.cz/item/CS_URS_2023_02/279361821" TargetMode="External"/><Relationship Id="rId47" Type="http://schemas.openxmlformats.org/officeDocument/2006/relationships/hyperlink" Target="https://podminky.urs.cz/item/CS_URS_2023_02/771121011" TargetMode="External"/><Relationship Id="rId50" Type="http://schemas.openxmlformats.org/officeDocument/2006/relationships/hyperlink" Target="https://podminky.urs.cz/item/CS_URS_2023_02/771161022" TargetMode="External"/><Relationship Id="rId55" Type="http://schemas.openxmlformats.org/officeDocument/2006/relationships/hyperlink" Target="https://podminky.urs.cz/item/CS_URS_2023_02/771577111" TargetMode="External"/><Relationship Id="rId63" Type="http://schemas.openxmlformats.org/officeDocument/2006/relationships/hyperlink" Target="https://podminky.urs.cz/item/CS_URS_2023_02/781131241" TargetMode="External"/><Relationship Id="rId68" Type="http://schemas.openxmlformats.org/officeDocument/2006/relationships/hyperlink" Target="https://podminky.urs.cz/item/CS_URS_2023_02/781495115" TargetMode="External"/><Relationship Id="rId7" Type="http://schemas.openxmlformats.org/officeDocument/2006/relationships/hyperlink" Target="https://podminky.urs.cz/item/CS_URS_2023_02/317141445" TargetMode="External"/><Relationship Id="rId2" Type="http://schemas.openxmlformats.org/officeDocument/2006/relationships/hyperlink" Target="https://podminky.urs.cz/item/CS_URS_2023_02/317121216" TargetMode="External"/><Relationship Id="rId16" Type="http://schemas.openxmlformats.org/officeDocument/2006/relationships/hyperlink" Target="https://podminky.urs.cz/item/CS_URS_2023_02/317142442" TargetMode="External"/><Relationship Id="rId29" Type="http://schemas.openxmlformats.org/officeDocument/2006/relationships/hyperlink" Target="https://podminky.urs.cz/item/CS_URS_2023_02/612322341" TargetMode="External"/><Relationship Id="rId1" Type="http://schemas.openxmlformats.org/officeDocument/2006/relationships/hyperlink" Target="https://podminky.urs.cz/item/CS_URS_2023_02/317121213" TargetMode="External"/><Relationship Id="rId6" Type="http://schemas.openxmlformats.org/officeDocument/2006/relationships/hyperlink" Target="https://podminky.urs.cz/item/CS_URS_2023_02/317141443" TargetMode="External"/><Relationship Id="rId11" Type="http://schemas.openxmlformats.org/officeDocument/2006/relationships/hyperlink" Target="https://podminky.urs.cz/item/CS_URS_2023_02/342291131" TargetMode="External"/><Relationship Id="rId24" Type="http://schemas.openxmlformats.org/officeDocument/2006/relationships/hyperlink" Target="https://podminky.urs.cz/item/CS_URS_2023_02/342291131" TargetMode="External"/><Relationship Id="rId32" Type="http://schemas.openxmlformats.org/officeDocument/2006/relationships/hyperlink" Target="https://podminky.urs.cz/item/CS_URS_2023_02/631362021" TargetMode="External"/><Relationship Id="rId37" Type="http://schemas.openxmlformats.org/officeDocument/2006/relationships/hyperlink" Target="https://podminky.urs.cz/item/CS_URS_2023_02/941111231" TargetMode="External"/><Relationship Id="rId40" Type="http://schemas.openxmlformats.org/officeDocument/2006/relationships/hyperlink" Target="https://podminky.urs.cz/item/CS_URS_2023_02/998011002" TargetMode="External"/><Relationship Id="rId45" Type="http://schemas.openxmlformats.org/officeDocument/2006/relationships/hyperlink" Target="https://podminky.urs.cz/item/CS_URS_2023_02/998713202" TargetMode="External"/><Relationship Id="rId53" Type="http://schemas.openxmlformats.org/officeDocument/2006/relationships/hyperlink" Target="https://podminky.urs.cz/item/CS_URS_2023_02/771474113" TargetMode="External"/><Relationship Id="rId58" Type="http://schemas.openxmlformats.org/officeDocument/2006/relationships/hyperlink" Target="https://podminky.urs.cz/item/CS_URS_2023_02/998771202" TargetMode="External"/><Relationship Id="rId66" Type="http://schemas.openxmlformats.org/officeDocument/2006/relationships/hyperlink" Target="https://podminky.urs.cz/item/CS_URS_2023_02/781477114" TargetMode="External"/><Relationship Id="rId5" Type="http://schemas.openxmlformats.org/officeDocument/2006/relationships/hyperlink" Target="https://podminky.urs.cz/item/CS_URS_2023_02/317141442" TargetMode="External"/><Relationship Id="rId15" Type="http://schemas.openxmlformats.org/officeDocument/2006/relationships/hyperlink" Target="https://podminky.urs.cz/item/CS_URS_2023_02/317142422" TargetMode="External"/><Relationship Id="rId23" Type="http://schemas.openxmlformats.org/officeDocument/2006/relationships/hyperlink" Target="https://podminky.urs.cz/item/CS_URS_2023_02/342291131" TargetMode="External"/><Relationship Id="rId28" Type="http://schemas.openxmlformats.org/officeDocument/2006/relationships/hyperlink" Target="https://podminky.urs.cz/item/CS_URS_2023_02/612322321" TargetMode="External"/><Relationship Id="rId36" Type="http://schemas.openxmlformats.org/officeDocument/2006/relationships/hyperlink" Target="https://podminky.urs.cz/item/CS_URS_2023_02/941111131" TargetMode="External"/><Relationship Id="rId49" Type="http://schemas.openxmlformats.org/officeDocument/2006/relationships/hyperlink" Target="https://podminky.urs.cz/item/CS_URS_2023_02/771161011" TargetMode="External"/><Relationship Id="rId57" Type="http://schemas.openxmlformats.org/officeDocument/2006/relationships/hyperlink" Target="https://podminky.urs.cz/item/CS_URS_2023_02/771591115" TargetMode="External"/><Relationship Id="rId61" Type="http://schemas.openxmlformats.org/officeDocument/2006/relationships/hyperlink" Target="https://podminky.urs.cz/item/CS_URS_2023_02/781131112" TargetMode="External"/><Relationship Id="rId10" Type="http://schemas.openxmlformats.org/officeDocument/2006/relationships/hyperlink" Target="https://podminky.urs.cz/item/CS_URS_2023_02/342291112" TargetMode="External"/><Relationship Id="rId19" Type="http://schemas.openxmlformats.org/officeDocument/2006/relationships/hyperlink" Target="https://podminky.urs.cz/item/CS_URS_2023_02/342272245" TargetMode="External"/><Relationship Id="rId31" Type="http://schemas.openxmlformats.org/officeDocument/2006/relationships/hyperlink" Target="https://podminky.urs.cz/item/CS_URS_2023_02/622143004" TargetMode="External"/><Relationship Id="rId44" Type="http://schemas.openxmlformats.org/officeDocument/2006/relationships/hyperlink" Target="https://podminky.urs.cz/item/CS_URS_2023_02/713191132" TargetMode="External"/><Relationship Id="rId52" Type="http://schemas.openxmlformats.org/officeDocument/2006/relationships/hyperlink" Target="https://podminky.urs.cz/item/CS_URS_2023_02/771274232" TargetMode="External"/><Relationship Id="rId60" Type="http://schemas.openxmlformats.org/officeDocument/2006/relationships/hyperlink" Target="https://podminky.urs.cz/item/CS_URS_2023_02/781121011" TargetMode="External"/><Relationship Id="rId65" Type="http://schemas.openxmlformats.org/officeDocument/2006/relationships/hyperlink" Target="https://podminky.urs.cz/item/CS_URS_2023_02/781474113" TargetMode="External"/><Relationship Id="rId4" Type="http://schemas.openxmlformats.org/officeDocument/2006/relationships/hyperlink" Target="https://podminky.urs.cz/item/CS_URS_2023_02/317121223" TargetMode="External"/><Relationship Id="rId9" Type="http://schemas.openxmlformats.org/officeDocument/2006/relationships/hyperlink" Target="https://podminky.urs.cz/item/CS_URS_2023_02/317941123" TargetMode="External"/><Relationship Id="rId14" Type="http://schemas.openxmlformats.org/officeDocument/2006/relationships/hyperlink" Target="https://podminky.urs.cz/item/CS_URS_2023_02/317141443" TargetMode="External"/><Relationship Id="rId22" Type="http://schemas.openxmlformats.org/officeDocument/2006/relationships/hyperlink" Target="https://podminky.urs.cz/item/CS_URS_2023_02/342291112" TargetMode="External"/><Relationship Id="rId27" Type="http://schemas.openxmlformats.org/officeDocument/2006/relationships/hyperlink" Target="https://podminky.urs.cz/item/CS_URS_2023_02/612142002" TargetMode="External"/><Relationship Id="rId30" Type="http://schemas.openxmlformats.org/officeDocument/2006/relationships/hyperlink" Target="https://podminky.urs.cz/item/CS_URS_2023_02/622143003" TargetMode="External"/><Relationship Id="rId35" Type="http://schemas.openxmlformats.org/officeDocument/2006/relationships/hyperlink" Target="https://podminky.urs.cz/item/CS_URS_2023_02/634111115" TargetMode="External"/><Relationship Id="rId43" Type="http://schemas.openxmlformats.org/officeDocument/2006/relationships/hyperlink" Target="https://podminky.urs.cz/item/CS_URS_2023_02/713121111" TargetMode="External"/><Relationship Id="rId48" Type="http://schemas.openxmlformats.org/officeDocument/2006/relationships/hyperlink" Target="https://podminky.urs.cz/item/CS_URS_2023_02/771151013" TargetMode="External"/><Relationship Id="rId56" Type="http://schemas.openxmlformats.org/officeDocument/2006/relationships/hyperlink" Target="https://podminky.urs.cz/item/CS_URS_2023_02/771591112" TargetMode="External"/><Relationship Id="rId64" Type="http://schemas.openxmlformats.org/officeDocument/2006/relationships/hyperlink" Target="https://podminky.urs.cz/item/CS_URS_2023_02/781131242" TargetMode="External"/><Relationship Id="rId69" Type="http://schemas.openxmlformats.org/officeDocument/2006/relationships/hyperlink" Target="https://podminky.urs.cz/item/CS_URS_2023_02/998781202" TargetMode="External"/><Relationship Id="rId8" Type="http://schemas.openxmlformats.org/officeDocument/2006/relationships/hyperlink" Target="https://podminky.urs.cz/item/CS_URS_2023_02/317141447" TargetMode="External"/><Relationship Id="rId51" Type="http://schemas.openxmlformats.org/officeDocument/2006/relationships/hyperlink" Target="https://podminky.urs.cz/item/CS_URS_2023_02/771274123" TargetMode="External"/><Relationship Id="rId3" Type="http://schemas.openxmlformats.org/officeDocument/2006/relationships/hyperlink" Target="https://podminky.urs.cz/item/CS_URS_2023_02/317121217" TargetMode="External"/><Relationship Id="rId12" Type="http://schemas.openxmlformats.org/officeDocument/2006/relationships/hyperlink" Target="https://podminky.urs.cz/item/CS_URS_2023_02/346244381" TargetMode="External"/><Relationship Id="rId17" Type="http://schemas.openxmlformats.org/officeDocument/2006/relationships/hyperlink" Target="https://podminky.urs.cz/item/CS_URS_2023_02/317941123" TargetMode="External"/><Relationship Id="rId25" Type="http://schemas.openxmlformats.org/officeDocument/2006/relationships/hyperlink" Target="https://podminky.urs.cz/item/CS_URS_2023_02/346244381" TargetMode="External"/><Relationship Id="rId33" Type="http://schemas.openxmlformats.org/officeDocument/2006/relationships/hyperlink" Target="https://podminky.urs.cz/item/CS_URS_2023_02/632450134" TargetMode="External"/><Relationship Id="rId38" Type="http://schemas.openxmlformats.org/officeDocument/2006/relationships/hyperlink" Target="https://podminky.urs.cz/item/CS_URS_2023_02/941111831" TargetMode="External"/><Relationship Id="rId46" Type="http://schemas.openxmlformats.org/officeDocument/2006/relationships/hyperlink" Target="https://podminky.urs.cz/item/CS_URS_2023_02/619995001" TargetMode="External"/><Relationship Id="rId59" Type="http://schemas.openxmlformats.org/officeDocument/2006/relationships/hyperlink" Target="https://podminky.urs.cz/item/CS_URS_2023_02/619995001" TargetMode="External"/><Relationship Id="rId67" Type="http://schemas.openxmlformats.org/officeDocument/2006/relationships/hyperlink" Target="https://podminky.urs.cz/item/CS_URS_2023_02/781477115" TargetMode="External"/><Relationship Id="rId20" Type="http://schemas.openxmlformats.org/officeDocument/2006/relationships/hyperlink" Target="https://podminky.urs.cz/item/CS_URS_2023_02/342291111" TargetMode="External"/><Relationship Id="rId41" Type="http://schemas.openxmlformats.org/officeDocument/2006/relationships/hyperlink" Target="https://podminky.urs.cz/item/CS_URS_2023_02/279113136" TargetMode="External"/><Relationship Id="rId54" Type="http://schemas.openxmlformats.org/officeDocument/2006/relationships/hyperlink" Target="https://podminky.urs.cz/item/CS_URS_2023_02/771474123" TargetMode="External"/><Relationship Id="rId62" Type="http://schemas.openxmlformats.org/officeDocument/2006/relationships/hyperlink" Target="https://podminky.urs.cz/item/CS_URS_2023_02/781131232" TargetMode="External"/><Relationship Id="rId70"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8" Type="http://schemas.openxmlformats.org/officeDocument/2006/relationships/hyperlink" Target="https://podminky.urs.cz/item/CS_URS_2023_02/171251101" TargetMode="External"/><Relationship Id="rId13" Type="http://schemas.openxmlformats.org/officeDocument/2006/relationships/hyperlink" Target="https://podminky.urs.cz/item/CS_URS_2023_02/564851111" TargetMode="External"/><Relationship Id="rId18" Type="http://schemas.openxmlformats.org/officeDocument/2006/relationships/hyperlink" Target="https://podminky.urs.cz/item/CS_URS_2023_02/573211107" TargetMode="External"/><Relationship Id="rId26" Type="http://schemas.openxmlformats.org/officeDocument/2006/relationships/hyperlink" Target="https://podminky.urs.cz/item/CS_URS_2023_02/895941313" TargetMode="External"/><Relationship Id="rId3" Type="http://schemas.openxmlformats.org/officeDocument/2006/relationships/hyperlink" Target="https://podminky.urs.cz/item/CS_URS_2023_02/121151123" TargetMode="External"/><Relationship Id="rId21" Type="http://schemas.openxmlformats.org/officeDocument/2006/relationships/hyperlink" Target="https://podminky.urs.cz/item/CS_URS_2023_02/581141114" TargetMode="External"/><Relationship Id="rId34" Type="http://schemas.openxmlformats.org/officeDocument/2006/relationships/hyperlink" Target="https://podminky.urs.cz/item/CS_URS_2023_02/998225111" TargetMode="External"/><Relationship Id="rId7" Type="http://schemas.openxmlformats.org/officeDocument/2006/relationships/hyperlink" Target="https://podminky.urs.cz/item/CS_URS_2023_02/171251101" TargetMode="External"/><Relationship Id="rId12" Type="http://schemas.openxmlformats.org/officeDocument/2006/relationships/hyperlink" Target="https://podminky.urs.cz/item/CS_URS_2023_02/451577877" TargetMode="External"/><Relationship Id="rId17" Type="http://schemas.openxmlformats.org/officeDocument/2006/relationships/hyperlink" Target="https://podminky.urs.cz/item/CS_URS_2023_02/569931132" TargetMode="External"/><Relationship Id="rId25" Type="http://schemas.openxmlformats.org/officeDocument/2006/relationships/hyperlink" Target="https://podminky.urs.cz/item/CS_URS_2023_02/895941301" TargetMode="External"/><Relationship Id="rId33" Type="http://schemas.openxmlformats.org/officeDocument/2006/relationships/hyperlink" Target="https://podminky.urs.cz/item/CS_URS_2023_02/935932422" TargetMode="External"/><Relationship Id="rId2" Type="http://schemas.openxmlformats.org/officeDocument/2006/relationships/hyperlink" Target="https://podminky.urs.cz/item/CS_URS_2023_02/121151123" TargetMode="External"/><Relationship Id="rId16" Type="http://schemas.openxmlformats.org/officeDocument/2006/relationships/hyperlink" Target="https://podminky.urs.cz/item/CS_URS_2023_02/564952111" TargetMode="External"/><Relationship Id="rId20" Type="http://schemas.openxmlformats.org/officeDocument/2006/relationships/hyperlink" Target="https://podminky.urs.cz/item/CS_URS_2023_02/577176111" TargetMode="External"/><Relationship Id="rId29" Type="http://schemas.openxmlformats.org/officeDocument/2006/relationships/hyperlink" Target="https://podminky.urs.cz/item/CS_URS_2023_02/914111111" TargetMode="External"/><Relationship Id="rId1" Type="http://schemas.openxmlformats.org/officeDocument/2006/relationships/hyperlink" Target="https://podminky.urs.cz/item/CS_URS_2023_02/116951201" TargetMode="External"/><Relationship Id="rId6" Type="http://schemas.openxmlformats.org/officeDocument/2006/relationships/hyperlink" Target="https://podminky.urs.cz/item/CS_URS_2023_02/162351103" TargetMode="External"/><Relationship Id="rId11" Type="http://schemas.openxmlformats.org/officeDocument/2006/relationships/hyperlink" Target="https://podminky.urs.cz/item/CS_URS_2023_02/212752102" TargetMode="External"/><Relationship Id="rId24" Type="http://schemas.openxmlformats.org/officeDocument/2006/relationships/hyperlink" Target="https://podminky.urs.cz/item/CS_URS_2023_02/637311131" TargetMode="External"/><Relationship Id="rId32" Type="http://schemas.openxmlformats.org/officeDocument/2006/relationships/hyperlink" Target="https://podminky.urs.cz/item/CS_URS_2023_02/916132113" TargetMode="External"/><Relationship Id="rId5" Type="http://schemas.openxmlformats.org/officeDocument/2006/relationships/hyperlink" Target="https://podminky.urs.cz/item/CS_URS_2023_02/162351103" TargetMode="External"/><Relationship Id="rId15" Type="http://schemas.openxmlformats.org/officeDocument/2006/relationships/hyperlink" Target="https://podminky.urs.cz/item/CS_URS_2023_02/564861111" TargetMode="External"/><Relationship Id="rId23" Type="http://schemas.openxmlformats.org/officeDocument/2006/relationships/hyperlink" Target="https://podminky.urs.cz/item/CS_URS_2023_02/637121112" TargetMode="External"/><Relationship Id="rId28" Type="http://schemas.openxmlformats.org/officeDocument/2006/relationships/hyperlink" Target="https://podminky.urs.cz/item/CS_URS_2023_02/899204112" TargetMode="External"/><Relationship Id="rId10" Type="http://schemas.openxmlformats.org/officeDocument/2006/relationships/hyperlink" Target="https://podminky.urs.cz/item/CS_URS_2023_02/181951112" TargetMode="External"/><Relationship Id="rId19" Type="http://schemas.openxmlformats.org/officeDocument/2006/relationships/hyperlink" Target="https://podminky.urs.cz/item/CS_URS_2023_02/577134111" TargetMode="External"/><Relationship Id="rId31" Type="http://schemas.openxmlformats.org/officeDocument/2006/relationships/hyperlink" Target="https://podminky.urs.cz/item/CS_URS_2023_02/916131213" TargetMode="External"/><Relationship Id="rId4" Type="http://schemas.openxmlformats.org/officeDocument/2006/relationships/hyperlink" Target="https://podminky.urs.cz/item/CS_URS_2023_02/122251105" TargetMode="External"/><Relationship Id="rId9" Type="http://schemas.openxmlformats.org/officeDocument/2006/relationships/hyperlink" Target="https://podminky.urs.cz/item/CS_URS_2023_02/181951112" TargetMode="External"/><Relationship Id="rId14" Type="http://schemas.openxmlformats.org/officeDocument/2006/relationships/hyperlink" Target="https://podminky.urs.cz/item/CS_URS_2023_02/564861111" TargetMode="External"/><Relationship Id="rId22" Type="http://schemas.openxmlformats.org/officeDocument/2006/relationships/hyperlink" Target="https://podminky.urs.cz/item/CS_URS_2023_02/596412212" TargetMode="External"/><Relationship Id="rId27" Type="http://schemas.openxmlformats.org/officeDocument/2006/relationships/hyperlink" Target="https://podminky.urs.cz/item/CS_URS_2023_02/895941322" TargetMode="External"/><Relationship Id="rId30" Type="http://schemas.openxmlformats.org/officeDocument/2006/relationships/hyperlink" Target="https://podminky.urs.cz/item/CS_URS_2023_02/916111113" TargetMode="External"/><Relationship Id="rId35"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hyperlink" Target="https://podminky.urs.cz/item/CS_URS_2022_01/564671111" TargetMode="External"/><Relationship Id="rId13" Type="http://schemas.openxmlformats.org/officeDocument/2006/relationships/hyperlink" Target="https://podminky.urs.cz/item/CS_URS_2023_02/632481215" TargetMode="External"/><Relationship Id="rId18" Type="http://schemas.openxmlformats.org/officeDocument/2006/relationships/hyperlink" Target="https://podminky.urs.cz/item/CS_URS_2023_02/713121111" TargetMode="External"/><Relationship Id="rId3" Type="http://schemas.openxmlformats.org/officeDocument/2006/relationships/hyperlink" Target="https://podminky.urs.cz/item/CS_URS_2023_02/181951112" TargetMode="External"/><Relationship Id="rId21" Type="http://schemas.openxmlformats.org/officeDocument/2006/relationships/drawing" Target="../drawings/drawing4.xml"/><Relationship Id="rId7" Type="http://schemas.openxmlformats.org/officeDocument/2006/relationships/hyperlink" Target="https://podminky.urs.cz/item/CS_URS_2023_02/279113143" TargetMode="External"/><Relationship Id="rId12" Type="http://schemas.openxmlformats.org/officeDocument/2006/relationships/hyperlink" Target="https://podminky.urs.cz/item/CS_URS_2023_02/632481213" TargetMode="External"/><Relationship Id="rId17" Type="http://schemas.openxmlformats.org/officeDocument/2006/relationships/hyperlink" Target="https://podminky.urs.cz/item/CS_URS_2023_02/711831111" TargetMode="External"/><Relationship Id="rId2" Type="http://schemas.openxmlformats.org/officeDocument/2006/relationships/hyperlink" Target="https://podminky.urs.cz/item/CS_URS_2023_02/171152501" TargetMode="External"/><Relationship Id="rId16" Type="http://schemas.openxmlformats.org/officeDocument/2006/relationships/hyperlink" Target="https://podminky.urs.cz/item/CS_URS_2023_02/711112002" TargetMode="External"/><Relationship Id="rId20" Type="http://schemas.openxmlformats.org/officeDocument/2006/relationships/hyperlink" Target="https://podminky.urs.cz/item/CS_URS_2023_02/713123211" TargetMode="External"/><Relationship Id="rId1" Type="http://schemas.openxmlformats.org/officeDocument/2006/relationships/hyperlink" Target="https://podminky.urs.cz/item/CS_URS_2023_02/131251104" TargetMode="External"/><Relationship Id="rId6" Type="http://schemas.openxmlformats.org/officeDocument/2006/relationships/hyperlink" Target="https://podminky.urs.cz/item/CS_URS_2023_02/275313811" TargetMode="External"/><Relationship Id="rId11" Type="http://schemas.openxmlformats.org/officeDocument/2006/relationships/hyperlink" Target="https://podminky.urs.cz/item/CS_URS_2023_02/631319205" TargetMode="External"/><Relationship Id="rId5" Type="http://schemas.openxmlformats.org/officeDocument/2006/relationships/hyperlink" Target="https://podminky.urs.cz/item/CS_URS_2023_02/271532213" TargetMode="External"/><Relationship Id="rId15" Type="http://schemas.openxmlformats.org/officeDocument/2006/relationships/hyperlink" Target="https://podminky.urs.cz/item/CS_URS_2023_02/634911133" TargetMode="External"/><Relationship Id="rId10" Type="http://schemas.openxmlformats.org/officeDocument/2006/relationships/hyperlink" Target="https://podminky.urs.cz/item/CS_URS_2023_02/631311236" TargetMode="External"/><Relationship Id="rId19" Type="http://schemas.openxmlformats.org/officeDocument/2006/relationships/hyperlink" Target="https://podminky.urs.cz/item/CS_URS_2023_02/713121111" TargetMode="External"/><Relationship Id="rId4" Type="http://schemas.openxmlformats.org/officeDocument/2006/relationships/hyperlink" Target="https://podminky.urs.cz/item/CS_URS_2023_02/271532212" TargetMode="External"/><Relationship Id="rId9" Type="http://schemas.openxmlformats.org/officeDocument/2006/relationships/hyperlink" Target="https://podminky.urs.cz/item/CS_URS_2023_02/564731101" TargetMode="External"/><Relationship Id="rId14" Type="http://schemas.openxmlformats.org/officeDocument/2006/relationships/hyperlink" Target="https://podminky.urs.cz/item/CS_URS_2023_02/633111111"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8" Type="http://schemas.openxmlformats.org/officeDocument/2006/relationships/hyperlink" Target="https://podminky.urs.cz/item/CS_URS_2023_02/891231222" TargetMode="External"/><Relationship Id="rId13" Type="http://schemas.openxmlformats.org/officeDocument/2006/relationships/hyperlink" Target="https://podminky.urs.cz/item/CS_URS_2023_02/899721111" TargetMode="External"/><Relationship Id="rId18" Type="http://schemas.openxmlformats.org/officeDocument/2006/relationships/drawing" Target="../drawings/drawing6.xml"/><Relationship Id="rId3" Type="http://schemas.openxmlformats.org/officeDocument/2006/relationships/hyperlink" Target="https://podminky.urs.cz/item/CS_URS_2023_02/162351103" TargetMode="External"/><Relationship Id="rId7" Type="http://schemas.openxmlformats.org/officeDocument/2006/relationships/hyperlink" Target="https://podminky.urs.cz/item/CS_URS_2023_02/871211211" TargetMode="External"/><Relationship Id="rId12" Type="http://schemas.openxmlformats.org/officeDocument/2006/relationships/hyperlink" Target="https://podminky.urs.cz/item/CS_URS_2023_02/899620131" TargetMode="External"/><Relationship Id="rId17" Type="http://schemas.openxmlformats.org/officeDocument/2006/relationships/hyperlink" Target="https://podminky.urs.cz/item/CS_URS_2023_02/013002000" TargetMode="External"/><Relationship Id="rId2" Type="http://schemas.openxmlformats.org/officeDocument/2006/relationships/hyperlink" Target="https://podminky.urs.cz/item/CS_URS_2023_02/132151102" TargetMode="External"/><Relationship Id="rId16" Type="http://schemas.openxmlformats.org/officeDocument/2006/relationships/hyperlink" Target="https://podminky.urs.cz/item/CS_URS_2023_02/012002000" TargetMode="External"/><Relationship Id="rId1" Type="http://schemas.openxmlformats.org/officeDocument/2006/relationships/hyperlink" Target="https://podminky.urs.cz/item/CS_URS_2023_02/131251100" TargetMode="External"/><Relationship Id="rId6" Type="http://schemas.openxmlformats.org/officeDocument/2006/relationships/hyperlink" Target="https://podminky.urs.cz/item/CS_URS_2023_02/591241111" TargetMode="External"/><Relationship Id="rId11" Type="http://schemas.openxmlformats.org/officeDocument/2006/relationships/hyperlink" Target="https://podminky.urs.cz/item/CS_URS_2023_02/893811263" TargetMode="External"/><Relationship Id="rId5" Type="http://schemas.openxmlformats.org/officeDocument/2006/relationships/hyperlink" Target="https://podminky.urs.cz/item/CS_URS_2023_02/175151101" TargetMode="External"/><Relationship Id="rId15" Type="http://schemas.openxmlformats.org/officeDocument/2006/relationships/hyperlink" Target="https://podminky.urs.cz/item/CS_URS_2023_02/998276101" TargetMode="External"/><Relationship Id="rId10" Type="http://schemas.openxmlformats.org/officeDocument/2006/relationships/hyperlink" Target="https://podminky.urs.cz/item/CS_URS_2023_02/892241111" TargetMode="External"/><Relationship Id="rId4" Type="http://schemas.openxmlformats.org/officeDocument/2006/relationships/hyperlink" Target="https://podminky.urs.cz/item/CS_URS_2023_02/174151101" TargetMode="External"/><Relationship Id="rId9" Type="http://schemas.openxmlformats.org/officeDocument/2006/relationships/hyperlink" Target="https://podminky.urs.cz/item/CS_URS_2023_02/891319111" TargetMode="External"/><Relationship Id="rId14" Type="http://schemas.openxmlformats.org/officeDocument/2006/relationships/hyperlink" Target="https://podminky.urs.cz/item/CS_URS_2023_02/899722113"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podminky.urs.cz/item/CS_URS_2023_02/871315251" TargetMode="External"/><Relationship Id="rId13" Type="http://schemas.openxmlformats.org/officeDocument/2006/relationships/hyperlink" Target="https://podminky.urs.cz/item/CS_URS_2023_02/877350310" TargetMode="External"/><Relationship Id="rId18" Type="http://schemas.openxmlformats.org/officeDocument/2006/relationships/hyperlink" Target="https://podminky.urs.cz/item/CS_URS_2023_02/012002000" TargetMode="External"/><Relationship Id="rId3" Type="http://schemas.openxmlformats.org/officeDocument/2006/relationships/hyperlink" Target="https://podminky.urs.cz/item/CS_URS_2023_02/175151101" TargetMode="External"/><Relationship Id="rId7" Type="http://schemas.openxmlformats.org/officeDocument/2006/relationships/hyperlink" Target="https://podminky.urs.cz/item/CS_URS_2023_02/871273121" TargetMode="External"/><Relationship Id="rId12" Type="http://schemas.openxmlformats.org/officeDocument/2006/relationships/hyperlink" Target="https://podminky.urs.cz/item/CS_URS_2023_02/877270330" TargetMode="External"/><Relationship Id="rId17" Type="http://schemas.openxmlformats.org/officeDocument/2006/relationships/hyperlink" Target="https://podminky.urs.cz/item/CS_URS_2023_02/742210051" TargetMode="External"/><Relationship Id="rId2" Type="http://schemas.openxmlformats.org/officeDocument/2006/relationships/hyperlink" Target="https://podminky.urs.cz/item/CS_URS_2023_02/174151101" TargetMode="External"/><Relationship Id="rId16" Type="http://schemas.openxmlformats.org/officeDocument/2006/relationships/hyperlink" Target="https://podminky.urs.cz/item/CS_URS_2023_02/998276101" TargetMode="External"/><Relationship Id="rId20" Type="http://schemas.openxmlformats.org/officeDocument/2006/relationships/drawing" Target="../drawings/drawing7.xml"/><Relationship Id="rId1" Type="http://schemas.openxmlformats.org/officeDocument/2006/relationships/hyperlink" Target="https://podminky.urs.cz/item/CS_URS_2023_02/132151103" TargetMode="External"/><Relationship Id="rId6" Type="http://schemas.openxmlformats.org/officeDocument/2006/relationships/hyperlink" Target="https://podminky.urs.cz/item/CS_URS_2023_02/465513328" TargetMode="External"/><Relationship Id="rId11" Type="http://schemas.openxmlformats.org/officeDocument/2006/relationships/hyperlink" Target="https://podminky.urs.cz/item/CS_URS_2023_02/877270320" TargetMode="External"/><Relationship Id="rId5" Type="http://schemas.openxmlformats.org/officeDocument/2006/relationships/hyperlink" Target="https://podminky.urs.cz/item/CS_URS_2023_02/386411114" TargetMode="External"/><Relationship Id="rId15" Type="http://schemas.openxmlformats.org/officeDocument/2006/relationships/hyperlink" Target="https://podminky.urs.cz/item/CS_URS_2023_02/894221116" TargetMode="External"/><Relationship Id="rId10" Type="http://schemas.openxmlformats.org/officeDocument/2006/relationships/hyperlink" Target="https://podminky.urs.cz/item/CS_URS_2023_02/877270310" TargetMode="External"/><Relationship Id="rId19" Type="http://schemas.openxmlformats.org/officeDocument/2006/relationships/hyperlink" Target="https://podminky.urs.cz/item/CS_URS_2023_02/013254000" TargetMode="External"/><Relationship Id="rId4" Type="http://schemas.openxmlformats.org/officeDocument/2006/relationships/hyperlink" Target="https://podminky.urs.cz/item/CS_URS_2023_02/182151111" TargetMode="External"/><Relationship Id="rId9" Type="http://schemas.openxmlformats.org/officeDocument/2006/relationships/hyperlink" Target="https://podminky.urs.cz/item/CS_URS_2023_02/871355241" TargetMode="External"/><Relationship Id="rId14" Type="http://schemas.openxmlformats.org/officeDocument/2006/relationships/hyperlink" Target="https://podminky.urs.cz/item/CS_URS_2023_02/891355111"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podminky.urs.cz/item/CS_URS_2023_02/871265211" TargetMode="External"/><Relationship Id="rId13" Type="http://schemas.openxmlformats.org/officeDocument/2006/relationships/hyperlink" Target="https://podminky.urs.cz/item/CS_URS_2023_02/998276101" TargetMode="External"/><Relationship Id="rId3" Type="http://schemas.openxmlformats.org/officeDocument/2006/relationships/hyperlink" Target="https://podminky.urs.cz/item/CS_URS_2023_02/175151101" TargetMode="External"/><Relationship Id="rId7" Type="http://schemas.openxmlformats.org/officeDocument/2006/relationships/hyperlink" Target="https://podminky.urs.cz/item/CS_URS_2023_02/871355251" TargetMode="External"/><Relationship Id="rId12" Type="http://schemas.openxmlformats.org/officeDocument/2006/relationships/hyperlink" Target="https://podminky.urs.cz/item/CS_URS_2023_02/895013111" TargetMode="External"/><Relationship Id="rId2" Type="http://schemas.openxmlformats.org/officeDocument/2006/relationships/hyperlink" Target="https://podminky.urs.cz/item/CS_URS_2023_02/174151101" TargetMode="External"/><Relationship Id="rId1" Type="http://schemas.openxmlformats.org/officeDocument/2006/relationships/hyperlink" Target="https://podminky.urs.cz/item/CS_URS_2023_02/132151103" TargetMode="External"/><Relationship Id="rId6" Type="http://schemas.openxmlformats.org/officeDocument/2006/relationships/hyperlink" Target="https://podminky.urs.cz/item/CS_URS_2023_02/386120103" TargetMode="External"/><Relationship Id="rId11" Type="http://schemas.openxmlformats.org/officeDocument/2006/relationships/hyperlink" Target="https://podminky.urs.cz/item/CS_URS_2023_02/877350320" TargetMode="External"/><Relationship Id="rId5" Type="http://schemas.openxmlformats.org/officeDocument/2006/relationships/hyperlink" Target="https://podminky.urs.cz/item/CS_URS_2023_02/348942131" TargetMode="External"/><Relationship Id="rId15" Type="http://schemas.openxmlformats.org/officeDocument/2006/relationships/drawing" Target="../drawings/drawing8.xml"/><Relationship Id="rId10" Type="http://schemas.openxmlformats.org/officeDocument/2006/relationships/hyperlink" Target="https://podminky.urs.cz/item/CS_URS_2023_02/877260320" TargetMode="External"/><Relationship Id="rId4" Type="http://schemas.openxmlformats.org/officeDocument/2006/relationships/hyperlink" Target="https://podminky.urs.cz/item/CS_URS_2023_02/320101112" TargetMode="External"/><Relationship Id="rId9" Type="http://schemas.openxmlformats.org/officeDocument/2006/relationships/hyperlink" Target="https://podminky.urs.cz/item/CS_URS_2023_02/877260310" TargetMode="External"/><Relationship Id="rId14" Type="http://schemas.openxmlformats.org/officeDocument/2006/relationships/hyperlink" Target="https://podminky.urs.cz/item/CS_URS_2023_02/742210051"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podminky.urs.cz/item/CS_URS_2023_02/211971122" TargetMode="External"/><Relationship Id="rId13" Type="http://schemas.openxmlformats.org/officeDocument/2006/relationships/hyperlink" Target="https://podminky.urs.cz/item/CS_URS_2023_02/891355111" TargetMode="External"/><Relationship Id="rId18" Type="http://schemas.openxmlformats.org/officeDocument/2006/relationships/hyperlink" Target="https://podminky.urs.cz/item/CS_URS_2023_02/013254000" TargetMode="External"/><Relationship Id="rId3" Type="http://schemas.openxmlformats.org/officeDocument/2006/relationships/hyperlink" Target="https://podminky.urs.cz/item/CS_URS_2023_02/174151101" TargetMode="External"/><Relationship Id="rId7" Type="http://schemas.openxmlformats.org/officeDocument/2006/relationships/hyperlink" Target="https://podminky.urs.cz/item/CS_URS_2023_02/211511111" TargetMode="External"/><Relationship Id="rId12" Type="http://schemas.openxmlformats.org/officeDocument/2006/relationships/hyperlink" Target="https://podminky.urs.cz/item/CS_URS_2023_02/877365221" TargetMode="External"/><Relationship Id="rId17" Type="http://schemas.openxmlformats.org/officeDocument/2006/relationships/hyperlink" Target="https://podminky.urs.cz/item/CS_URS_2023_02/012002000" TargetMode="External"/><Relationship Id="rId2" Type="http://schemas.openxmlformats.org/officeDocument/2006/relationships/hyperlink" Target="https://podminky.urs.cz/item/CS_URS_2023_02/132151103" TargetMode="External"/><Relationship Id="rId16" Type="http://schemas.openxmlformats.org/officeDocument/2006/relationships/hyperlink" Target="https://podminky.urs.cz/item/CS_URS_2023_02/977151128" TargetMode="External"/><Relationship Id="rId1" Type="http://schemas.openxmlformats.org/officeDocument/2006/relationships/hyperlink" Target="https://podminky.urs.cz/item/CS_URS_2023_02/131151104" TargetMode="External"/><Relationship Id="rId6" Type="http://schemas.openxmlformats.org/officeDocument/2006/relationships/hyperlink" Target="https://podminky.urs.cz/item/CS_URS_2023_02/182151111" TargetMode="External"/><Relationship Id="rId11" Type="http://schemas.openxmlformats.org/officeDocument/2006/relationships/hyperlink" Target="https://podminky.urs.cz/item/CS_URS_2023_02/871365241" TargetMode="External"/><Relationship Id="rId5" Type="http://schemas.openxmlformats.org/officeDocument/2006/relationships/hyperlink" Target="https://podminky.urs.cz/item/CS_URS_2023_02/181351003" TargetMode="External"/><Relationship Id="rId15" Type="http://schemas.openxmlformats.org/officeDocument/2006/relationships/hyperlink" Target="https://podminky.urs.cz/item/CS_URS_2023_02/998276101" TargetMode="External"/><Relationship Id="rId10" Type="http://schemas.openxmlformats.org/officeDocument/2006/relationships/hyperlink" Target="https://podminky.urs.cz/item/CS_URS_2023_02/871315241" TargetMode="External"/><Relationship Id="rId19" Type="http://schemas.openxmlformats.org/officeDocument/2006/relationships/drawing" Target="../drawings/drawing9.xml"/><Relationship Id="rId4" Type="http://schemas.openxmlformats.org/officeDocument/2006/relationships/hyperlink" Target="https://podminky.urs.cz/item/CS_URS_2023_02/175151101" TargetMode="External"/><Relationship Id="rId9" Type="http://schemas.openxmlformats.org/officeDocument/2006/relationships/hyperlink" Target="https://podminky.urs.cz/item/CS_URS_2023_02/463212111" TargetMode="External"/><Relationship Id="rId14" Type="http://schemas.openxmlformats.org/officeDocument/2006/relationships/hyperlink" Target="https://podminky.urs.cz/item/CS_URS_2023_02/89422111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pageSetUpPr fitToPage="1"/>
  </sheetPr>
  <dimension ref="A1:CM75"/>
  <sheetViews>
    <sheetView showGridLines="0" workbookViewId="0"/>
  </sheetViews>
  <sheetFormatPr defaultRowHeight="11.25" x14ac:dyDescent="0.2"/>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49" width="21.6640625" hidden="1" customWidth="1"/>
    <col min="50" max="51" width="25" hidden="1" customWidth="1"/>
    <col min="52" max="52" width="21.6640625" hidden="1" customWidth="1"/>
    <col min="53" max="53" width="19.1640625" hidden="1" customWidth="1"/>
    <col min="54" max="54" width="25" hidden="1" customWidth="1"/>
    <col min="55" max="55" width="21.6640625" hidden="1" customWidth="1"/>
    <col min="56" max="56" width="19.1640625" hidden="1" customWidth="1"/>
    <col min="57" max="57" width="66.5" customWidth="1"/>
    <col min="71" max="91" width="9.33203125" hidden="1"/>
  </cols>
  <sheetData>
    <row r="1" spans="1:74" x14ac:dyDescent="0.2">
      <c r="A1" s="16" t="s">
        <v>0</v>
      </c>
      <c r="AZ1" s="16" t="s">
        <v>1</v>
      </c>
      <c r="BA1" s="16" t="s">
        <v>2</v>
      </c>
      <c r="BB1" s="16" t="s">
        <v>3</v>
      </c>
      <c r="BT1" s="16" t="s">
        <v>4</v>
      </c>
      <c r="BU1" s="16" t="s">
        <v>4</v>
      </c>
      <c r="BV1" s="16" t="s">
        <v>5</v>
      </c>
    </row>
    <row r="2" spans="1:74" ht="36.950000000000003" customHeight="1" x14ac:dyDescent="0.2">
      <c r="AR2" s="297"/>
      <c r="AS2" s="297"/>
      <c r="AT2" s="297"/>
      <c r="AU2" s="297"/>
      <c r="AV2" s="297"/>
      <c r="AW2" s="297"/>
      <c r="AX2" s="297"/>
      <c r="AY2" s="297"/>
      <c r="AZ2" s="297"/>
      <c r="BA2" s="297"/>
      <c r="BB2" s="297"/>
      <c r="BC2" s="297"/>
      <c r="BD2" s="297"/>
      <c r="BE2" s="297"/>
      <c r="BS2" s="17" t="s">
        <v>6</v>
      </c>
      <c r="BT2" s="17" t="s">
        <v>7</v>
      </c>
    </row>
    <row r="3" spans="1:74" ht="6.95" customHeight="1" x14ac:dyDescent="0.2">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1:74" ht="24.95" customHeight="1" x14ac:dyDescent="0.2">
      <c r="B4" s="20"/>
      <c r="D4" s="21" t="s">
        <v>9</v>
      </c>
      <c r="AR4" s="20"/>
      <c r="AS4" s="22" t="s">
        <v>10</v>
      </c>
      <c r="BE4" s="23" t="s">
        <v>11</v>
      </c>
      <c r="BS4" s="17" t="s">
        <v>12</v>
      </c>
    </row>
    <row r="5" spans="1:74" ht="12" customHeight="1" x14ac:dyDescent="0.2">
      <c r="B5" s="20"/>
      <c r="D5" s="24" t="s">
        <v>13</v>
      </c>
      <c r="K5" s="296" t="s">
        <v>14</v>
      </c>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R5" s="20"/>
      <c r="BE5" s="293" t="s">
        <v>15</v>
      </c>
      <c r="BS5" s="17" t="s">
        <v>6</v>
      </c>
    </row>
    <row r="6" spans="1:74" ht="36.950000000000003" customHeight="1" x14ac:dyDescent="0.2">
      <c r="B6" s="20"/>
      <c r="D6" s="26" t="s">
        <v>16</v>
      </c>
      <c r="K6" s="298" t="s">
        <v>17</v>
      </c>
      <c r="L6" s="297"/>
      <c r="M6" s="297"/>
      <c r="N6" s="297"/>
      <c r="O6" s="297"/>
      <c r="P6" s="297"/>
      <c r="Q6" s="297"/>
      <c r="R6" s="297"/>
      <c r="S6" s="297"/>
      <c r="T6" s="297"/>
      <c r="U6" s="297"/>
      <c r="V6" s="297"/>
      <c r="W6" s="297"/>
      <c r="X6" s="297"/>
      <c r="Y6" s="297"/>
      <c r="Z6" s="297"/>
      <c r="AA6" s="297"/>
      <c r="AB6" s="297"/>
      <c r="AC6" s="297"/>
      <c r="AD6" s="297"/>
      <c r="AE6" s="297"/>
      <c r="AF6" s="297"/>
      <c r="AG6" s="297"/>
      <c r="AH6" s="297"/>
      <c r="AI6" s="297"/>
      <c r="AJ6" s="297"/>
      <c r="AK6" s="297"/>
      <c r="AL6" s="297"/>
      <c r="AM6" s="297"/>
      <c r="AN6" s="297"/>
      <c r="AO6" s="297"/>
      <c r="AR6" s="20"/>
      <c r="BE6" s="294"/>
      <c r="BS6" s="17" t="s">
        <v>6</v>
      </c>
    </row>
    <row r="7" spans="1:74" ht="12" customHeight="1" x14ac:dyDescent="0.2">
      <c r="B7" s="20"/>
      <c r="D7" s="27" t="s">
        <v>18</v>
      </c>
      <c r="K7" s="25" t="s">
        <v>19</v>
      </c>
      <c r="AK7" s="27" t="s">
        <v>20</v>
      </c>
      <c r="AN7" s="25" t="s">
        <v>19</v>
      </c>
      <c r="AR7" s="20"/>
      <c r="BE7" s="294"/>
      <c r="BS7" s="17" t="s">
        <v>6</v>
      </c>
    </row>
    <row r="8" spans="1:74" ht="12" customHeight="1" x14ac:dyDescent="0.2">
      <c r="B8" s="20"/>
      <c r="D8" s="27" t="s">
        <v>21</v>
      </c>
      <c r="K8" s="25" t="s">
        <v>22</v>
      </c>
      <c r="AK8" s="27" t="s">
        <v>23</v>
      </c>
      <c r="AN8" s="28" t="s">
        <v>24</v>
      </c>
      <c r="AR8" s="20"/>
      <c r="BE8" s="294"/>
      <c r="BS8" s="17" t="s">
        <v>6</v>
      </c>
    </row>
    <row r="9" spans="1:74" ht="14.45" customHeight="1" x14ac:dyDescent="0.2">
      <c r="B9" s="20"/>
      <c r="AR9" s="20"/>
      <c r="BE9" s="294"/>
      <c r="BS9" s="17" t="s">
        <v>6</v>
      </c>
    </row>
    <row r="10" spans="1:74" ht="12" customHeight="1" x14ac:dyDescent="0.2">
      <c r="B10" s="20"/>
      <c r="D10" s="27" t="s">
        <v>25</v>
      </c>
      <c r="AK10" s="27" t="s">
        <v>26</v>
      </c>
      <c r="AN10" s="25" t="s">
        <v>27</v>
      </c>
      <c r="AR10" s="20"/>
      <c r="BE10" s="294"/>
      <c r="BS10" s="17" t="s">
        <v>6</v>
      </c>
    </row>
    <row r="11" spans="1:74" ht="18.399999999999999" customHeight="1" x14ac:dyDescent="0.2">
      <c r="B11" s="20"/>
      <c r="E11" s="25" t="s">
        <v>28</v>
      </c>
      <c r="AK11" s="27" t="s">
        <v>29</v>
      </c>
      <c r="AN11" s="25" t="s">
        <v>19</v>
      </c>
      <c r="AR11" s="20"/>
      <c r="BE11" s="294"/>
      <c r="BS11" s="17" t="s">
        <v>6</v>
      </c>
    </row>
    <row r="12" spans="1:74" ht="6.95" customHeight="1" x14ac:dyDescent="0.2">
      <c r="B12" s="20"/>
      <c r="AR12" s="20"/>
      <c r="BE12" s="294"/>
      <c r="BS12" s="17" t="s">
        <v>6</v>
      </c>
    </row>
    <row r="13" spans="1:74" ht="12" customHeight="1" x14ac:dyDescent="0.2">
      <c r="B13" s="20"/>
      <c r="D13" s="27" t="s">
        <v>30</v>
      </c>
      <c r="AK13" s="27" t="s">
        <v>26</v>
      </c>
      <c r="AN13" s="29" t="s">
        <v>31</v>
      </c>
      <c r="AR13" s="20"/>
      <c r="BE13" s="294"/>
      <c r="BS13" s="17" t="s">
        <v>6</v>
      </c>
    </row>
    <row r="14" spans="1:74" ht="12.75" x14ac:dyDescent="0.2">
      <c r="B14" s="20"/>
      <c r="E14" s="299" t="s">
        <v>31</v>
      </c>
      <c r="F14" s="300"/>
      <c r="G14" s="300"/>
      <c r="H14" s="300"/>
      <c r="I14" s="300"/>
      <c r="J14" s="300"/>
      <c r="K14" s="300"/>
      <c r="L14" s="300"/>
      <c r="M14" s="300"/>
      <c r="N14" s="300"/>
      <c r="O14" s="300"/>
      <c r="P14" s="300"/>
      <c r="Q14" s="300"/>
      <c r="R14" s="300"/>
      <c r="S14" s="300"/>
      <c r="T14" s="300"/>
      <c r="U14" s="300"/>
      <c r="V14" s="300"/>
      <c r="W14" s="300"/>
      <c r="X14" s="300"/>
      <c r="Y14" s="300"/>
      <c r="Z14" s="300"/>
      <c r="AA14" s="300"/>
      <c r="AB14" s="300"/>
      <c r="AC14" s="300"/>
      <c r="AD14" s="300"/>
      <c r="AE14" s="300"/>
      <c r="AF14" s="300"/>
      <c r="AG14" s="300"/>
      <c r="AH14" s="300"/>
      <c r="AI14" s="300"/>
      <c r="AJ14" s="300"/>
      <c r="AK14" s="27" t="s">
        <v>29</v>
      </c>
      <c r="AN14" s="29" t="s">
        <v>31</v>
      </c>
      <c r="AR14" s="20"/>
      <c r="BE14" s="294"/>
      <c r="BS14" s="17" t="s">
        <v>6</v>
      </c>
    </row>
    <row r="15" spans="1:74" ht="6.95" customHeight="1" x14ac:dyDescent="0.2">
      <c r="B15" s="20"/>
      <c r="AR15" s="20"/>
      <c r="BE15" s="294"/>
      <c r="BS15" s="17" t="s">
        <v>4</v>
      </c>
    </row>
    <row r="16" spans="1:74" ht="12" customHeight="1" x14ac:dyDescent="0.2">
      <c r="B16" s="20"/>
      <c r="D16" s="27" t="s">
        <v>32</v>
      </c>
      <c r="AK16" s="27" t="s">
        <v>26</v>
      </c>
      <c r="AN16" s="25" t="s">
        <v>19</v>
      </c>
      <c r="AR16" s="20"/>
      <c r="BE16" s="294"/>
      <c r="BS16" s="17" t="s">
        <v>4</v>
      </c>
    </row>
    <row r="17" spans="2:71" ht="18.399999999999999" customHeight="1" x14ac:dyDescent="0.2">
      <c r="B17" s="20"/>
      <c r="E17" s="25" t="s">
        <v>33</v>
      </c>
      <c r="AK17" s="27" t="s">
        <v>29</v>
      </c>
      <c r="AN17" s="25" t="s">
        <v>19</v>
      </c>
      <c r="AR17" s="20"/>
      <c r="BE17" s="294"/>
      <c r="BS17" s="17" t="s">
        <v>34</v>
      </c>
    </row>
    <row r="18" spans="2:71" ht="6.95" customHeight="1" x14ac:dyDescent="0.2">
      <c r="B18" s="20"/>
      <c r="AR18" s="20"/>
      <c r="BE18" s="294"/>
      <c r="BS18" s="17" t="s">
        <v>6</v>
      </c>
    </row>
    <row r="19" spans="2:71" ht="12" customHeight="1" x14ac:dyDescent="0.2">
      <c r="B19" s="20"/>
      <c r="D19" s="27" t="s">
        <v>35</v>
      </c>
      <c r="AK19" s="27" t="s">
        <v>26</v>
      </c>
      <c r="AN19" s="25" t="s">
        <v>19</v>
      </c>
      <c r="AR19" s="20"/>
      <c r="BE19" s="294"/>
      <c r="BS19" s="17" t="s">
        <v>6</v>
      </c>
    </row>
    <row r="20" spans="2:71" ht="18.399999999999999" customHeight="1" x14ac:dyDescent="0.2">
      <c r="B20" s="20"/>
      <c r="E20" s="25" t="s">
        <v>22</v>
      </c>
      <c r="AK20" s="27" t="s">
        <v>29</v>
      </c>
      <c r="AN20" s="25" t="s">
        <v>19</v>
      </c>
      <c r="AR20" s="20"/>
      <c r="BE20" s="294"/>
      <c r="BS20" s="17" t="s">
        <v>4</v>
      </c>
    </row>
    <row r="21" spans="2:71" ht="6.95" customHeight="1" x14ac:dyDescent="0.2">
      <c r="B21" s="20"/>
      <c r="AR21" s="20"/>
      <c r="BE21" s="294"/>
    </row>
    <row r="22" spans="2:71" ht="12" customHeight="1" x14ac:dyDescent="0.2">
      <c r="B22" s="20"/>
      <c r="D22" s="27" t="s">
        <v>36</v>
      </c>
      <c r="AR22" s="20"/>
      <c r="BE22" s="294"/>
    </row>
    <row r="23" spans="2:71" ht="47.25" customHeight="1" x14ac:dyDescent="0.2">
      <c r="B23" s="20"/>
      <c r="E23" s="301" t="s">
        <v>37</v>
      </c>
      <c r="F23" s="301"/>
      <c r="G23" s="301"/>
      <c r="H23" s="301"/>
      <c r="I23" s="301"/>
      <c r="J23" s="301"/>
      <c r="K23" s="301"/>
      <c r="L23" s="301"/>
      <c r="M23" s="301"/>
      <c r="N23" s="301"/>
      <c r="O23" s="301"/>
      <c r="P23" s="301"/>
      <c r="Q23" s="301"/>
      <c r="R23" s="301"/>
      <c r="S23" s="301"/>
      <c r="T23" s="301"/>
      <c r="U23" s="301"/>
      <c r="V23" s="301"/>
      <c r="W23" s="301"/>
      <c r="X23" s="301"/>
      <c r="Y23" s="301"/>
      <c r="Z23" s="301"/>
      <c r="AA23" s="301"/>
      <c r="AB23" s="301"/>
      <c r="AC23" s="301"/>
      <c r="AD23" s="301"/>
      <c r="AE23" s="301"/>
      <c r="AF23" s="301"/>
      <c r="AG23" s="301"/>
      <c r="AH23" s="301"/>
      <c r="AI23" s="301"/>
      <c r="AJ23" s="301"/>
      <c r="AK23" s="301"/>
      <c r="AL23" s="301"/>
      <c r="AM23" s="301"/>
      <c r="AN23" s="301"/>
      <c r="AR23" s="20"/>
      <c r="BE23" s="294"/>
    </row>
    <row r="24" spans="2:71" ht="6.95" customHeight="1" x14ac:dyDescent="0.2">
      <c r="B24" s="20"/>
      <c r="AR24" s="20"/>
      <c r="BE24" s="294"/>
    </row>
    <row r="25" spans="2:71" ht="6.95" customHeight="1" x14ac:dyDescent="0.2">
      <c r="B25" s="20"/>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R25" s="20"/>
      <c r="BE25" s="294"/>
    </row>
    <row r="26" spans="2:71" s="1" customFormat="1" ht="25.9" customHeight="1" x14ac:dyDescent="0.2">
      <c r="B26" s="32"/>
      <c r="D26" s="33" t="s">
        <v>38</v>
      </c>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02">
        <f>ROUND(AG54,2)</f>
        <v>0</v>
      </c>
      <c r="AL26" s="303"/>
      <c r="AM26" s="303"/>
      <c r="AN26" s="303"/>
      <c r="AO26" s="303"/>
      <c r="AR26" s="32"/>
      <c r="BE26" s="294"/>
    </row>
    <row r="27" spans="2:71" s="1" customFormat="1" ht="6.95" customHeight="1" x14ac:dyDescent="0.2">
      <c r="B27" s="32"/>
      <c r="AR27" s="32"/>
      <c r="BE27" s="294"/>
    </row>
    <row r="28" spans="2:71" s="1" customFormat="1" ht="12.75" x14ac:dyDescent="0.2">
      <c r="B28" s="32"/>
      <c r="L28" s="304" t="s">
        <v>39</v>
      </c>
      <c r="M28" s="304"/>
      <c r="N28" s="304"/>
      <c r="O28" s="304"/>
      <c r="P28" s="304"/>
      <c r="W28" s="304" t="s">
        <v>40</v>
      </c>
      <c r="X28" s="304"/>
      <c r="Y28" s="304"/>
      <c r="Z28" s="304"/>
      <c r="AA28" s="304"/>
      <c r="AB28" s="304"/>
      <c r="AC28" s="304"/>
      <c r="AD28" s="304"/>
      <c r="AE28" s="304"/>
      <c r="AK28" s="304" t="s">
        <v>41</v>
      </c>
      <c r="AL28" s="304"/>
      <c r="AM28" s="304"/>
      <c r="AN28" s="304"/>
      <c r="AO28" s="304"/>
      <c r="AR28" s="32"/>
      <c r="BE28" s="294"/>
    </row>
    <row r="29" spans="2:71" s="2" customFormat="1" ht="14.45" customHeight="1" x14ac:dyDescent="0.2">
      <c r="B29" s="36"/>
      <c r="D29" s="27" t="s">
        <v>42</v>
      </c>
      <c r="F29" s="27" t="s">
        <v>43</v>
      </c>
      <c r="L29" s="307">
        <v>0.21</v>
      </c>
      <c r="M29" s="306"/>
      <c r="N29" s="306"/>
      <c r="O29" s="306"/>
      <c r="P29" s="306"/>
      <c r="W29" s="305">
        <f>ROUND(AZ54, 2)</f>
        <v>0</v>
      </c>
      <c r="X29" s="306"/>
      <c r="Y29" s="306"/>
      <c r="Z29" s="306"/>
      <c r="AA29" s="306"/>
      <c r="AB29" s="306"/>
      <c r="AC29" s="306"/>
      <c r="AD29" s="306"/>
      <c r="AE29" s="306"/>
      <c r="AK29" s="305">
        <f>ROUND(AV54, 2)</f>
        <v>0</v>
      </c>
      <c r="AL29" s="306"/>
      <c r="AM29" s="306"/>
      <c r="AN29" s="306"/>
      <c r="AO29" s="306"/>
      <c r="AR29" s="36"/>
      <c r="BE29" s="295"/>
    </row>
    <row r="30" spans="2:71" s="2" customFormat="1" ht="14.45" customHeight="1" x14ac:dyDescent="0.2">
      <c r="B30" s="36"/>
      <c r="F30" s="27" t="s">
        <v>44</v>
      </c>
      <c r="L30" s="307">
        <v>0.15</v>
      </c>
      <c r="M30" s="306"/>
      <c r="N30" s="306"/>
      <c r="O30" s="306"/>
      <c r="P30" s="306"/>
      <c r="W30" s="305">
        <f>ROUND(BA54, 2)</f>
        <v>0</v>
      </c>
      <c r="X30" s="306"/>
      <c r="Y30" s="306"/>
      <c r="Z30" s="306"/>
      <c r="AA30" s="306"/>
      <c r="AB30" s="306"/>
      <c r="AC30" s="306"/>
      <c r="AD30" s="306"/>
      <c r="AE30" s="306"/>
      <c r="AK30" s="305">
        <f>ROUND(AW54, 2)</f>
        <v>0</v>
      </c>
      <c r="AL30" s="306"/>
      <c r="AM30" s="306"/>
      <c r="AN30" s="306"/>
      <c r="AO30" s="306"/>
      <c r="AR30" s="36"/>
      <c r="BE30" s="295"/>
    </row>
    <row r="31" spans="2:71" s="2" customFormat="1" ht="14.45" hidden="1" customHeight="1" x14ac:dyDescent="0.2">
      <c r="B31" s="36"/>
      <c r="F31" s="27" t="s">
        <v>45</v>
      </c>
      <c r="L31" s="307">
        <v>0.21</v>
      </c>
      <c r="M31" s="306"/>
      <c r="N31" s="306"/>
      <c r="O31" s="306"/>
      <c r="P31" s="306"/>
      <c r="W31" s="305">
        <f>ROUND(BB54, 2)</f>
        <v>0</v>
      </c>
      <c r="X31" s="306"/>
      <c r="Y31" s="306"/>
      <c r="Z31" s="306"/>
      <c r="AA31" s="306"/>
      <c r="AB31" s="306"/>
      <c r="AC31" s="306"/>
      <c r="AD31" s="306"/>
      <c r="AE31" s="306"/>
      <c r="AK31" s="305">
        <v>0</v>
      </c>
      <c r="AL31" s="306"/>
      <c r="AM31" s="306"/>
      <c r="AN31" s="306"/>
      <c r="AO31" s="306"/>
      <c r="AR31" s="36"/>
      <c r="BE31" s="295"/>
    </row>
    <row r="32" spans="2:71" s="2" customFormat="1" ht="14.45" hidden="1" customHeight="1" x14ac:dyDescent="0.2">
      <c r="B32" s="36"/>
      <c r="F32" s="27" t="s">
        <v>46</v>
      </c>
      <c r="L32" s="307">
        <v>0.15</v>
      </c>
      <c r="M32" s="306"/>
      <c r="N32" s="306"/>
      <c r="O32" s="306"/>
      <c r="P32" s="306"/>
      <c r="W32" s="305">
        <f>ROUND(BC54, 2)</f>
        <v>0</v>
      </c>
      <c r="X32" s="306"/>
      <c r="Y32" s="306"/>
      <c r="Z32" s="306"/>
      <c r="AA32" s="306"/>
      <c r="AB32" s="306"/>
      <c r="AC32" s="306"/>
      <c r="AD32" s="306"/>
      <c r="AE32" s="306"/>
      <c r="AK32" s="305">
        <v>0</v>
      </c>
      <c r="AL32" s="306"/>
      <c r="AM32" s="306"/>
      <c r="AN32" s="306"/>
      <c r="AO32" s="306"/>
      <c r="AR32" s="36"/>
      <c r="BE32" s="295"/>
    </row>
    <row r="33" spans="2:44" s="2" customFormat="1" ht="14.45" hidden="1" customHeight="1" x14ac:dyDescent="0.2">
      <c r="B33" s="36"/>
      <c r="F33" s="27" t="s">
        <v>47</v>
      </c>
      <c r="L33" s="307">
        <v>0</v>
      </c>
      <c r="M33" s="306"/>
      <c r="N33" s="306"/>
      <c r="O33" s="306"/>
      <c r="P33" s="306"/>
      <c r="W33" s="305">
        <f>ROUND(BD54, 2)</f>
        <v>0</v>
      </c>
      <c r="X33" s="306"/>
      <c r="Y33" s="306"/>
      <c r="Z33" s="306"/>
      <c r="AA33" s="306"/>
      <c r="AB33" s="306"/>
      <c r="AC33" s="306"/>
      <c r="AD33" s="306"/>
      <c r="AE33" s="306"/>
      <c r="AK33" s="305">
        <v>0</v>
      </c>
      <c r="AL33" s="306"/>
      <c r="AM33" s="306"/>
      <c r="AN33" s="306"/>
      <c r="AO33" s="306"/>
      <c r="AR33" s="36"/>
    </row>
    <row r="34" spans="2:44" s="1" customFormat="1" ht="6.95" customHeight="1" x14ac:dyDescent="0.2">
      <c r="B34" s="32"/>
      <c r="AR34" s="32"/>
    </row>
    <row r="35" spans="2:44" s="1" customFormat="1" ht="25.9" customHeight="1" x14ac:dyDescent="0.2">
      <c r="B35" s="32"/>
      <c r="C35" s="37"/>
      <c r="D35" s="38" t="s">
        <v>48</v>
      </c>
      <c r="E35" s="39"/>
      <c r="F35" s="39"/>
      <c r="G35" s="39"/>
      <c r="H35" s="39"/>
      <c r="I35" s="39"/>
      <c r="J35" s="39"/>
      <c r="K35" s="39"/>
      <c r="L35" s="39"/>
      <c r="M35" s="39"/>
      <c r="N35" s="39"/>
      <c r="O35" s="39"/>
      <c r="P35" s="39"/>
      <c r="Q35" s="39"/>
      <c r="R35" s="39"/>
      <c r="S35" s="39"/>
      <c r="T35" s="40" t="s">
        <v>49</v>
      </c>
      <c r="U35" s="39"/>
      <c r="V35" s="39"/>
      <c r="W35" s="39"/>
      <c r="X35" s="311" t="s">
        <v>50</v>
      </c>
      <c r="Y35" s="309"/>
      <c r="Z35" s="309"/>
      <c r="AA35" s="309"/>
      <c r="AB35" s="309"/>
      <c r="AC35" s="39"/>
      <c r="AD35" s="39"/>
      <c r="AE35" s="39"/>
      <c r="AF35" s="39"/>
      <c r="AG35" s="39"/>
      <c r="AH35" s="39"/>
      <c r="AI35" s="39"/>
      <c r="AJ35" s="39"/>
      <c r="AK35" s="308">
        <f>SUM(AK26:AK33)</f>
        <v>0</v>
      </c>
      <c r="AL35" s="309"/>
      <c r="AM35" s="309"/>
      <c r="AN35" s="309"/>
      <c r="AO35" s="310"/>
      <c r="AP35" s="37"/>
      <c r="AQ35" s="37"/>
      <c r="AR35" s="32"/>
    </row>
    <row r="36" spans="2:44" s="1" customFormat="1" ht="6.95" customHeight="1" x14ac:dyDescent="0.2">
      <c r="B36" s="32"/>
      <c r="AR36" s="32"/>
    </row>
    <row r="37" spans="2:44" s="1" customFormat="1" ht="6.95" customHeight="1" x14ac:dyDescent="0.2">
      <c r="B37" s="41"/>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32"/>
    </row>
    <row r="41" spans="2:44" s="1" customFormat="1" ht="6.95" customHeight="1" x14ac:dyDescent="0.2">
      <c r="B41" s="43"/>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32"/>
    </row>
    <row r="42" spans="2:44" s="1" customFormat="1" ht="24.95" customHeight="1" x14ac:dyDescent="0.2">
      <c r="B42" s="32"/>
      <c r="C42" s="21" t="s">
        <v>51</v>
      </c>
      <c r="AR42" s="32"/>
    </row>
    <row r="43" spans="2:44" s="1" customFormat="1" ht="6.95" customHeight="1" x14ac:dyDescent="0.2">
      <c r="B43" s="32"/>
      <c r="AR43" s="32"/>
    </row>
    <row r="44" spans="2:44" s="3" customFormat="1" ht="12" customHeight="1" x14ac:dyDescent="0.2">
      <c r="B44" s="45"/>
      <c r="C44" s="27" t="s">
        <v>13</v>
      </c>
      <c r="L44" s="3" t="str">
        <f>K5</f>
        <v>2024/020</v>
      </c>
      <c r="AR44" s="45"/>
    </row>
    <row r="45" spans="2:44" s="4" customFormat="1" ht="36.950000000000003" customHeight="1" x14ac:dyDescent="0.2">
      <c r="B45" s="46"/>
      <c r="C45" s="47" t="s">
        <v>16</v>
      </c>
      <c r="L45" s="287" t="str">
        <f>K6</f>
        <v>Servisní centrum Čertovka</v>
      </c>
      <c r="M45" s="288"/>
      <c r="N45" s="288"/>
      <c r="O45" s="288"/>
      <c r="P45" s="288"/>
      <c r="Q45" s="288"/>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R45" s="46"/>
    </row>
    <row r="46" spans="2:44" s="1" customFormat="1" ht="6.95" customHeight="1" x14ac:dyDescent="0.2">
      <c r="B46" s="32"/>
      <c r="AR46" s="32"/>
    </row>
    <row r="47" spans="2:44" s="1" customFormat="1" ht="12" customHeight="1" x14ac:dyDescent="0.2">
      <c r="B47" s="32"/>
      <c r="C47" s="27" t="s">
        <v>21</v>
      </c>
      <c r="L47" s="48" t="str">
        <f>IF(K8="","",K8)</f>
        <v xml:space="preserve"> </v>
      </c>
      <c r="AI47" s="27" t="s">
        <v>23</v>
      </c>
      <c r="AM47" s="313" t="str">
        <f>IF(AN8= "","",AN8)</f>
        <v>19. 1. 2024</v>
      </c>
      <c r="AN47" s="313"/>
      <c r="AR47" s="32"/>
    </row>
    <row r="48" spans="2:44" s="1" customFormat="1" ht="6.95" customHeight="1" x14ac:dyDescent="0.2">
      <c r="B48" s="32"/>
      <c r="AR48" s="32"/>
    </row>
    <row r="49" spans="1:91" s="1" customFormat="1" ht="15.2" customHeight="1" x14ac:dyDescent="0.2">
      <c r="B49" s="32"/>
      <c r="C49" s="27" t="s">
        <v>25</v>
      </c>
      <c r="L49" s="3" t="str">
        <f>IF(E11= "","",E11)</f>
        <v>Dipl. Ing. René Göndör</v>
      </c>
      <c r="AI49" s="27" t="s">
        <v>32</v>
      </c>
      <c r="AM49" s="314" t="str">
        <f>IF(E17="","",E17)</f>
        <v>PIKHART.CZ</v>
      </c>
      <c r="AN49" s="315"/>
      <c r="AO49" s="315"/>
      <c r="AP49" s="315"/>
      <c r="AR49" s="32"/>
      <c r="AS49" s="316" t="s">
        <v>52</v>
      </c>
      <c r="AT49" s="317"/>
      <c r="AU49" s="50"/>
      <c r="AV49" s="50"/>
      <c r="AW49" s="50"/>
      <c r="AX49" s="50"/>
      <c r="AY49" s="50"/>
      <c r="AZ49" s="50"/>
      <c r="BA49" s="50"/>
      <c r="BB49" s="50"/>
      <c r="BC49" s="50"/>
      <c r="BD49" s="51"/>
    </row>
    <row r="50" spans="1:91" s="1" customFormat="1" ht="15.2" customHeight="1" x14ac:dyDescent="0.2">
      <c r="B50" s="32"/>
      <c r="C50" s="27" t="s">
        <v>30</v>
      </c>
      <c r="L50" s="3" t="str">
        <f>IF(E14= "Vyplň údaj","",E14)</f>
        <v/>
      </c>
      <c r="AI50" s="27" t="s">
        <v>35</v>
      </c>
      <c r="AM50" s="314" t="str">
        <f>IF(E20="","",E20)</f>
        <v xml:space="preserve"> </v>
      </c>
      <c r="AN50" s="315"/>
      <c r="AO50" s="315"/>
      <c r="AP50" s="315"/>
      <c r="AR50" s="32"/>
      <c r="AS50" s="318"/>
      <c r="AT50" s="319"/>
      <c r="BD50" s="53"/>
    </row>
    <row r="51" spans="1:91" s="1" customFormat="1" ht="10.9" customHeight="1" x14ac:dyDescent="0.2">
      <c r="B51" s="32"/>
      <c r="AR51" s="32"/>
      <c r="AS51" s="318"/>
      <c r="AT51" s="319"/>
      <c r="BD51" s="53"/>
    </row>
    <row r="52" spans="1:91" s="1" customFormat="1" ht="29.25" customHeight="1" x14ac:dyDescent="0.2">
      <c r="B52" s="32"/>
      <c r="C52" s="285" t="s">
        <v>53</v>
      </c>
      <c r="D52" s="286"/>
      <c r="E52" s="286"/>
      <c r="F52" s="286"/>
      <c r="G52" s="286"/>
      <c r="H52" s="54"/>
      <c r="I52" s="292" t="s">
        <v>54</v>
      </c>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312" t="s">
        <v>55</v>
      </c>
      <c r="AH52" s="286"/>
      <c r="AI52" s="286"/>
      <c r="AJ52" s="286"/>
      <c r="AK52" s="286"/>
      <c r="AL52" s="286"/>
      <c r="AM52" s="286"/>
      <c r="AN52" s="292" t="s">
        <v>56</v>
      </c>
      <c r="AO52" s="286"/>
      <c r="AP52" s="286"/>
      <c r="AQ52" s="55" t="s">
        <v>57</v>
      </c>
      <c r="AR52" s="32"/>
      <c r="AS52" s="56" t="s">
        <v>58</v>
      </c>
      <c r="AT52" s="57" t="s">
        <v>59</v>
      </c>
      <c r="AU52" s="57" t="s">
        <v>60</v>
      </c>
      <c r="AV52" s="57" t="s">
        <v>61</v>
      </c>
      <c r="AW52" s="57" t="s">
        <v>62</v>
      </c>
      <c r="AX52" s="57" t="s">
        <v>63</v>
      </c>
      <c r="AY52" s="57" t="s">
        <v>64</v>
      </c>
      <c r="AZ52" s="57" t="s">
        <v>65</v>
      </c>
      <c r="BA52" s="57" t="s">
        <v>66</v>
      </c>
      <c r="BB52" s="57" t="s">
        <v>67</v>
      </c>
      <c r="BC52" s="57" t="s">
        <v>68</v>
      </c>
      <c r="BD52" s="58" t="s">
        <v>69</v>
      </c>
    </row>
    <row r="53" spans="1:91" s="1" customFormat="1" ht="10.9" customHeight="1" x14ac:dyDescent="0.2">
      <c r="B53" s="32"/>
      <c r="AR53" s="32"/>
      <c r="AS53" s="59"/>
      <c r="AT53" s="50"/>
      <c r="AU53" s="50"/>
      <c r="AV53" s="50"/>
      <c r="AW53" s="50"/>
      <c r="AX53" s="50"/>
      <c r="AY53" s="50"/>
      <c r="AZ53" s="50"/>
      <c r="BA53" s="50"/>
      <c r="BB53" s="50"/>
      <c r="BC53" s="50"/>
      <c r="BD53" s="51"/>
    </row>
    <row r="54" spans="1:91" s="5" customFormat="1" ht="32.450000000000003" customHeight="1" x14ac:dyDescent="0.2">
      <c r="B54" s="60"/>
      <c r="C54" s="61" t="s">
        <v>70</v>
      </c>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289">
        <f>ROUND(SUM(AG55:AG73),2)</f>
        <v>0</v>
      </c>
      <c r="AH54" s="289"/>
      <c r="AI54" s="289"/>
      <c r="AJ54" s="289"/>
      <c r="AK54" s="289"/>
      <c r="AL54" s="289"/>
      <c r="AM54" s="289"/>
      <c r="AN54" s="320">
        <f t="shared" ref="AN54:AN73" si="0">SUM(AG54,AT54)</f>
        <v>0</v>
      </c>
      <c r="AO54" s="320"/>
      <c r="AP54" s="320"/>
      <c r="AQ54" s="64" t="s">
        <v>19</v>
      </c>
      <c r="AR54" s="60"/>
      <c r="AS54" s="65">
        <f>ROUND(SUM(AS55:AS73),2)</f>
        <v>0</v>
      </c>
      <c r="AT54" s="66">
        <f t="shared" ref="AT54:AT73" si="1">ROUND(SUM(AV54:AW54),2)</f>
        <v>0</v>
      </c>
      <c r="AU54" s="67">
        <f>ROUND(SUM(AU55:AU73),5)</f>
        <v>0</v>
      </c>
      <c r="AV54" s="66">
        <f>ROUND(AZ54*L29,2)</f>
        <v>0</v>
      </c>
      <c r="AW54" s="66">
        <f>ROUND(BA54*L30,2)</f>
        <v>0</v>
      </c>
      <c r="AX54" s="66">
        <f>ROUND(BB54*L29,2)</f>
        <v>0</v>
      </c>
      <c r="AY54" s="66">
        <f>ROUND(BC54*L30,2)</f>
        <v>0</v>
      </c>
      <c r="AZ54" s="66">
        <f>ROUND(SUM(AZ55:AZ73),2)</f>
        <v>0</v>
      </c>
      <c r="BA54" s="66">
        <f>ROUND(SUM(BA55:BA73),2)</f>
        <v>0</v>
      </c>
      <c r="BB54" s="66">
        <f>ROUND(SUM(BB55:BB73),2)</f>
        <v>0</v>
      </c>
      <c r="BC54" s="66">
        <f>ROUND(SUM(BC55:BC73),2)</f>
        <v>0</v>
      </c>
      <c r="BD54" s="68">
        <f>ROUND(SUM(BD55:BD73),2)</f>
        <v>0</v>
      </c>
      <c r="BS54" s="69" t="s">
        <v>71</v>
      </c>
      <c r="BT54" s="69" t="s">
        <v>72</v>
      </c>
      <c r="BU54" s="70" t="s">
        <v>73</v>
      </c>
      <c r="BV54" s="69" t="s">
        <v>74</v>
      </c>
      <c r="BW54" s="69" t="s">
        <v>5</v>
      </c>
      <c r="BX54" s="69" t="s">
        <v>75</v>
      </c>
      <c r="CL54" s="69" t="s">
        <v>19</v>
      </c>
    </row>
    <row r="55" spans="1:91" s="6" customFormat="1" ht="24.75" customHeight="1" x14ac:dyDescent="0.2">
      <c r="A55" s="71" t="s">
        <v>76</v>
      </c>
      <c r="B55" s="72"/>
      <c r="C55" s="73"/>
      <c r="D55" s="284" t="s">
        <v>77</v>
      </c>
      <c r="E55" s="284"/>
      <c r="F55" s="284"/>
      <c r="G55" s="284"/>
      <c r="H55" s="284"/>
      <c r="I55" s="74"/>
      <c r="J55" s="284" t="s">
        <v>78</v>
      </c>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90">
        <f>'SO 101 - Zpevněné plochy ...'!J30</f>
        <v>0</v>
      </c>
      <c r="AH55" s="291"/>
      <c r="AI55" s="291"/>
      <c r="AJ55" s="291"/>
      <c r="AK55" s="291"/>
      <c r="AL55" s="291"/>
      <c r="AM55" s="291"/>
      <c r="AN55" s="290">
        <f t="shared" si="0"/>
        <v>0</v>
      </c>
      <c r="AO55" s="291"/>
      <c r="AP55" s="291"/>
      <c r="AQ55" s="75" t="s">
        <v>79</v>
      </c>
      <c r="AR55" s="72"/>
      <c r="AS55" s="76">
        <v>0</v>
      </c>
      <c r="AT55" s="77">
        <f t="shared" si="1"/>
        <v>0</v>
      </c>
      <c r="AU55" s="78">
        <f>'SO 101 - Zpevněné plochy ...'!P87</f>
        <v>0</v>
      </c>
      <c r="AV55" s="77">
        <f>'SO 101 - Zpevněné plochy ...'!J33</f>
        <v>0</v>
      </c>
      <c r="AW55" s="77">
        <f>'SO 101 - Zpevněné plochy ...'!J34</f>
        <v>0</v>
      </c>
      <c r="AX55" s="77">
        <f>'SO 101 - Zpevněné plochy ...'!J35</f>
        <v>0</v>
      </c>
      <c r="AY55" s="77">
        <f>'SO 101 - Zpevněné plochy ...'!J36</f>
        <v>0</v>
      </c>
      <c r="AZ55" s="77">
        <f>'SO 101 - Zpevněné plochy ...'!F33</f>
        <v>0</v>
      </c>
      <c r="BA55" s="77">
        <f>'SO 101 - Zpevněné plochy ...'!F34</f>
        <v>0</v>
      </c>
      <c r="BB55" s="77">
        <f>'SO 101 - Zpevněné plochy ...'!F35</f>
        <v>0</v>
      </c>
      <c r="BC55" s="77">
        <f>'SO 101 - Zpevněné plochy ...'!F36</f>
        <v>0</v>
      </c>
      <c r="BD55" s="79">
        <f>'SO 101 - Zpevněné plochy ...'!F37</f>
        <v>0</v>
      </c>
      <c r="BT55" s="80" t="s">
        <v>80</v>
      </c>
      <c r="BV55" s="80" t="s">
        <v>74</v>
      </c>
      <c r="BW55" s="80" t="s">
        <v>81</v>
      </c>
      <c r="BX55" s="80" t="s">
        <v>5</v>
      </c>
      <c r="CL55" s="80" t="s">
        <v>19</v>
      </c>
      <c r="CM55" s="80" t="s">
        <v>82</v>
      </c>
    </row>
    <row r="56" spans="1:91" s="6" customFormat="1" ht="16.5" customHeight="1" x14ac:dyDescent="0.2">
      <c r="A56" s="71" t="s">
        <v>76</v>
      </c>
      <c r="B56" s="72"/>
      <c r="C56" s="73"/>
      <c r="D56" s="284" t="s">
        <v>83</v>
      </c>
      <c r="E56" s="284"/>
      <c r="F56" s="284"/>
      <c r="G56" s="284"/>
      <c r="H56" s="284"/>
      <c r="I56" s="74"/>
      <c r="J56" s="284" t="s">
        <v>84</v>
      </c>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90">
        <f>'SO_10 - Vnitřní elektroin...'!J30</f>
        <v>0</v>
      </c>
      <c r="AH56" s="291"/>
      <c r="AI56" s="291"/>
      <c r="AJ56" s="291"/>
      <c r="AK56" s="291"/>
      <c r="AL56" s="291"/>
      <c r="AM56" s="291"/>
      <c r="AN56" s="290">
        <f t="shared" si="0"/>
        <v>0</v>
      </c>
      <c r="AO56" s="291"/>
      <c r="AP56" s="291"/>
      <c r="AQ56" s="75" t="s">
        <v>79</v>
      </c>
      <c r="AR56" s="72"/>
      <c r="AS56" s="76">
        <v>0</v>
      </c>
      <c r="AT56" s="77">
        <f t="shared" si="1"/>
        <v>0</v>
      </c>
      <c r="AU56" s="78">
        <f>'SO_10 - Vnitřní elektroin...'!P85</f>
        <v>0</v>
      </c>
      <c r="AV56" s="77">
        <f>'SO_10 - Vnitřní elektroin...'!J33</f>
        <v>0</v>
      </c>
      <c r="AW56" s="77">
        <f>'SO_10 - Vnitřní elektroin...'!J34</f>
        <v>0</v>
      </c>
      <c r="AX56" s="77">
        <f>'SO_10 - Vnitřní elektroin...'!J35</f>
        <v>0</v>
      </c>
      <c r="AY56" s="77">
        <f>'SO_10 - Vnitřní elektroin...'!J36</f>
        <v>0</v>
      </c>
      <c r="AZ56" s="77">
        <f>'SO_10 - Vnitřní elektroin...'!F33</f>
        <v>0</v>
      </c>
      <c r="BA56" s="77">
        <f>'SO_10 - Vnitřní elektroin...'!F34</f>
        <v>0</v>
      </c>
      <c r="BB56" s="77">
        <f>'SO_10 - Vnitřní elektroin...'!F35</f>
        <v>0</v>
      </c>
      <c r="BC56" s="77">
        <f>'SO_10 - Vnitřní elektroin...'!F36</f>
        <v>0</v>
      </c>
      <c r="BD56" s="79">
        <f>'SO_10 - Vnitřní elektroin...'!F37</f>
        <v>0</v>
      </c>
      <c r="BT56" s="80" t="s">
        <v>80</v>
      </c>
      <c r="BV56" s="80" t="s">
        <v>74</v>
      </c>
      <c r="BW56" s="80" t="s">
        <v>85</v>
      </c>
      <c r="BX56" s="80" t="s">
        <v>5</v>
      </c>
      <c r="CL56" s="80" t="s">
        <v>19</v>
      </c>
      <c r="CM56" s="80" t="s">
        <v>82</v>
      </c>
    </row>
    <row r="57" spans="1:91" s="6" customFormat="1" ht="16.5" customHeight="1" x14ac:dyDescent="0.2">
      <c r="A57" s="71" t="s">
        <v>76</v>
      </c>
      <c r="B57" s="72"/>
      <c r="C57" s="73"/>
      <c r="D57" s="284" t="s">
        <v>86</v>
      </c>
      <c r="E57" s="284"/>
      <c r="F57" s="284"/>
      <c r="G57" s="284"/>
      <c r="H57" s="284"/>
      <c r="I57" s="74"/>
      <c r="J57" s="284" t="s">
        <v>87</v>
      </c>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90">
        <f>'SO_01 - Dodávka haly vč. ...'!J30</f>
        <v>0</v>
      </c>
      <c r="AH57" s="291"/>
      <c r="AI57" s="291"/>
      <c r="AJ57" s="291"/>
      <c r="AK57" s="291"/>
      <c r="AL57" s="291"/>
      <c r="AM57" s="291"/>
      <c r="AN57" s="290">
        <f t="shared" si="0"/>
        <v>0</v>
      </c>
      <c r="AO57" s="291"/>
      <c r="AP57" s="291"/>
      <c r="AQ57" s="75" t="s">
        <v>79</v>
      </c>
      <c r="AR57" s="72"/>
      <c r="AS57" s="76">
        <v>0</v>
      </c>
      <c r="AT57" s="77">
        <f t="shared" si="1"/>
        <v>0</v>
      </c>
      <c r="AU57" s="78">
        <f>'SO_01 - Dodávka haly vč. ...'!P94</f>
        <v>0</v>
      </c>
      <c r="AV57" s="77">
        <f>'SO_01 - Dodávka haly vč. ...'!J33</f>
        <v>0</v>
      </c>
      <c r="AW57" s="77">
        <f>'SO_01 - Dodávka haly vč. ...'!J34</f>
        <v>0</v>
      </c>
      <c r="AX57" s="77">
        <f>'SO_01 - Dodávka haly vč. ...'!J35</f>
        <v>0</v>
      </c>
      <c r="AY57" s="77">
        <f>'SO_01 - Dodávka haly vč. ...'!J36</f>
        <v>0</v>
      </c>
      <c r="AZ57" s="77">
        <f>'SO_01 - Dodávka haly vč. ...'!F33</f>
        <v>0</v>
      </c>
      <c r="BA57" s="77">
        <f>'SO_01 - Dodávka haly vč. ...'!F34</f>
        <v>0</v>
      </c>
      <c r="BB57" s="77">
        <f>'SO_01 - Dodávka haly vč. ...'!F35</f>
        <v>0</v>
      </c>
      <c r="BC57" s="77">
        <f>'SO_01 - Dodávka haly vč. ...'!F36</f>
        <v>0</v>
      </c>
      <c r="BD57" s="79">
        <f>'SO_01 - Dodávka haly vč. ...'!F37</f>
        <v>0</v>
      </c>
      <c r="BT57" s="80" t="s">
        <v>80</v>
      </c>
      <c r="BV57" s="80" t="s">
        <v>74</v>
      </c>
      <c r="BW57" s="80" t="s">
        <v>88</v>
      </c>
      <c r="BX57" s="80" t="s">
        <v>5</v>
      </c>
      <c r="CL57" s="80" t="s">
        <v>19</v>
      </c>
      <c r="CM57" s="80" t="s">
        <v>82</v>
      </c>
    </row>
    <row r="58" spans="1:91" s="6" customFormat="1" ht="24.75" customHeight="1" x14ac:dyDescent="0.2">
      <c r="A58" s="71" t="s">
        <v>76</v>
      </c>
      <c r="B58" s="72"/>
      <c r="C58" s="73"/>
      <c r="D58" s="284" t="s">
        <v>89</v>
      </c>
      <c r="E58" s="284"/>
      <c r="F58" s="284"/>
      <c r="G58" s="284"/>
      <c r="H58" s="284"/>
      <c r="I58" s="74"/>
      <c r="J58" s="284" t="s">
        <v>90</v>
      </c>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90">
        <f>'SO_02 - Venkovní přípojka...'!J30</f>
        <v>0</v>
      </c>
      <c r="AH58" s="291"/>
      <c r="AI58" s="291"/>
      <c r="AJ58" s="291"/>
      <c r="AK58" s="291"/>
      <c r="AL58" s="291"/>
      <c r="AM58" s="291"/>
      <c r="AN58" s="290">
        <f t="shared" si="0"/>
        <v>0</v>
      </c>
      <c r="AO58" s="291"/>
      <c r="AP58" s="291"/>
      <c r="AQ58" s="75" t="s">
        <v>79</v>
      </c>
      <c r="AR58" s="72"/>
      <c r="AS58" s="76">
        <v>0</v>
      </c>
      <c r="AT58" s="77">
        <f t="shared" si="1"/>
        <v>0</v>
      </c>
      <c r="AU58" s="78">
        <f>'SO_02 - Venkovní přípojka...'!P81</f>
        <v>0</v>
      </c>
      <c r="AV58" s="77">
        <f>'SO_02 - Venkovní přípojka...'!J33</f>
        <v>0</v>
      </c>
      <c r="AW58" s="77">
        <f>'SO_02 - Venkovní přípojka...'!J34</f>
        <v>0</v>
      </c>
      <c r="AX58" s="77">
        <f>'SO_02 - Venkovní přípojka...'!J35</f>
        <v>0</v>
      </c>
      <c r="AY58" s="77">
        <f>'SO_02 - Venkovní přípojka...'!J36</f>
        <v>0</v>
      </c>
      <c r="AZ58" s="77">
        <f>'SO_02 - Venkovní přípojka...'!F33</f>
        <v>0</v>
      </c>
      <c r="BA58" s="77">
        <f>'SO_02 - Venkovní přípojka...'!F34</f>
        <v>0</v>
      </c>
      <c r="BB58" s="77">
        <f>'SO_02 - Venkovní přípojka...'!F35</f>
        <v>0</v>
      </c>
      <c r="BC58" s="77">
        <f>'SO_02 - Venkovní přípojka...'!F36</f>
        <v>0</v>
      </c>
      <c r="BD58" s="79">
        <f>'SO_02 - Venkovní přípojka...'!F37</f>
        <v>0</v>
      </c>
      <c r="BT58" s="80" t="s">
        <v>80</v>
      </c>
      <c r="BV58" s="80" t="s">
        <v>74</v>
      </c>
      <c r="BW58" s="80" t="s">
        <v>91</v>
      </c>
      <c r="BX58" s="80" t="s">
        <v>5</v>
      </c>
      <c r="CL58" s="80" t="s">
        <v>19</v>
      </c>
      <c r="CM58" s="80" t="s">
        <v>82</v>
      </c>
    </row>
    <row r="59" spans="1:91" s="6" customFormat="1" ht="16.5" customHeight="1" x14ac:dyDescent="0.2">
      <c r="A59" s="71" t="s">
        <v>76</v>
      </c>
      <c r="B59" s="72"/>
      <c r="C59" s="73"/>
      <c r="D59" s="284" t="s">
        <v>92</v>
      </c>
      <c r="E59" s="284"/>
      <c r="F59" s="284"/>
      <c r="G59" s="284"/>
      <c r="H59" s="284"/>
      <c r="I59" s="74"/>
      <c r="J59" s="284" t="s">
        <v>93</v>
      </c>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90">
        <f>'SO_03 - Venkovní vodovodn...'!J30</f>
        <v>0</v>
      </c>
      <c r="AH59" s="291"/>
      <c r="AI59" s="291"/>
      <c r="AJ59" s="291"/>
      <c r="AK59" s="291"/>
      <c r="AL59" s="291"/>
      <c r="AM59" s="291"/>
      <c r="AN59" s="290">
        <f t="shared" si="0"/>
        <v>0</v>
      </c>
      <c r="AO59" s="291"/>
      <c r="AP59" s="291"/>
      <c r="AQ59" s="75" t="s">
        <v>79</v>
      </c>
      <c r="AR59" s="72"/>
      <c r="AS59" s="76">
        <v>0</v>
      </c>
      <c r="AT59" s="77">
        <f t="shared" si="1"/>
        <v>0</v>
      </c>
      <c r="AU59" s="78">
        <f>'SO_03 - Venkovní vodovodn...'!P86</f>
        <v>0</v>
      </c>
      <c r="AV59" s="77">
        <f>'SO_03 - Venkovní vodovodn...'!J33</f>
        <v>0</v>
      </c>
      <c r="AW59" s="77">
        <f>'SO_03 - Venkovní vodovodn...'!J34</f>
        <v>0</v>
      </c>
      <c r="AX59" s="77">
        <f>'SO_03 - Venkovní vodovodn...'!J35</f>
        <v>0</v>
      </c>
      <c r="AY59" s="77">
        <f>'SO_03 - Venkovní vodovodn...'!J36</f>
        <v>0</v>
      </c>
      <c r="AZ59" s="77">
        <f>'SO_03 - Venkovní vodovodn...'!F33</f>
        <v>0</v>
      </c>
      <c r="BA59" s="77">
        <f>'SO_03 - Venkovní vodovodn...'!F34</f>
        <v>0</v>
      </c>
      <c r="BB59" s="77">
        <f>'SO_03 - Venkovní vodovodn...'!F35</f>
        <v>0</v>
      </c>
      <c r="BC59" s="77">
        <f>'SO_03 - Venkovní vodovodn...'!F36</f>
        <v>0</v>
      </c>
      <c r="BD59" s="79">
        <f>'SO_03 - Venkovní vodovodn...'!F37</f>
        <v>0</v>
      </c>
      <c r="BT59" s="80" t="s">
        <v>80</v>
      </c>
      <c r="BV59" s="80" t="s">
        <v>74</v>
      </c>
      <c r="BW59" s="80" t="s">
        <v>94</v>
      </c>
      <c r="BX59" s="80" t="s">
        <v>5</v>
      </c>
      <c r="CL59" s="80" t="s">
        <v>19</v>
      </c>
      <c r="CM59" s="80" t="s">
        <v>82</v>
      </c>
    </row>
    <row r="60" spans="1:91" s="6" customFormat="1" ht="16.5" customHeight="1" x14ac:dyDescent="0.2">
      <c r="A60" s="71" t="s">
        <v>76</v>
      </c>
      <c r="B60" s="72"/>
      <c r="C60" s="73"/>
      <c r="D60" s="284" t="s">
        <v>95</v>
      </c>
      <c r="E60" s="284"/>
      <c r="F60" s="284"/>
      <c r="G60" s="284"/>
      <c r="H60" s="284"/>
      <c r="I60" s="74"/>
      <c r="J60" s="284" t="s">
        <v>96</v>
      </c>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90">
        <f>'SO_04 - Splašková kanaliz...'!J30</f>
        <v>0</v>
      </c>
      <c r="AH60" s="291"/>
      <c r="AI60" s="291"/>
      <c r="AJ60" s="291"/>
      <c r="AK60" s="291"/>
      <c r="AL60" s="291"/>
      <c r="AM60" s="291"/>
      <c r="AN60" s="290">
        <f t="shared" si="0"/>
        <v>0</v>
      </c>
      <c r="AO60" s="291"/>
      <c r="AP60" s="291"/>
      <c r="AQ60" s="75" t="s">
        <v>79</v>
      </c>
      <c r="AR60" s="72"/>
      <c r="AS60" s="76">
        <v>0</v>
      </c>
      <c r="AT60" s="77">
        <f t="shared" si="1"/>
        <v>0</v>
      </c>
      <c r="AU60" s="78">
        <f>'SO_04 - Splašková kanaliz...'!P89</f>
        <v>0</v>
      </c>
      <c r="AV60" s="77">
        <f>'SO_04 - Splašková kanaliz...'!J33</f>
        <v>0</v>
      </c>
      <c r="AW60" s="77">
        <f>'SO_04 - Splašková kanaliz...'!J34</f>
        <v>0</v>
      </c>
      <c r="AX60" s="77">
        <f>'SO_04 - Splašková kanaliz...'!J35</f>
        <v>0</v>
      </c>
      <c r="AY60" s="77">
        <f>'SO_04 - Splašková kanaliz...'!J36</f>
        <v>0</v>
      </c>
      <c r="AZ60" s="77">
        <f>'SO_04 - Splašková kanaliz...'!F33</f>
        <v>0</v>
      </c>
      <c r="BA60" s="77">
        <f>'SO_04 - Splašková kanaliz...'!F34</f>
        <v>0</v>
      </c>
      <c r="BB60" s="77">
        <f>'SO_04 - Splašková kanaliz...'!F35</f>
        <v>0</v>
      </c>
      <c r="BC60" s="77">
        <f>'SO_04 - Splašková kanaliz...'!F36</f>
        <v>0</v>
      </c>
      <c r="BD60" s="79">
        <f>'SO_04 - Splašková kanaliz...'!F37</f>
        <v>0</v>
      </c>
      <c r="BT60" s="80" t="s">
        <v>80</v>
      </c>
      <c r="BV60" s="80" t="s">
        <v>74</v>
      </c>
      <c r="BW60" s="80" t="s">
        <v>97</v>
      </c>
      <c r="BX60" s="80" t="s">
        <v>5</v>
      </c>
      <c r="CL60" s="80" t="s">
        <v>19</v>
      </c>
      <c r="CM60" s="80" t="s">
        <v>82</v>
      </c>
    </row>
    <row r="61" spans="1:91" s="6" customFormat="1" ht="16.5" customHeight="1" x14ac:dyDescent="0.2">
      <c r="A61" s="71" t="s">
        <v>76</v>
      </c>
      <c r="B61" s="72"/>
      <c r="C61" s="73"/>
      <c r="D61" s="284" t="s">
        <v>98</v>
      </c>
      <c r="E61" s="284"/>
      <c r="F61" s="284"/>
      <c r="G61" s="284"/>
      <c r="H61" s="284"/>
      <c r="I61" s="74"/>
      <c r="J61" s="284" t="s">
        <v>99</v>
      </c>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90">
        <f>'SO_05 - Venkovní zaolejov...'!J30</f>
        <v>0</v>
      </c>
      <c r="AH61" s="291"/>
      <c r="AI61" s="291"/>
      <c r="AJ61" s="291"/>
      <c r="AK61" s="291"/>
      <c r="AL61" s="291"/>
      <c r="AM61" s="291"/>
      <c r="AN61" s="290">
        <f t="shared" si="0"/>
        <v>0</v>
      </c>
      <c r="AO61" s="291"/>
      <c r="AP61" s="291"/>
      <c r="AQ61" s="75" t="s">
        <v>79</v>
      </c>
      <c r="AR61" s="72"/>
      <c r="AS61" s="76">
        <v>0</v>
      </c>
      <c r="AT61" s="77">
        <f t="shared" si="1"/>
        <v>0</v>
      </c>
      <c r="AU61" s="78">
        <f>'SO_05 - Venkovní zaolejov...'!P86</f>
        <v>0</v>
      </c>
      <c r="AV61" s="77">
        <f>'SO_05 - Venkovní zaolejov...'!J33</f>
        <v>0</v>
      </c>
      <c r="AW61" s="77">
        <f>'SO_05 - Venkovní zaolejov...'!J34</f>
        <v>0</v>
      </c>
      <c r="AX61" s="77">
        <f>'SO_05 - Venkovní zaolejov...'!J35</f>
        <v>0</v>
      </c>
      <c r="AY61" s="77">
        <f>'SO_05 - Venkovní zaolejov...'!J36</f>
        <v>0</v>
      </c>
      <c r="AZ61" s="77">
        <f>'SO_05 - Venkovní zaolejov...'!F33</f>
        <v>0</v>
      </c>
      <c r="BA61" s="77">
        <f>'SO_05 - Venkovní zaolejov...'!F34</f>
        <v>0</v>
      </c>
      <c r="BB61" s="77">
        <f>'SO_05 - Venkovní zaolejov...'!F35</f>
        <v>0</v>
      </c>
      <c r="BC61" s="77">
        <f>'SO_05 - Venkovní zaolejov...'!F36</f>
        <v>0</v>
      </c>
      <c r="BD61" s="79">
        <f>'SO_05 - Venkovní zaolejov...'!F37</f>
        <v>0</v>
      </c>
      <c r="BT61" s="80" t="s">
        <v>80</v>
      </c>
      <c r="BV61" s="80" t="s">
        <v>74</v>
      </c>
      <c r="BW61" s="80" t="s">
        <v>100</v>
      </c>
      <c r="BX61" s="80" t="s">
        <v>5</v>
      </c>
      <c r="CL61" s="80" t="s">
        <v>19</v>
      </c>
      <c r="CM61" s="80" t="s">
        <v>82</v>
      </c>
    </row>
    <row r="62" spans="1:91" s="6" customFormat="1" ht="16.5" customHeight="1" x14ac:dyDescent="0.2">
      <c r="A62" s="71" t="s">
        <v>76</v>
      </c>
      <c r="B62" s="72"/>
      <c r="C62" s="73"/>
      <c r="D62" s="284" t="s">
        <v>101</v>
      </c>
      <c r="E62" s="284"/>
      <c r="F62" s="284"/>
      <c r="G62" s="284"/>
      <c r="H62" s="284"/>
      <c r="I62" s="74"/>
      <c r="J62" s="284" t="s">
        <v>102</v>
      </c>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90">
        <f>'SO_06 - Dešťová kanalizace'!J30</f>
        <v>0</v>
      </c>
      <c r="AH62" s="291"/>
      <c r="AI62" s="291"/>
      <c r="AJ62" s="291"/>
      <c r="AK62" s="291"/>
      <c r="AL62" s="291"/>
      <c r="AM62" s="291"/>
      <c r="AN62" s="290">
        <f t="shared" si="0"/>
        <v>0</v>
      </c>
      <c r="AO62" s="291"/>
      <c r="AP62" s="291"/>
      <c r="AQ62" s="75" t="s">
        <v>79</v>
      </c>
      <c r="AR62" s="72"/>
      <c r="AS62" s="76">
        <v>0</v>
      </c>
      <c r="AT62" s="77">
        <f t="shared" si="1"/>
        <v>0</v>
      </c>
      <c r="AU62" s="78">
        <f>'SO_06 - Dešťová kanalizace'!P87</f>
        <v>0</v>
      </c>
      <c r="AV62" s="77">
        <f>'SO_06 - Dešťová kanalizace'!J33</f>
        <v>0</v>
      </c>
      <c r="AW62" s="77">
        <f>'SO_06 - Dešťová kanalizace'!J34</f>
        <v>0</v>
      </c>
      <c r="AX62" s="77">
        <f>'SO_06 - Dešťová kanalizace'!J35</f>
        <v>0</v>
      </c>
      <c r="AY62" s="77">
        <f>'SO_06 - Dešťová kanalizace'!J36</f>
        <v>0</v>
      </c>
      <c r="AZ62" s="77">
        <f>'SO_06 - Dešťová kanalizace'!F33</f>
        <v>0</v>
      </c>
      <c r="BA62" s="77">
        <f>'SO_06 - Dešťová kanalizace'!F34</f>
        <v>0</v>
      </c>
      <c r="BB62" s="77">
        <f>'SO_06 - Dešťová kanalizace'!F35</f>
        <v>0</v>
      </c>
      <c r="BC62" s="77">
        <f>'SO_06 - Dešťová kanalizace'!F36</f>
        <v>0</v>
      </c>
      <c r="BD62" s="79">
        <f>'SO_06 - Dešťová kanalizace'!F37</f>
        <v>0</v>
      </c>
      <c r="BT62" s="80" t="s">
        <v>80</v>
      </c>
      <c r="BV62" s="80" t="s">
        <v>74</v>
      </c>
      <c r="BW62" s="80" t="s">
        <v>103</v>
      </c>
      <c r="BX62" s="80" t="s">
        <v>5</v>
      </c>
      <c r="CL62" s="80" t="s">
        <v>19</v>
      </c>
      <c r="CM62" s="80" t="s">
        <v>82</v>
      </c>
    </row>
    <row r="63" spans="1:91" s="6" customFormat="1" ht="16.5" customHeight="1" x14ac:dyDescent="0.2">
      <c r="A63" s="71" t="s">
        <v>76</v>
      </c>
      <c r="B63" s="72"/>
      <c r="C63" s="73"/>
      <c r="D63" s="284" t="s">
        <v>104</v>
      </c>
      <c r="E63" s="284"/>
      <c r="F63" s="284"/>
      <c r="G63" s="284"/>
      <c r="H63" s="284"/>
      <c r="I63" s="74"/>
      <c r="J63" s="284" t="s">
        <v>105</v>
      </c>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90">
        <f>'SO_07 - Plynovod - vnitro...'!J30</f>
        <v>0</v>
      </c>
      <c r="AH63" s="291"/>
      <c r="AI63" s="291"/>
      <c r="AJ63" s="291"/>
      <c r="AK63" s="291"/>
      <c r="AL63" s="291"/>
      <c r="AM63" s="291"/>
      <c r="AN63" s="290">
        <f t="shared" si="0"/>
        <v>0</v>
      </c>
      <c r="AO63" s="291"/>
      <c r="AP63" s="291"/>
      <c r="AQ63" s="75" t="s">
        <v>79</v>
      </c>
      <c r="AR63" s="72"/>
      <c r="AS63" s="76">
        <v>0</v>
      </c>
      <c r="AT63" s="77">
        <f t="shared" si="1"/>
        <v>0</v>
      </c>
      <c r="AU63" s="78">
        <f>'SO_07 - Plynovod - vnitro...'!P92</f>
        <v>0</v>
      </c>
      <c r="AV63" s="77">
        <f>'SO_07 - Plynovod - vnitro...'!J33</f>
        <v>0</v>
      </c>
      <c r="AW63" s="77">
        <f>'SO_07 - Plynovod - vnitro...'!J34</f>
        <v>0</v>
      </c>
      <c r="AX63" s="77">
        <f>'SO_07 - Plynovod - vnitro...'!J35</f>
        <v>0</v>
      </c>
      <c r="AY63" s="77">
        <f>'SO_07 - Plynovod - vnitro...'!J36</f>
        <v>0</v>
      </c>
      <c r="AZ63" s="77">
        <f>'SO_07 - Plynovod - vnitro...'!F33</f>
        <v>0</v>
      </c>
      <c r="BA63" s="77">
        <f>'SO_07 - Plynovod - vnitro...'!F34</f>
        <v>0</v>
      </c>
      <c r="BB63" s="77">
        <f>'SO_07 - Plynovod - vnitro...'!F35</f>
        <v>0</v>
      </c>
      <c r="BC63" s="77">
        <f>'SO_07 - Plynovod - vnitro...'!F36</f>
        <v>0</v>
      </c>
      <c r="BD63" s="79">
        <f>'SO_07 - Plynovod - vnitro...'!F37</f>
        <v>0</v>
      </c>
      <c r="BT63" s="80" t="s">
        <v>80</v>
      </c>
      <c r="BV63" s="80" t="s">
        <v>74</v>
      </c>
      <c r="BW63" s="80" t="s">
        <v>106</v>
      </c>
      <c r="BX63" s="80" t="s">
        <v>5</v>
      </c>
      <c r="CL63" s="80" t="s">
        <v>19</v>
      </c>
      <c r="CM63" s="80" t="s">
        <v>82</v>
      </c>
    </row>
    <row r="64" spans="1:91" s="6" customFormat="1" ht="16.5" customHeight="1" x14ac:dyDescent="0.2">
      <c r="A64" s="71" t="s">
        <v>76</v>
      </c>
      <c r="B64" s="72"/>
      <c r="C64" s="73"/>
      <c r="D64" s="284" t="s">
        <v>107</v>
      </c>
      <c r="E64" s="284"/>
      <c r="F64" s="284"/>
      <c r="G64" s="284"/>
      <c r="H64" s="284"/>
      <c r="I64" s="74"/>
      <c r="J64" s="284" t="s">
        <v>108</v>
      </c>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90">
        <f>'SO_08 - Montážní jáma - s...'!J30</f>
        <v>0</v>
      </c>
      <c r="AH64" s="291"/>
      <c r="AI64" s="291"/>
      <c r="AJ64" s="291"/>
      <c r="AK64" s="291"/>
      <c r="AL64" s="291"/>
      <c r="AM64" s="291"/>
      <c r="AN64" s="290">
        <f t="shared" si="0"/>
        <v>0</v>
      </c>
      <c r="AO64" s="291"/>
      <c r="AP64" s="291"/>
      <c r="AQ64" s="75" t="s">
        <v>79</v>
      </c>
      <c r="AR64" s="72"/>
      <c r="AS64" s="76">
        <v>0</v>
      </c>
      <c r="AT64" s="77">
        <f t="shared" si="1"/>
        <v>0</v>
      </c>
      <c r="AU64" s="78">
        <f>'SO_08 - Montážní jáma - s...'!P84</f>
        <v>0</v>
      </c>
      <c r="AV64" s="77">
        <f>'SO_08 - Montážní jáma - s...'!J33</f>
        <v>0</v>
      </c>
      <c r="AW64" s="77">
        <f>'SO_08 - Montážní jáma - s...'!J34</f>
        <v>0</v>
      </c>
      <c r="AX64" s="77">
        <f>'SO_08 - Montážní jáma - s...'!J35</f>
        <v>0</v>
      </c>
      <c r="AY64" s="77">
        <f>'SO_08 - Montážní jáma - s...'!J36</f>
        <v>0</v>
      </c>
      <c r="AZ64" s="77">
        <f>'SO_08 - Montážní jáma - s...'!F33</f>
        <v>0</v>
      </c>
      <c r="BA64" s="77">
        <f>'SO_08 - Montážní jáma - s...'!F34</f>
        <v>0</v>
      </c>
      <c r="BB64" s="77">
        <f>'SO_08 - Montážní jáma - s...'!F35</f>
        <v>0</v>
      </c>
      <c r="BC64" s="77">
        <f>'SO_08 - Montážní jáma - s...'!F36</f>
        <v>0</v>
      </c>
      <c r="BD64" s="79">
        <f>'SO_08 - Montážní jáma - s...'!F37</f>
        <v>0</v>
      </c>
      <c r="BT64" s="80" t="s">
        <v>80</v>
      </c>
      <c r="BV64" s="80" t="s">
        <v>74</v>
      </c>
      <c r="BW64" s="80" t="s">
        <v>109</v>
      </c>
      <c r="BX64" s="80" t="s">
        <v>5</v>
      </c>
      <c r="CL64" s="80" t="s">
        <v>19</v>
      </c>
      <c r="CM64" s="80" t="s">
        <v>82</v>
      </c>
    </row>
    <row r="65" spans="1:91" s="6" customFormat="1" ht="16.5" customHeight="1" x14ac:dyDescent="0.2">
      <c r="A65" s="71" t="s">
        <v>76</v>
      </c>
      <c r="B65" s="72"/>
      <c r="C65" s="73"/>
      <c r="D65" s="284" t="s">
        <v>110</v>
      </c>
      <c r="E65" s="284"/>
      <c r="F65" s="284"/>
      <c r="G65" s="284"/>
      <c r="H65" s="284"/>
      <c r="I65" s="74"/>
      <c r="J65" s="284" t="s">
        <v>111</v>
      </c>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90">
        <f>'SO_09 - Vnitřní plynovod ...'!J30</f>
        <v>0</v>
      </c>
      <c r="AH65" s="291"/>
      <c r="AI65" s="291"/>
      <c r="AJ65" s="291"/>
      <c r="AK65" s="291"/>
      <c r="AL65" s="291"/>
      <c r="AM65" s="291"/>
      <c r="AN65" s="290">
        <f t="shared" si="0"/>
        <v>0</v>
      </c>
      <c r="AO65" s="291"/>
      <c r="AP65" s="291"/>
      <c r="AQ65" s="75" t="s">
        <v>79</v>
      </c>
      <c r="AR65" s="72"/>
      <c r="AS65" s="76">
        <v>0</v>
      </c>
      <c r="AT65" s="77">
        <f t="shared" si="1"/>
        <v>0</v>
      </c>
      <c r="AU65" s="78">
        <f>'SO_09 - Vnitřní plynovod ...'!P83</f>
        <v>0</v>
      </c>
      <c r="AV65" s="77">
        <f>'SO_09 - Vnitřní plynovod ...'!J33</f>
        <v>0</v>
      </c>
      <c r="AW65" s="77">
        <f>'SO_09 - Vnitřní plynovod ...'!J34</f>
        <v>0</v>
      </c>
      <c r="AX65" s="77">
        <f>'SO_09 - Vnitřní plynovod ...'!J35</f>
        <v>0</v>
      </c>
      <c r="AY65" s="77">
        <f>'SO_09 - Vnitřní plynovod ...'!J36</f>
        <v>0</v>
      </c>
      <c r="AZ65" s="77">
        <f>'SO_09 - Vnitřní plynovod ...'!F33</f>
        <v>0</v>
      </c>
      <c r="BA65" s="77">
        <f>'SO_09 - Vnitřní plynovod ...'!F34</f>
        <v>0</v>
      </c>
      <c r="BB65" s="77">
        <f>'SO_09 - Vnitřní plynovod ...'!F35</f>
        <v>0</v>
      </c>
      <c r="BC65" s="77">
        <f>'SO_09 - Vnitřní plynovod ...'!F36</f>
        <v>0</v>
      </c>
      <c r="BD65" s="79">
        <f>'SO_09 - Vnitřní plynovod ...'!F37</f>
        <v>0</v>
      </c>
      <c r="BT65" s="80" t="s">
        <v>80</v>
      </c>
      <c r="BV65" s="80" t="s">
        <v>74</v>
      </c>
      <c r="BW65" s="80" t="s">
        <v>112</v>
      </c>
      <c r="BX65" s="80" t="s">
        <v>5</v>
      </c>
      <c r="CL65" s="80" t="s">
        <v>19</v>
      </c>
      <c r="CM65" s="80" t="s">
        <v>82</v>
      </c>
    </row>
    <row r="66" spans="1:91" s="6" customFormat="1" ht="16.5" customHeight="1" x14ac:dyDescent="0.2">
      <c r="A66" s="71" t="s">
        <v>76</v>
      </c>
      <c r="B66" s="72"/>
      <c r="C66" s="73"/>
      <c r="D66" s="284" t="s">
        <v>113</v>
      </c>
      <c r="E66" s="284"/>
      <c r="F66" s="284"/>
      <c r="G66" s="284"/>
      <c r="H66" s="284"/>
      <c r="I66" s="74"/>
      <c r="J66" s="284" t="s">
        <v>114</v>
      </c>
      <c r="K66" s="284"/>
      <c r="L66" s="284"/>
      <c r="M66" s="284"/>
      <c r="N66" s="284"/>
      <c r="O66" s="284"/>
      <c r="P66" s="284"/>
      <c r="Q66" s="284"/>
      <c r="R66" s="284"/>
      <c r="S66" s="284"/>
      <c r="T66" s="284"/>
      <c r="U66" s="284"/>
      <c r="V66" s="284"/>
      <c r="W66" s="284"/>
      <c r="X66" s="284"/>
      <c r="Y66" s="284"/>
      <c r="Z66" s="284"/>
      <c r="AA66" s="284"/>
      <c r="AB66" s="284"/>
      <c r="AC66" s="284"/>
      <c r="AD66" s="284"/>
      <c r="AE66" s="284"/>
      <c r="AF66" s="284"/>
      <c r="AG66" s="290">
        <f>'SO_11 - Hromosvod'!J30</f>
        <v>0</v>
      </c>
      <c r="AH66" s="291"/>
      <c r="AI66" s="291"/>
      <c r="AJ66" s="291"/>
      <c r="AK66" s="291"/>
      <c r="AL66" s="291"/>
      <c r="AM66" s="291"/>
      <c r="AN66" s="290">
        <f t="shared" si="0"/>
        <v>0</v>
      </c>
      <c r="AO66" s="291"/>
      <c r="AP66" s="291"/>
      <c r="AQ66" s="75" t="s">
        <v>79</v>
      </c>
      <c r="AR66" s="72"/>
      <c r="AS66" s="76">
        <v>0</v>
      </c>
      <c r="AT66" s="77">
        <f t="shared" si="1"/>
        <v>0</v>
      </c>
      <c r="AU66" s="78">
        <f>'SO_11 - Hromosvod'!P81</f>
        <v>0</v>
      </c>
      <c r="AV66" s="77">
        <f>'SO_11 - Hromosvod'!J33</f>
        <v>0</v>
      </c>
      <c r="AW66" s="77">
        <f>'SO_11 - Hromosvod'!J34</f>
        <v>0</v>
      </c>
      <c r="AX66" s="77">
        <f>'SO_11 - Hromosvod'!J35</f>
        <v>0</v>
      </c>
      <c r="AY66" s="77">
        <f>'SO_11 - Hromosvod'!J36</f>
        <v>0</v>
      </c>
      <c r="AZ66" s="77">
        <f>'SO_11 - Hromosvod'!F33</f>
        <v>0</v>
      </c>
      <c r="BA66" s="77">
        <f>'SO_11 - Hromosvod'!F34</f>
        <v>0</v>
      </c>
      <c r="BB66" s="77">
        <f>'SO_11 - Hromosvod'!F35</f>
        <v>0</v>
      </c>
      <c r="BC66" s="77">
        <f>'SO_11 - Hromosvod'!F36</f>
        <v>0</v>
      </c>
      <c r="BD66" s="79">
        <f>'SO_11 - Hromosvod'!F37</f>
        <v>0</v>
      </c>
      <c r="BT66" s="80" t="s">
        <v>80</v>
      </c>
      <c r="BV66" s="80" t="s">
        <v>74</v>
      </c>
      <c r="BW66" s="80" t="s">
        <v>115</v>
      </c>
      <c r="BX66" s="80" t="s">
        <v>5</v>
      </c>
      <c r="CL66" s="80" t="s">
        <v>19</v>
      </c>
      <c r="CM66" s="80" t="s">
        <v>82</v>
      </c>
    </row>
    <row r="67" spans="1:91" s="6" customFormat="1" ht="16.5" customHeight="1" x14ac:dyDescent="0.2">
      <c r="A67" s="71" t="s">
        <v>76</v>
      </c>
      <c r="B67" s="72"/>
      <c r="C67" s="73"/>
      <c r="D67" s="284" t="s">
        <v>116</v>
      </c>
      <c r="E67" s="284"/>
      <c r="F67" s="284"/>
      <c r="G67" s="284"/>
      <c r="H67" s="284"/>
      <c r="I67" s="74"/>
      <c r="J67" s="284" t="s">
        <v>117</v>
      </c>
      <c r="K67" s="284"/>
      <c r="L67" s="284"/>
      <c r="M67" s="284"/>
      <c r="N67" s="284"/>
      <c r="O67" s="284"/>
      <c r="P67" s="284"/>
      <c r="Q67" s="284"/>
      <c r="R67" s="284"/>
      <c r="S67" s="284"/>
      <c r="T67" s="284"/>
      <c r="U67" s="284"/>
      <c r="V67" s="284"/>
      <c r="W67" s="284"/>
      <c r="X67" s="284"/>
      <c r="Y67" s="284"/>
      <c r="Z67" s="284"/>
      <c r="AA67" s="284"/>
      <c r="AB67" s="284"/>
      <c r="AC67" s="284"/>
      <c r="AD67" s="284"/>
      <c r="AE67" s="284"/>
      <c r="AF67" s="284"/>
      <c r="AG67" s="290">
        <f>'SO_12 - Hrubá stavba admi...'!J30</f>
        <v>0</v>
      </c>
      <c r="AH67" s="291"/>
      <c r="AI67" s="291"/>
      <c r="AJ67" s="291"/>
      <c r="AK67" s="291"/>
      <c r="AL67" s="291"/>
      <c r="AM67" s="291"/>
      <c r="AN67" s="290">
        <f t="shared" si="0"/>
        <v>0</v>
      </c>
      <c r="AO67" s="291"/>
      <c r="AP67" s="291"/>
      <c r="AQ67" s="75" t="s">
        <v>79</v>
      </c>
      <c r="AR67" s="72"/>
      <c r="AS67" s="76">
        <v>0</v>
      </c>
      <c r="AT67" s="77">
        <f t="shared" si="1"/>
        <v>0</v>
      </c>
      <c r="AU67" s="78">
        <f>'SO_12 - Hrubá stavba admi...'!P92</f>
        <v>0</v>
      </c>
      <c r="AV67" s="77">
        <f>'SO_12 - Hrubá stavba admi...'!J33</f>
        <v>0</v>
      </c>
      <c r="AW67" s="77">
        <f>'SO_12 - Hrubá stavba admi...'!J34</f>
        <v>0</v>
      </c>
      <c r="AX67" s="77">
        <f>'SO_12 - Hrubá stavba admi...'!J35</f>
        <v>0</v>
      </c>
      <c r="AY67" s="77">
        <f>'SO_12 - Hrubá stavba admi...'!J36</f>
        <v>0</v>
      </c>
      <c r="AZ67" s="77">
        <f>'SO_12 - Hrubá stavba admi...'!F33</f>
        <v>0</v>
      </c>
      <c r="BA67" s="77">
        <f>'SO_12 - Hrubá stavba admi...'!F34</f>
        <v>0</v>
      </c>
      <c r="BB67" s="77">
        <f>'SO_12 - Hrubá stavba admi...'!F35</f>
        <v>0</v>
      </c>
      <c r="BC67" s="77">
        <f>'SO_12 - Hrubá stavba admi...'!F36</f>
        <v>0</v>
      </c>
      <c r="BD67" s="79">
        <f>'SO_12 - Hrubá stavba admi...'!F37</f>
        <v>0</v>
      </c>
      <c r="BT67" s="80" t="s">
        <v>80</v>
      </c>
      <c r="BV67" s="80" t="s">
        <v>74</v>
      </c>
      <c r="BW67" s="80" t="s">
        <v>118</v>
      </c>
      <c r="BX67" s="80" t="s">
        <v>5</v>
      </c>
      <c r="CL67" s="80" t="s">
        <v>19</v>
      </c>
      <c r="CM67" s="80" t="s">
        <v>82</v>
      </c>
    </row>
    <row r="68" spans="1:91" s="6" customFormat="1" ht="16.5" customHeight="1" x14ac:dyDescent="0.2">
      <c r="A68" s="71" t="s">
        <v>76</v>
      </c>
      <c r="B68" s="72"/>
      <c r="C68" s="73"/>
      <c r="D68" s="284" t="s">
        <v>119</v>
      </c>
      <c r="E68" s="284"/>
      <c r="F68" s="284"/>
      <c r="G68" s="284"/>
      <c r="H68" s="284"/>
      <c r="I68" s="74"/>
      <c r="J68" s="284" t="s">
        <v>120</v>
      </c>
      <c r="K68" s="284"/>
      <c r="L68" s="284"/>
      <c r="M68" s="284"/>
      <c r="N68" s="284"/>
      <c r="O68" s="284"/>
      <c r="P68" s="284"/>
      <c r="Q68" s="284"/>
      <c r="R68" s="284"/>
      <c r="S68" s="284"/>
      <c r="T68" s="284"/>
      <c r="U68" s="284"/>
      <c r="V68" s="284"/>
      <c r="W68" s="284"/>
      <c r="X68" s="284"/>
      <c r="Y68" s="284"/>
      <c r="Z68" s="284"/>
      <c r="AA68" s="284"/>
      <c r="AB68" s="284"/>
      <c r="AC68" s="284"/>
      <c r="AD68" s="284"/>
      <c r="AE68" s="284"/>
      <c r="AF68" s="284"/>
      <c r="AG68" s="290">
        <f>'SO_13 - ZTI - zdravotně t...'!J30</f>
        <v>0</v>
      </c>
      <c r="AH68" s="291"/>
      <c r="AI68" s="291"/>
      <c r="AJ68" s="291"/>
      <c r="AK68" s="291"/>
      <c r="AL68" s="291"/>
      <c r="AM68" s="291"/>
      <c r="AN68" s="290">
        <f t="shared" si="0"/>
        <v>0</v>
      </c>
      <c r="AO68" s="291"/>
      <c r="AP68" s="291"/>
      <c r="AQ68" s="75" t="s">
        <v>79</v>
      </c>
      <c r="AR68" s="72"/>
      <c r="AS68" s="76">
        <v>0</v>
      </c>
      <c r="AT68" s="77">
        <f t="shared" si="1"/>
        <v>0</v>
      </c>
      <c r="AU68" s="78">
        <f>'SO_13 - ZTI - zdravotně t...'!P85</f>
        <v>0</v>
      </c>
      <c r="AV68" s="77">
        <f>'SO_13 - ZTI - zdravotně t...'!J33</f>
        <v>0</v>
      </c>
      <c r="AW68" s="77">
        <f>'SO_13 - ZTI - zdravotně t...'!J34</f>
        <v>0</v>
      </c>
      <c r="AX68" s="77">
        <f>'SO_13 - ZTI - zdravotně t...'!J35</f>
        <v>0</v>
      </c>
      <c r="AY68" s="77">
        <f>'SO_13 - ZTI - zdravotně t...'!J36</f>
        <v>0</v>
      </c>
      <c r="AZ68" s="77">
        <f>'SO_13 - ZTI - zdravotně t...'!F33</f>
        <v>0</v>
      </c>
      <c r="BA68" s="77">
        <f>'SO_13 - ZTI - zdravotně t...'!F34</f>
        <v>0</v>
      </c>
      <c r="BB68" s="77">
        <f>'SO_13 - ZTI - zdravotně t...'!F35</f>
        <v>0</v>
      </c>
      <c r="BC68" s="77">
        <f>'SO_13 - ZTI - zdravotně t...'!F36</f>
        <v>0</v>
      </c>
      <c r="BD68" s="79">
        <f>'SO_13 - ZTI - zdravotně t...'!F37</f>
        <v>0</v>
      </c>
      <c r="BT68" s="80" t="s">
        <v>80</v>
      </c>
      <c r="BV68" s="80" t="s">
        <v>74</v>
      </c>
      <c r="BW68" s="80" t="s">
        <v>121</v>
      </c>
      <c r="BX68" s="80" t="s">
        <v>5</v>
      </c>
      <c r="CL68" s="80" t="s">
        <v>19</v>
      </c>
      <c r="CM68" s="80" t="s">
        <v>82</v>
      </c>
    </row>
    <row r="69" spans="1:91" s="6" customFormat="1" ht="16.5" customHeight="1" x14ac:dyDescent="0.2">
      <c r="A69" s="71" t="s">
        <v>76</v>
      </c>
      <c r="B69" s="72"/>
      <c r="C69" s="73"/>
      <c r="D69" s="284" t="s">
        <v>122</v>
      </c>
      <c r="E69" s="284"/>
      <c r="F69" s="284"/>
      <c r="G69" s="284"/>
      <c r="H69" s="284"/>
      <c r="I69" s="74"/>
      <c r="J69" s="284" t="s">
        <v>123</v>
      </c>
      <c r="K69" s="284"/>
      <c r="L69" s="284"/>
      <c r="M69" s="284"/>
      <c r="N69" s="284"/>
      <c r="O69" s="284"/>
      <c r="P69" s="284"/>
      <c r="Q69" s="284"/>
      <c r="R69" s="284"/>
      <c r="S69" s="284"/>
      <c r="T69" s="284"/>
      <c r="U69" s="284"/>
      <c r="V69" s="284"/>
      <c r="W69" s="284"/>
      <c r="X69" s="284"/>
      <c r="Y69" s="284"/>
      <c r="Z69" s="284"/>
      <c r="AA69" s="284"/>
      <c r="AB69" s="284"/>
      <c r="AC69" s="284"/>
      <c r="AD69" s="284"/>
      <c r="AE69" s="284"/>
      <c r="AF69" s="284"/>
      <c r="AG69" s="290">
        <f>'SO_14 - Vzduchotechnika'!J30</f>
        <v>0</v>
      </c>
      <c r="AH69" s="291"/>
      <c r="AI69" s="291"/>
      <c r="AJ69" s="291"/>
      <c r="AK69" s="291"/>
      <c r="AL69" s="291"/>
      <c r="AM69" s="291"/>
      <c r="AN69" s="290">
        <f t="shared" si="0"/>
        <v>0</v>
      </c>
      <c r="AO69" s="291"/>
      <c r="AP69" s="291"/>
      <c r="AQ69" s="75" t="s">
        <v>79</v>
      </c>
      <c r="AR69" s="72"/>
      <c r="AS69" s="76">
        <v>0</v>
      </c>
      <c r="AT69" s="77">
        <f t="shared" si="1"/>
        <v>0</v>
      </c>
      <c r="AU69" s="78">
        <f>'SO_14 - Vzduchotechnika'!P80</f>
        <v>0</v>
      </c>
      <c r="AV69" s="77">
        <f>'SO_14 - Vzduchotechnika'!J33</f>
        <v>0</v>
      </c>
      <c r="AW69" s="77">
        <f>'SO_14 - Vzduchotechnika'!J34</f>
        <v>0</v>
      </c>
      <c r="AX69" s="77">
        <f>'SO_14 - Vzduchotechnika'!J35</f>
        <v>0</v>
      </c>
      <c r="AY69" s="77">
        <f>'SO_14 - Vzduchotechnika'!J36</f>
        <v>0</v>
      </c>
      <c r="AZ69" s="77">
        <f>'SO_14 - Vzduchotechnika'!F33</f>
        <v>0</v>
      </c>
      <c r="BA69" s="77">
        <f>'SO_14 - Vzduchotechnika'!F34</f>
        <v>0</v>
      </c>
      <c r="BB69" s="77">
        <f>'SO_14 - Vzduchotechnika'!F35</f>
        <v>0</v>
      </c>
      <c r="BC69" s="77">
        <f>'SO_14 - Vzduchotechnika'!F36</f>
        <v>0</v>
      </c>
      <c r="BD69" s="79">
        <f>'SO_14 - Vzduchotechnika'!F37</f>
        <v>0</v>
      </c>
      <c r="BT69" s="80" t="s">
        <v>80</v>
      </c>
      <c r="BV69" s="80" t="s">
        <v>74</v>
      </c>
      <c r="BW69" s="80" t="s">
        <v>124</v>
      </c>
      <c r="BX69" s="80" t="s">
        <v>5</v>
      </c>
      <c r="CL69" s="80" t="s">
        <v>19</v>
      </c>
      <c r="CM69" s="80" t="s">
        <v>82</v>
      </c>
    </row>
    <row r="70" spans="1:91" s="6" customFormat="1" ht="16.5" customHeight="1" x14ac:dyDescent="0.2">
      <c r="A70" s="71" t="s">
        <v>76</v>
      </c>
      <c r="B70" s="72"/>
      <c r="C70" s="73"/>
      <c r="D70" s="284" t="s">
        <v>125</v>
      </c>
      <c r="E70" s="284"/>
      <c r="F70" s="284"/>
      <c r="G70" s="284"/>
      <c r="H70" s="284"/>
      <c r="I70" s="74"/>
      <c r="J70" s="284" t="s">
        <v>126</v>
      </c>
      <c r="K70" s="284"/>
      <c r="L70" s="284"/>
      <c r="M70" s="284"/>
      <c r="N70" s="284"/>
      <c r="O70" s="284"/>
      <c r="P70" s="284"/>
      <c r="Q70" s="284"/>
      <c r="R70" s="284"/>
      <c r="S70" s="284"/>
      <c r="T70" s="284"/>
      <c r="U70" s="284"/>
      <c r="V70" s="284"/>
      <c r="W70" s="284"/>
      <c r="X70" s="284"/>
      <c r="Y70" s="284"/>
      <c r="Z70" s="284"/>
      <c r="AA70" s="284"/>
      <c r="AB70" s="284"/>
      <c r="AC70" s="284"/>
      <c r="AD70" s="284"/>
      <c r="AE70" s="284"/>
      <c r="AF70" s="284"/>
      <c r="AG70" s="290">
        <f>'SO_15 - Dveře, protipožár...'!J30</f>
        <v>0</v>
      </c>
      <c r="AH70" s="291"/>
      <c r="AI70" s="291"/>
      <c r="AJ70" s="291"/>
      <c r="AK70" s="291"/>
      <c r="AL70" s="291"/>
      <c r="AM70" s="291"/>
      <c r="AN70" s="290">
        <f t="shared" si="0"/>
        <v>0</v>
      </c>
      <c r="AO70" s="291"/>
      <c r="AP70" s="291"/>
      <c r="AQ70" s="75" t="s">
        <v>79</v>
      </c>
      <c r="AR70" s="72"/>
      <c r="AS70" s="76">
        <v>0</v>
      </c>
      <c r="AT70" s="77">
        <f t="shared" si="1"/>
        <v>0</v>
      </c>
      <c r="AU70" s="78">
        <f>'SO_15 - Dveře, protipožár...'!P81</f>
        <v>0</v>
      </c>
      <c r="AV70" s="77">
        <f>'SO_15 - Dveře, protipožár...'!J33</f>
        <v>0</v>
      </c>
      <c r="AW70" s="77">
        <f>'SO_15 - Dveře, protipožár...'!J34</f>
        <v>0</v>
      </c>
      <c r="AX70" s="77">
        <f>'SO_15 - Dveře, protipožár...'!J35</f>
        <v>0</v>
      </c>
      <c r="AY70" s="77">
        <f>'SO_15 - Dveře, protipožár...'!J36</f>
        <v>0</v>
      </c>
      <c r="AZ70" s="77">
        <f>'SO_15 - Dveře, protipožár...'!F33</f>
        <v>0</v>
      </c>
      <c r="BA70" s="77">
        <f>'SO_15 - Dveře, protipožár...'!F34</f>
        <v>0</v>
      </c>
      <c r="BB70" s="77">
        <f>'SO_15 - Dveře, protipožár...'!F35</f>
        <v>0</v>
      </c>
      <c r="BC70" s="77">
        <f>'SO_15 - Dveře, protipožár...'!F36</f>
        <v>0</v>
      </c>
      <c r="BD70" s="79">
        <f>'SO_15 - Dveře, protipožár...'!F37</f>
        <v>0</v>
      </c>
      <c r="BT70" s="80" t="s">
        <v>80</v>
      </c>
      <c r="BV70" s="80" t="s">
        <v>74</v>
      </c>
      <c r="BW70" s="80" t="s">
        <v>127</v>
      </c>
      <c r="BX70" s="80" t="s">
        <v>5</v>
      </c>
      <c r="CL70" s="80" t="s">
        <v>19</v>
      </c>
      <c r="CM70" s="80" t="s">
        <v>82</v>
      </c>
    </row>
    <row r="71" spans="1:91" s="6" customFormat="1" ht="16.5" customHeight="1" x14ac:dyDescent="0.2">
      <c r="A71" s="71" t="s">
        <v>76</v>
      </c>
      <c r="B71" s="72"/>
      <c r="C71" s="73"/>
      <c r="D71" s="284" t="s">
        <v>128</v>
      </c>
      <c r="E71" s="284"/>
      <c r="F71" s="284"/>
      <c r="G71" s="284"/>
      <c r="H71" s="284"/>
      <c r="I71" s="74"/>
      <c r="J71" s="284" t="s">
        <v>129</v>
      </c>
      <c r="K71" s="284"/>
      <c r="L71" s="284"/>
      <c r="M71" s="284"/>
      <c r="N71" s="284"/>
      <c r="O71" s="284"/>
      <c r="P71" s="284"/>
      <c r="Q71" s="284"/>
      <c r="R71" s="284"/>
      <c r="S71" s="284"/>
      <c r="T71" s="284"/>
      <c r="U71" s="284"/>
      <c r="V71" s="284"/>
      <c r="W71" s="284"/>
      <c r="X71" s="284"/>
      <c r="Y71" s="284"/>
      <c r="Z71" s="284"/>
      <c r="AA71" s="284"/>
      <c r="AB71" s="284"/>
      <c r="AC71" s="284"/>
      <c r="AD71" s="284"/>
      <c r="AE71" s="284"/>
      <c r="AF71" s="284"/>
      <c r="AG71" s="290">
        <f>'SO_16 - Požárně bezpečnos...'!J30</f>
        <v>0</v>
      </c>
      <c r="AH71" s="291"/>
      <c r="AI71" s="291"/>
      <c r="AJ71" s="291"/>
      <c r="AK71" s="291"/>
      <c r="AL71" s="291"/>
      <c r="AM71" s="291"/>
      <c r="AN71" s="290">
        <f t="shared" si="0"/>
        <v>0</v>
      </c>
      <c r="AO71" s="291"/>
      <c r="AP71" s="291"/>
      <c r="AQ71" s="75" t="s">
        <v>79</v>
      </c>
      <c r="AR71" s="72"/>
      <c r="AS71" s="76">
        <v>0</v>
      </c>
      <c r="AT71" s="77">
        <f t="shared" si="1"/>
        <v>0</v>
      </c>
      <c r="AU71" s="78">
        <f>'SO_16 - Požárně bezpečnos...'!P81</f>
        <v>0</v>
      </c>
      <c r="AV71" s="77">
        <f>'SO_16 - Požárně bezpečnos...'!J33</f>
        <v>0</v>
      </c>
      <c r="AW71" s="77">
        <f>'SO_16 - Požárně bezpečnos...'!J34</f>
        <v>0</v>
      </c>
      <c r="AX71" s="77">
        <f>'SO_16 - Požárně bezpečnos...'!J35</f>
        <v>0</v>
      </c>
      <c r="AY71" s="77">
        <f>'SO_16 - Požárně bezpečnos...'!J36</f>
        <v>0</v>
      </c>
      <c r="AZ71" s="77">
        <f>'SO_16 - Požárně bezpečnos...'!F33</f>
        <v>0</v>
      </c>
      <c r="BA71" s="77">
        <f>'SO_16 - Požárně bezpečnos...'!F34</f>
        <v>0</v>
      </c>
      <c r="BB71" s="77">
        <f>'SO_16 - Požárně bezpečnos...'!F35</f>
        <v>0</v>
      </c>
      <c r="BC71" s="77">
        <f>'SO_16 - Požárně bezpečnos...'!F36</f>
        <v>0</v>
      </c>
      <c r="BD71" s="79">
        <f>'SO_16 - Požárně bezpečnos...'!F37</f>
        <v>0</v>
      </c>
      <c r="BT71" s="80" t="s">
        <v>80</v>
      </c>
      <c r="BV71" s="80" t="s">
        <v>74</v>
      </c>
      <c r="BW71" s="80" t="s">
        <v>130</v>
      </c>
      <c r="BX71" s="80" t="s">
        <v>5</v>
      </c>
      <c r="CL71" s="80" t="s">
        <v>19</v>
      </c>
      <c r="CM71" s="80" t="s">
        <v>82</v>
      </c>
    </row>
    <row r="72" spans="1:91" s="6" customFormat="1" ht="16.5" customHeight="1" x14ac:dyDescent="0.2">
      <c r="A72" s="71" t="s">
        <v>76</v>
      </c>
      <c r="B72" s="72"/>
      <c r="C72" s="73"/>
      <c r="D72" s="284" t="s">
        <v>131</v>
      </c>
      <c r="E72" s="284"/>
      <c r="F72" s="284"/>
      <c r="G72" s="284"/>
      <c r="H72" s="284"/>
      <c r="I72" s="74"/>
      <c r="J72" s="284" t="s">
        <v>132</v>
      </c>
      <c r="K72" s="284"/>
      <c r="L72" s="284"/>
      <c r="M72" s="284"/>
      <c r="N72" s="284"/>
      <c r="O72" s="284"/>
      <c r="P72" s="284"/>
      <c r="Q72" s="284"/>
      <c r="R72" s="284"/>
      <c r="S72" s="284"/>
      <c r="T72" s="284"/>
      <c r="U72" s="284"/>
      <c r="V72" s="284"/>
      <c r="W72" s="284"/>
      <c r="X72" s="284"/>
      <c r="Y72" s="284"/>
      <c r="Z72" s="284"/>
      <c r="AA72" s="284"/>
      <c r="AB72" s="284"/>
      <c r="AC72" s="284"/>
      <c r="AD72" s="284"/>
      <c r="AE72" s="284"/>
      <c r="AF72" s="284"/>
      <c r="AG72" s="290">
        <f>'SO_17 - Vytápění administ...'!J30</f>
        <v>0</v>
      </c>
      <c r="AH72" s="291"/>
      <c r="AI72" s="291"/>
      <c r="AJ72" s="291"/>
      <c r="AK72" s="291"/>
      <c r="AL72" s="291"/>
      <c r="AM72" s="291"/>
      <c r="AN72" s="290">
        <f t="shared" si="0"/>
        <v>0</v>
      </c>
      <c r="AO72" s="291"/>
      <c r="AP72" s="291"/>
      <c r="AQ72" s="75" t="s">
        <v>79</v>
      </c>
      <c r="AR72" s="72"/>
      <c r="AS72" s="76">
        <v>0</v>
      </c>
      <c r="AT72" s="77">
        <f t="shared" si="1"/>
        <v>0</v>
      </c>
      <c r="AU72" s="78">
        <f>'SO_17 - Vytápění administ...'!P86</f>
        <v>0</v>
      </c>
      <c r="AV72" s="77">
        <f>'SO_17 - Vytápění administ...'!J33</f>
        <v>0</v>
      </c>
      <c r="AW72" s="77">
        <f>'SO_17 - Vytápění administ...'!J34</f>
        <v>0</v>
      </c>
      <c r="AX72" s="77">
        <f>'SO_17 - Vytápění administ...'!J35</f>
        <v>0</v>
      </c>
      <c r="AY72" s="77">
        <f>'SO_17 - Vytápění administ...'!J36</f>
        <v>0</v>
      </c>
      <c r="AZ72" s="77">
        <f>'SO_17 - Vytápění administ...'!F33</f>
        <v>0</v>
      </c>
      <c r="BA72" s="77">
        <f>'SO_17 - Vytápění administ...'!F34</f>
        <v>0</v>
      </c>
      <c r="BB72" s="77">
        <f>'SO_17 - Vytápění administ...'!F35</f>
        <v>0</v>
      </c>
      <c r="BC72" s="77">
        <f>'SO_17 - Vytápění administ...'!F36</f>
        <v>0</v>
      </c>
      <c r="BD72" s="79">
        <f>'SO_17 - Vytápění administ...'!F37</f>
        <v>0</v>
      </c>
      <c r="BT72" s="80" t="s">
        <v>80</v>
      </c>
      <c r="BV72" s="80" t="s">
        <v>74</v>
      </c>
      <c r="BW72" s="80" t="s">
        <v>133</v>
      </c>
      <c r="BX72" s="80" t="s">
        <v>5</v>
      </c>
      <c r="CL72" s="80" t="s">
        <v>19</v>
      </c>
      <c r="CM72" s="80" t="s">
        <v>82</v>
      </c>
    </row>
    <row r="73" spans="1:91" s="6" customFormat="1" ht="16.5" customHeight="1" x14ac:dyDescent="0.2">
      <c r="A73" s="71" t="s">
        <v>76</v>
      </c>
      <c r="B73" s="72"/>
      <c r="C73" s="73"/>
      <c r="D73" s="284" t="s">
        <v>134</v>
      </c>
      <c r="E73" s="284"/>
      <c r="F73" s="284"/>
      <c r="G73" s="284"/>
      <c r="H73" s="284"/>
      <c r="I73" s="74"/>
      <c r="J73" s="284" t="s">
        <v>135</v>
      </c>
      <c r="K73" s="284"/>
      <c r="L73" s="284"/>
      <c r="M73" s="284"/>
      <c r="N73" s="284"/>
      <c r="O73" s="284"/>
      <c r="P73" s="284"/>
      <c r="Q73" s="284"/>
      <c r="R73" s="284"/>
      <c r="S73" s="284"/>
      <c r="T73" s="284"/>
      <c r="U73" s="284"/>
      <c r="V73" s="284"/>
      <c r="W73" s="284"/>
      <c r="X73" s="284"/>
      <c r="Y73" s="284"/>
      <c r="Z73" s="284"/>
      <c r="AA73" s="284"/>
      <c r="AB73" s="284"/>
      <c r="AC73" s="284"/>
      <c r="AD73" s="284"/>
      <c r="AE73" s="284"/>
      <c r="AF73" s="284"/>
      <c r="AG73" s="290">
        <f>'SO_18 - Klimatizace'!J30</f>
        <v>0</v>
      </c>
      <c r="AH73" s="291"/>
      <c r="AI73" s="291"/>
      <c r="AJ73" s="291"/>
      <c r="AK73" s="291"/>
      <c r="AL73" s="291"/>
      <c r="AM73" s="291"/>
      <c r="AN73" s="290">
        <f t="shared" si="0"/>
        <v>0</v>
      </c>
      <c r="AO73" s="291"/>
      <c r="AP73" s="291"/>
      <c r="AQ73" s="75" t="s">
        <v>79</v>
      </c>
      <c r="AR73" s="72"/>
      <c r="AS73" s="81">
        <v>0</v>
      </c>
      <c r="AT73" s="82">
        <f t="shared" si="1"/>
        <v>0</v>
      </c>
      <c r="AU73" s="83">
        <f>'SO_18 - Klimatizace'!P81</f>
        <v>0</v>
      </c>
      <c r="AV73" s="82">
        <f>'SO_18 - Klimatizace'!J33</f>
        <v>0</v>
      </c>
      <c r="AW73" s="82">
        <f>'SO_18 - Klimatizace'!J34</f>
        <v>0</v>
      </c>
      <c r="AX73" s="82">
        <f>'SO_18 - Klimatizace'!J35</f>
        <v>0</v>
      </c>
      <c r="AY73" s="82">
        <f>'SO_18 - Klimatizace'!J36</f>
        <v>0</v>
      </c>
      <c r="AZ73" s="82">
        <f>'SO_18 - Klimatizace'!F33</f>
        <v>0</v>
      </c>
      <c r="BA73" s="82">
        <f>'SO_18 - Klimatizace'!F34</f>
        <v>0</v>
      </c>
      <c r="BB73" s="82">
        <f>'SO_18 - Klimatizace'!F35</f>
        <v>0</v>
      </c>
      <c r="BC73" s="82">
        <f>'SO_18 - Klimatizace'!F36</f>
        <v>0</v>
      </c>
      <c r="BD73" s="84">
        <f>'SO_18 - Klimatizace'!F37</f>
        <v>0</v>
      </c>
      <c r="BT73" s="80" t="s">
        <v>80</v>
      </c>
      <c r="BV73" s="80" t="s">
        <v>74</v>
      </c>
      <c r="BW73" s="80" t="s">
        <v>136</v>
      </c>
      <c r="BX73" s="80" t="s">
        <v>5</v>
      </c>
      <c r="CL73" s="80" t="s">
        <v>19</v>
      </c>
      <c r="CM73" s="80" t="s">
        <v>82</v>
      </c>
    </row>
    <row r="74" spans="1:91" s="1" customFormat="1" ht="30" customHeight="1" x14ac:dyDescent="0.2">
      <c r="B74" s="32"/>
      <c r="AR74" s="32"/>
    </row>
    <row r="75" spans="1:91" s="1" customFormat="1" ht="6.95" customHeight="1" x14ac:dyDescent="0.2">
      <c r="B75" s="41"/>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32"/>
    </row>
  </sheetData>
  <sheetProtection algorithmName="SHA-512" hashValue="ZN/TS/NtyqzsX+ErrkittFtZr2jJ0METjzJFjGasBTx+7swuEZheHTw7zYgwDR5/6t8I2ax3F9OWPLv26BS5GQ==" saltValue="kJtLY+hll1Z7j/aJYyX8B7EKRdWKOqQDmo0WNme8fFUIR5St/Hc/9Jhc64650mlJI9Bv95xDOkK0Ja+0jeMRsw==" spinCount="100000" sheet="1" objects="1" scenarios="1" formatColumns="0" formatRows="0"/>
  <mergeCells count="114">
    <mergeCell ref="AN69:AP69"/>
    <mergeCell ref="AG69:AM69"/>
    <mergeCell ref="AN70:AP70"/>
    <mergeCell ref="AG70:AM70"/>
    <mergeCell ref="AN71:AP71"/>
    <mergeCell ref="AG71:AM71"/>
    <mergeCell ref="AN72:AP72"/>
    <mergeCell ref="AG72:AM72"/>
    <mergeCell ref="AN73:AP73"/>
    <mergeCell ref="AG73:AM73"/>
    <mergeCell ref="AS49:AT51"/>
    <mergeCell ref="AN65:AP65"/>
    <mergeCell ref="AG65:AM65"/>
    <mergeCell ref="AN66:AP66"/>
    <mergeCell ref="AG66:AM66"/>
    <mergeCell ref="AN67:AP67"/>
    <mergeCell ref="AG67:AM67"/>
    <mergeCell ref="AN68:AP68"/>
    <mergeCell ref="AG68:AM68"/>
    <mergeCell ref="AN54:AP54"/>
    <mergeCell ref="AK33:AO33"/>
    <mergeCell ref="L33:P33"/>
    <mergeCell ref="W33:AE33"/>
    <mergeCell ref="AK35:AO35"/>
    <mergeCell ref="X35:AB35"/>
    <mergeCell ref="AR2:BE2"/>
    <mergeCell ref="AG63:AM63"/>
    <mergeCell ref="AG62:AM62"/>
    <mergeCell ref="AG52:AM52"/>
    <mergeCell ref="AG60:AM60"/>
    <mergeCell ref="AG55:AM55"/>
    <mergeCell ref="AG59:AM59"/>
    <mergeCell ref="AG61:AM61"/>
    <mergeCell ref="AG57:AM57"/>
    <mergeCell ref="AG56:AM56"/>
    <mergeCell ref="AG58:AM58"/>
    <mergeCell ref="AM47:AN47"/>
    <mergeCell ref="AM49:AP49"/>
    <mergeCell ref="AM50:AP50"/>
    <mergeCell ref="AN63:AP63"/>
    <mergeCell ref="AN57:AP57"/>
    <mergeCell ref="AN52:AP52"/>
    <mergeCell ref="AN62:AP62"/>
    <mergeCell ref="AN61:AP61"/>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D69:H69"/>
    <mergeCell ref="J69:AF69"/>
    <mergeCell ref="D70:H70"/>
    <mergeCell ref="J70:AF70"/>
    <mergeCell ref="D71:H71"/>
    <mergeCell ref="J71:AF71"/>
    <mergeCell ref="D72:H72"/>
    <mergeCell ref="J72:AF72"/>
    <mergeCell ref="D73:H73"/>
    <mergeCell ref="J73:AF73"/>
    <mergeCell ref="L45:AO45"/>
    <mergeCell ref="D65:H65"/>
    <mergeCell ref="J65:AF65"/>
    <mergeCell ref="D66:H66"/>
    <mergeCell ref="J66:AF66"/>
    <mergeCell ref="D67:H67"/>
    <mergeCell ref="J67:AF67"/>
    <mergeCell ref="D68:H68"/>
    <mergeCell ref="J68:AF68"/>
    <mergeCell ref="AG54:AM54"/>
    <mergeCell ref="AG64:AM64"/>
    <mergeCell ref="AN64:AP64"/>
    <mergeCell ref="AN56:AP56"/>
    <mergeCell ref="AN60:AP60"/>
    <mergeCell ref="AN58:AP58"/>
    <mergeCell ref="AN59:AP59"/>
    <mergeCell ref="AN55:AP55"/>
    <mergeCell ref="D63:H63"/>
    <mergeCell ref="D64:H64"/>
    <mergeCell ref="I52:AF52"/>
    <mergeCell ref="J61:AF61"/>
    <mergeCell ref="J60:AF60"/>
    <mergeCell ref="J62:AF62"/>
    <mergeCell ref="J63:AF63"/>
    <mergeCell ref="J59:AF59"/>
    <mergeCell ref="J57:AF57"/>
    <mergeCell ref="J58:AF58"/>
    <mergeCell ref="J64:AF64"/>
    <mergeCell ref="J56:AF56"/>
    <mergeCell ref="J55:AF55"/>
    <mergeCell ref="C52:G52"/>
    <mergeCell ref="D61:H61"/>
    <mergeCell ref="D58:H58"/>
    <mergeCell ref="D55:H55"/>
    <mergeCell ref="D59:H59"/>
    <mergeCell ref="D60:H60"/>
    <mergeCell ref="D56:H56"/>
    <mergeCell ref="D57:H57"/>
    <mergeCell ref="D62:H62"/>
  </mergeCells>
  <hyperlinks>
    <hyperlink ref="A55" location="'SO 101 - Zpevněné plochy ...'!C2" display="/" xr:uid="{00000000-0004-0000-0000-000000000000}"/>
    <hyperlink ref="A56" location="'SO_10 - Vnitřní elektroin...'!C2" display="/" xr:uid="{00000000-0004-0000-0000-000001000000}"/>
    <hyperlink ref="A57" location="'SO_01 - Dodávka haly vč. ...'!C2" display="/" xr:uid="{00000000-0004-0000-0000-000002000000}"/>
    <hyperlink ref="A58" location="'SO_02 - Venkovní přípojka...'!C2" display="/" xr:uid="{00000000-0004-0000-0000-000003000000}"/>
    <hyperlink ref="A59" location="'SO_03 - Venkovní vodovodn...'!C2" display="/" xr:uid="{00000000-0004-0000-0000-000004000000}"/>
    <hyperlink ref="A60" location="'SO_04 - Splašková kanaliz...'!C2" display="/" xr:uid="{00000000-0004-0000-0000-000005000000}"/>
    <hyperlink ref="A61" location="'SO_05 - Venkovní zaolejov...'!C2" display="/" xr:uid="{00000000-0004-0000-0000-000006000000}"/>
    <hyperlink ref="A62" location="'SO_06 - Dešťová kanalizace'!C2" display="/" xr:uid="{00000000-0004-0000-0000-000007000000}"/>
    <hyperlink ref="A63" location="'SO_07 - Plynovod - vnitro...'!C2" display="/" xr:uid="{00000000-0004-0000-0000-000008000000}"/>
    <hyperlink ref="A64" location="'SO_08 - Montážní jáma - s...'!C2" display="/" xr:uid="{00000000-0004-0000-0000-000009000000}"/>
    <hyperlink ref="A65" location="'SO_09 - Vnitřní plynovod ...'!C2" display="/" xr:uid="{00000000-0004-0000-0000-00000A000000}"/>
    <hyperlink ref="A66" location="'SO_11 - Hromosvod'!C2" display="/" xr:uid="{00000000-0004-0000-0000-00000B000000}"/>
    <hyperlink ref="A67" location="'SO_12 - Hrubá stavba admi...'!C2" display="/" xr:uid="{00000000-0004-0000-0000-00000C000000}"/>
    <hyperlink ref="A68" location="'SO_13 - ZTI - zdravotně t...'!C2" display="/" xr:uid="{00000000-0004-0000-0000-00000D000000}"/>
    <hyperlink ref="A69" location="'SO_14 - Vzduchotechnika'!C2" display="/" xr:uid="{00000000-0004-0000-0000-00000E000000}"/>
    <hyperlink ref="A70" location="'SO_15 - Dveře, protipožár...'!C2" display="/" xr:uid="{00000000-0004-0000-0000-00000F000000}"/>
    <hyperlink ref="A71" location="'SO_16 - Požárně bezpečnos...'!C2" display="/" xr:uid="{00000000-0004-0000-0000-000010000000}"/>
    <hyperlink ref="A72" location="'SO_17 - Vytápění administ...'!C2" display="/" xr:uid="{00000000-0004-0000-0000-000011000000}"/>
    <hyperlink ref="A73" location="'SO_18 - Klimatizace'!C2" display="/" xr:uid="{00000000-0004-0000-0000-000012000000}"/>
  </hyperlink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pageSetUpPr fitToPage="1"/>
  </sheetPr>
  <dimension ref="B2:BM224"/>
  <sheetViews>
    <sheetView showGridLines="0" topLeftCell="A160" workbookViewId="0">
      <selection activeCell="F186" sqref="F186"/>
    </sheetView>
  </sheetViews>
  <sheetFormatPr defaultRowHeight="11.25" x14ac:dyDescent="0.2"/>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1" width="14.16406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x14ac:dyDescent="0.2">
      <c r="L2" s="297"/>
      <c r="M2" s="297"/>
      <c r="N2" s="297"/>
      <c r="O2" s="297"/>
      <c r="P2" s="297"/>
      <c r="Q2" s="297"/>
      <c r="R2" s="297"/>
      <c r="S2" s="297"/>
      <c r="T2" s="297"/>
      <c r="U2" s="297"/>
      <c r="V2" s="297"/>
      <c r="AT2" s="17" t="s">
        <v>106</v>
      </c>
    </row>
    <row r="3" spans="2:46" ht="6.95" customHeight="1" x14ac:dyDescent="0.2">
      <c r="B3" s="18"/>
      <c r="C3" s="19"/>
      <c r="D3" s="19"/>
      <c r="E3" s="19"/>
      <c r="F3" s="19"/>
      <c r="G3" s="19"/>
      <c r="H3" s="19"/>
      <c r="I3" s="19"/>
      <c r="J3" s="19"/>
      <c r="K3" s="19"/>
      <c r="L3" s="20"/>
      <c r="AT3" s="17" t="s">
        <v>82</v>
      </c>
    </row>
    <row r="4" spans="2:46" ht="24.95" customHeight="1" x14ac:dyDescent="0.2">
      <c r="B4" s="20"/>
      <c r="D4" s="21" t="s">
        <v>137</v>
      </c>
      <c r="L4" s="20"/>
      <c r="M4" s="85" t="s">
        <v>10</v>
      </c>
      <c r="AT4" s="17" t="s">
        <v>4</v>
      </c>
    </row>
    <row r="5" spans="2:46" ht="6.95" customHeight="1" x14ac:dyDescent="0.2">
      <c r="B5" s="20"/>
      <c r="L5" s="20"/>
    </row>
    <row r="6" spans="2:46" ht="12" customHeight="1" x14ac:dyDescent="0.2">
      <c r="B6" s="20"/>
      <c r="D6" s="27" t="s">
        <v>16</v>
      </c>
      <c r="L6" s="20"/>
    </row>
    <row r="7" spans="2:46" ht="16.5" customHeight="1" x14ac:dyDescent="0.2">
      <c r="B7" s="20"/>
      <c r="E7" s="322" t="str">
        <f>'Rekapitulace stavby'!K6</f>
        <v>Servisní centrum Čertovka</v>
      </c>
      <c r="F7" s="323"/>
      <c r="G7" s="323"/>
      <c r="H7" s="323"/>
      <c r="L7" s="20"/>
    </row>
    <row r="8" spans="2:46" s="1" customFormat="1" ht="12" customHeight="1" x14ac:dyDescent="0.2">
      <c r="B8" s="32"/>
      <c r="D8" s="27" t="s">
        <v>138</v>
      </c>
      <c r="L8" s="32"/>
    </row>
    <row r="9" spans="2:46" s="1" customFormat="1" ht="16.5" customHeight="1" x14ac:dyDescent="0.2">
      <c r="B9" s="32"/>
      <c r="E9" s="287" t="s">
        <v>1758</v>
      </c>
      <c r="F9" s="321"/>
      <c r="G9" s="321"/>
      <c r="H9" s="321"/>
      <c r="L9" s="32"/>
    </row>
    <row r="10" spans="2:46" s="1" customFormat="1" x14ac:dyDescent="0.2">
      <c r="B10" s="32"/>
      <c r="L10" s="32"/>
    </row>
    <row r="11" spans="2:46" s="1" customFormat="1" ht="12" customHeight="1" x14ac:dyDescent="0.2">
      <c r="B11" s="32"/>
      <c r="D11" s="27" t="s">
        <v>18</v>
      </c>
      <c r="F11" s="25" t="s">
        <v>19</v>
      </c>
      <c r="I11" s="27" t="s">
        <v>20</v>
      </c>
      <c r="J11" s="25" t="s">
        <v>19</v>
      </c>
      <c r="L11" s="32"/>
    </row>
    <row r="12" spans="2:46" s="1" customFormat="1" ht="12" customHeight="1" x14ac:dyDescent="0.2">
      <c r="B12" s="32"/>
      <c r="D12" s="27" t="s">
        <v>21</v>
      </c>
      <c r="F12" s="25" t="s">
        <v>22</v>
      </c>
      <c r="I12" s="27" t="s">
        <v>23</v>
      </c>
      <c r="J12" s="49" t="str">
        <f>'Rekapitulace stavby'!AN8</f>
        <v>19. 1. 2024</v>
      </c>
      <c r="L12" s="32"/>
    </row>
    <row r="13" spans="2:46" s="1" customFormat="1" ht="10.9" customHeight="1" x14ac:dyDescent="0.2">
      <c r="B13" s="32"/>
      <c r="L13" s="32"/>
    </row>
    <row r="14" spans="2:46" s="1" customFormat="1" ht="12" customHeight="1" x14ac:dyDescent="0.2">
      <c r="B14" s="32"/>
      <c r="D14" s="27" t="s">
        <v>25</v>
      </c>
      <c r="I14" s="27" t="s">
        <v>26</v>
      </c>
      <c r="J14" s="25" t="s">
        <v>27</v>
      </c>
      <c r="L14" s="32"/>
    </row>
    <row r="15" spans="2:46" s="1" customFormat="1" ht="18" customHeight="1" x14ac:dyDescent="0.2">
      <c r="B15" s="32"/>
      <c r="E15" s="25" t="s">
        <v>28</v>
      </c>
      <c r="I15" s="27" t="s">
        <v>29</v>
      </c>
      <c r="J15" s="25" t="s">
        <v>19</v>
      </c>
      <c r="L15" s="32"/>
    </row>
    <row r="16" spans="2:46" s="1" customFormat="1" ht="6.95" customHeight="1" x14ac:dyDescent="0.2">
      <c r="B16" s="32"/>
      <c r="L16" s="32"/>
    </row>
    <row r="17" spans="2:12" s="1" customFormat="1" ht="12" customHeight="1" x14ac:dyDescent="0.2">
      <c r="B17" s="32"/>
      <c r="D17" s="27" t="s">
        <v>30</v>
      </c>
      <c r="I17" s="27" t="s">
        <v>26</v>
      </c>
      <c r="J17" s="28" t="str">
        <f>'Rekapitulace stavby'!AN13</f>
        <v>Vyplň údaj</v>
      </c>
      <c r="L17" s="32"/>
    </row>
    <row r="18" spans="2:12" s="1" customFormat="1" ht="18" customHeight="1" x14ac:dyDescent="0.2">
      <c r="B18" s="32"/>
      <c r="E18" s="324" t="str">
        <f>'Rekapitulace stavby'!E14</f>
        <v>Vyplň údaj</v>
      </c>
      <c r="F18" s="296"/>
      <c r="G18" s="296"/>
      <c r="H18" s="296"/>
      <c r="I18" s="27" t="s">
        <v>29</v>
      </c>
      <c r="J18" s="28" t="str">
        <f>'Rekapitulace stavby'!AN14</f>
        <v>Vyplň údaj</v>
      </c>
      <c r="L18" s="32"/>
    </row>
    <row r="19" spans="2:12" s="1" customFormat="1" ht="6.95" customHeight="1" x14ac:dyDescent="0.2">
      <c r="B19" s="32"/>
      <c r="L19" s="32"/>
    </row>
    <row r="20" spans="2:12" s="1" customFormat="1" ht="12" customHeight="1" x14ac:dyDescent="0.2">
      <c r="B20" s="32"/>
      <c r="D20" s="27" t="s">
        <v>32</v>
      </c>
      <c r="I20" s="27" t="s">
        <v>26</v>
      </c>
      <c r="J20" s="25" t="s">
        <v>19</v>
      </c>
      <c r="L20" s="32"/>
    </row>
    <row r="21" spans="2:12" s="1" customFormat="1" ht="18" customHeight="1" x14ac:dyDescent="0.2">
      <c r="B21" s="32"/>
      <c r="E21" s="25" t="s">
        <v>33</v>
      </c>
      <c r="I21" s="27" t="s">
        <v>29</v>
      </c>
      <c r="J21" s="25" t="s">
        <v>19</v>
      </c>
      <c r="L21" s="32"/>
    </row>
    <row r="22" spans="2:12" s="1" customFormat="1" ht="6.95" customHeight="1" x14ac:dyDescent="0.2">
      <c r="B22" s="32"/>
      <c r="L22" s="32"/>
    </row>
    <row r="23" spans="2:12" s="1" customFormat="1" ht="12" customHeight="1" x14ac:dyDescent="0.2">
      <c r="B23" s="32"/>
      <c r="D23" s="27" t="s">
        <v>35</v>
      </c>
      <c r="I23" s="27" t="s">
        <v>26</v>
      </c>
      <c r="J23" s="25" t="str">
        <f>IF('Rekapitulace stavby'!AN19="","",'Rekapitulace stavby'!AN19)</f>
        <v/>
      </c>
      <c r="L23" s="32"/>
    </row>
    <row r="24" spans="2:12" s="1" customFormat="1" ht="18" customHeight="1" x14ac:dyDescent="0.2">
      <c r="B24" s="32"/>
      <c r="E24" s="25" t="str">
        <f>IF('Rekapitulace stavby'!E20="","",'Rekapitulace stavby'!E20)</f>
        <v xml:space="preserve"> </v>
      </c>
      <c r="I24" s="27" t="s">
        <v>29</v>
      </c>
      <c r="J24" s="25" t="str">
        <f>IF('Rekapitulace stavby'!AN20="","",'Rekapitulace stavby'!AN20)</f>
        <v/>
      </c>
      <c r="L24" s="32"/>
    </row>
    <row r="25" spans="2:12" s="1" customFormat="1" ht="6.95" customHeight="1" x14ac:dyDescent="0.2">
      <c r="B25" s="32"/>
      <c r="L25" s="32"/>
    </row>
    <row r="26" spans="2:12" s="1" customFormat="1" ht="12" customHeight="1" x14ac:dyDescent="0.2">
      <c r="B26" s="32"/>
      <c r="D26" s="27" t="s">
        <v>36</v>
      </c>
      <c r="L26" s="32"/>
    </row>
    <row r="27" spans="2:12" s="7" customFormat="1" ht="71.25" customHeight="1" x14ac:dyDescent="0.2">
      <c r="B27" s="86"/>
      <c r="E27" s="301" t="s">
        <v>37</v>
      </c>
      <c r="F27" s="301"/>
      <c r="G27" s="301"/>
      <c r="H27" s="301"/>
      <c r="L27" s="86"/>
    </row>
    <row r="28" spans="2:12" s="1" customFormat="1" ht="6.95" customHeight="1" x14ac:dyDescent="0.2">
      <c r="B28" s="32"/>
      <c r="L28" s="32"/>
    </row>
    <row r="29" spans="2:12" s="1" customFormat="1" ht="6.95" customHeight="1" x14ac:dyDescent="0.2">
      <c r="B29" s="32"/>
      <c r="D29" s="50"/>
      <c r="E29" s="50"/>
      <c r="F29" s="50"/>
      <c r="G29" s="50"/>
      <c r="H29" s="50"/>
      <c r="I29" s="50"/>
      <c r="J29" s="50"/>
      <c r="K29" s="50"/>
      <c r="L29" s="32"/>
    </row>
    <row r="30" spans="2:12" s="1" customFormat="1" ht="25.35" customHeight="1" x14ac:dyDescent="0.2">
      <c r="B30" s="32"/>
      <c r="D30" s="87" t="s">
        <v>38</v>
      </c>
      <c r="J30" s="63">
        <f>ROUND(J92, 2)</f>
        <v>0</v>
      </c>
      <c r="L30" s="32"/>
    </row>
    <row r="31" spans="2:12" s="1" customFormat="1" ht="6.95" customHeight="1" x14ac:dyDescent="0.2">
      <c r="B31" s="32"/>
      <c r="D31" s="50"/>
      <c r="E31" s="50"/>
      <c r="F31" s="50"/>
      <c r="G31" s="50"/>
      <c r="H31" s="50"/>
      <c r="I31" s="50"/>
      <c r="J31" s="50"/>
      <c r="K31" s="50"/>
      <c r="L31" s="32"/>
    </row>
    <row r="32" spans="2:12" s="1" customFormat="1" ht="14.45" customHeight="1" x14ac:dyDescent="0.2">
      <c r="B32" s="32"/>
      <c r="F32" s="35" t="s">
        <v>40</v>
      </c>
      <c r="I32" s="35" t="s">
        <v>39</v>
      </c>
      <c r="J32" s="35" t="s">
        <v>41</v>
      </c>
      <c r="L32" s="32"/>
    </row>
    <row r="33" spans="2:12" s="1" customFormat="1" ht="14.45" customHeight="1" x14ac:dyDescent="0.2">
      <c r="B33" s="32"/>
      <c r="D33" s="52" t="s">
        <v>42</v>
      </c>
      <c r="E33" s="27" t="s">
        <v>43</v>
      </c>
      <c r="F33" s="88">
        <f>ROUND((SUM(BE92:BE223)),  2)</f>
        <v>0</v>
      </c>
      <c r="I33" s="89">
        <v>0.21</v>
      </c>
      <c r="J33" s="88">
        <f>ROUND(((SUM(BE92:BE223))*I33),  2)</f>
        <v>0</v>
      </c>
      <c r="L33" s="32"/>
    </row>
    <row r="34" spans="2:12" s="1" customFormat="1" ht="14.45" customHeight="1" x14ac:dyDescent="0.2">
      <c r="B34" s="32"/>
      <c r="E34" s="27" t="s">
        <v>44</v>
      </c>
      <c r="F34" s="88">
        <f>ROUND((SUM(BF92:BF223)),  2)</f>
        <v>0</v>
      </c>
      <c r="I34" s="89">
        <v>0.15</v>
      </c>
      <c r="J34" s="88">
        <f>ROUND(((SUM(BF92:BF223))*I34),  2)</f>
        <v>0</v>
      </c>
      <c r="L34" s="32"/>
    </row>
    <row r="35" spans="2:12" s="1" customFormat="1" ht="14.45" hidden="1" customHeight="1" x14ac:dyDescent="0.2">
      <c r="B35" s="32"/>
      <c r="E35" s="27" t="s">
        <v>45</v>
      </c>
      <c r="F35" s="88">
        <f>ROUND((SUM(BG92:BG223)),  2)</f>
        <v>0</v>
      </c>
      <c r="I35" s="89">
        <v>0.21</v>
      </c>
      <c r="J35" s="88">
        <f>0</f>
        <v>0</v>
      </c>
      <c r="L35" s="32"/>
    </row>
    <row r="36" spans="2:12" s="1" customFormat="1" ht="14.45" hidden="1" customHeight="1" x14ac:dyDescent="0.2">
      <c r="B36" s="32"/>
      <c r="E36" s="27" t="s">
        <v>46</v>
      </c>
      <c r="F36" s="88">
        <f>ROUND((SUM(BH92:BH223)),  2)</f>
        <v>0</v>
      </c>
      <c r="I36" s="89">
        <v>0.15</v>
      </c>
      <c r="J36" s="88">
        <f>0</f>
        <v>0</v>
      </c>
      <c r="L36" s="32"/>
    </row>
    <row r="37" spans="2:12" s="1" customFormat="1" ht="14.45" hidden="1" customHeight="1" x14ac:dyDescent="0.2">
      <c r="B37" s="32"/>
      <c r="E37" s="27" t="s">
        <v>47</v>
      </c>
      <c r="F37" s="88">
        <f>ROUND((SUM(BI92:BI223)),  2)</f>
        <v>0</v>
      </c>
      <c r="I37" s="89">
        <v>0</v>
      </c>
      <c r="J37" s="88">
        <f>0</f>
        <v>0</v>
      </c>
      <c r="L37" s="32"/>
    </row>
    <row r="38" spans="2:12" s="1" customFormat="1" ht="6.95" customHeight="1" x14ac:dyDescent="0.2">
      <c r="B38" s="32"/>
      <c r="L38" s="32"/>
    </row>
    <row r="39" spans="2:12" s="1" customFormat="1" ht="25.35" customHeight="1" x14ac:dyDescent="0.2">
      <c r="B39" s="32"/>
      <c r="C39" s="90"/>
      <c r="D39" s="91" t="s">
        <v>48</v>
      </c>
      <c r="E39" s="54"/>
      <c r="F39" s="54"/>
      <c r="G39" s="92" t="s">
        <v>49</v>
      </c>
      <c r="H39" s="93" t="s">
        <v>50</v>
      </c>
      <c r="I39" s="54"/>
      <c r="J39" s="94">
        <f>SUM(J30:J37)</f>
        <v>0</v>
      </c>
      <c r="K39" s="95"/>
      <c r="L39" s="32"/>
    </row>
    <row r="40" spans="2:12" s="1" customFormat="1" ht="14.45" customHeight="1" x14ac:dyDescent="0.2">
      <c r="B40" s="41"/>
      <c r="C40" s="42"/>
      <c r="D40" s="42"/>
      <c r="E40" s="42"/>
      <c r="F40" s="42"/>
      <c r="G40" s="42"/>
      <c r="H40" s="42"/>
      <c r="I40" s="42"/>
      <c r="J40" s="42"/>
      <c r="K40" s="42"/>
      <c r="L40" s="32"/>
    </row>
    <row r="44" spans="2:12" s="1" customFormat="1" ht="6.95" customHeight="1" x14ac:dyDescent="0.2">
      <c r="B44" s="43"/>
      <c r="C44" s="44"/>
      <c r="D44" s="44"/>
      <c r="E44" s="44"/>
      <c r="F44" s="44"/>
      <c r="G44" s="44"/>
      <c r="H44" s="44"/>
      <c r="I44" s="44"/>
      <c r="J44" s="44"/>
      <c r="K44" s="44"/>
      <c r="L44" s="32"/>
    </row>
    <row r="45" spans="2:12" s="1" customFormat="1" ht="24.95" customHeight="1" x14ac:dyDescent="0.2">
      <c r="B45" s="32"/>
      <c r="C45" s="21" t="s">
        <v>140</v>
      </c>
      <c r="L45" s="32"/>
    </row>
    <row r="46" spans="2:12" s="1" customFormat="1" ht="6.95" customHeight="1" x14ac:dyDescent="0.2">
      <c r="B46" s="32"/>
      <c r="L46" s="32"/>
    </row>
    <row r="47" spans="2:12" s="1" customFormat="1" ht="12" customHeight="1" x14ac:dyDescent="0.2">
      <c r="B47" s="32"/>
      <c r="C47" s="27" t="s">
        <v>16</v>
      </c>
      <c r="L47" s="32"/>
    </row>
    <row r="48" spans="2:12" s="1" customFormat="1" ht="16.5" customHeight="1" x14ac:dyDescent="0.2">
      <c r="B48" s="32"/>
      <c r="E48" s="322" t="str">
        <f>E7</f>
        <v>Servisní centrum Čertovka</v>
      </c>
      <c r="F48" s="323"/>
      <c r="G48" s="323"/>
      <c r="H48" s="323"/>
      <c r="L48" s="32"/>
    </row>
    <row r="49" spans="2:47" s="1" customFormat="1" ht="12" customHeight="1" x14ac:dyDescent="0.2">
      <c r="B49" s="32"/>
      <c r="C49" s="27" t="s">
        <v>138</v>
      </c>
      <c r="L49" s="32"/>
    </row>
    <row r="50" spans="2:47" s="1" customFormat="1" ht="16.5" customHeight="1" x14ac:dyDescent="0.2">
      <c r="B50" s="32"/>
      <c r="E50" s="287" t="str">
        <f>E9</f>
        <v>SO_07 - Plynovod - vnitroareálový</v>
      </c>
      <c r="F50" s="321"/>
      <c r="G50" s="321"/>
      <c r="H50" s="321"/>
      <c r="L50" s="32"/>
    </row>
    <row r="51" spans="2:47" s="1" customFormat="1" ht="6.95" customHeight="1" x14ac:dyDescent="0.2">
      <c r="B51" s="32"/>
      <c r="L51" s="32"/>
    </row>
    <row r="52" spans="2:47" s="1" customFormat="1" ht="12" customHeight="1" x14ac:dyDescent="0.2">
      <c r="B52" s="32"/>
      <c r="C52" s="27" t="s">
        <v>21</v>
      </c>
      <c r="F52" s="25" t="str">
        <f>F12</f>
        <v xml:space="preserve"> </v>
      </c>
      <c r="I52" s="27" t="s">
        <v>23</v>
      </c>
      <c r="J52" s="49" t="str">
        <f>IF(J12="","",J12)</f>
        <v>19. 1. 2024</v>
      </c>
      <c r="L52" s="32"/>
    </row>
    <row r="53" spans="2:47" s="1" customFormat="1" ht="6.95" customHeight="1" x14ac:dyDescent="0.2">
      <c r="B53" s="32"/>
      <c r="L53" s="32"/>
    </row>
    <row r="54" spans="2:47" s="1" customFormat="1" ht="15.2" customHeight="1" x14ac:dyDescent="0.2">
      <c r="B54" s="32"/>
      <c r="C54" s="27" t="s">
        <v>25</v>
      </c>
      <c r="F54" s="25" t="str">
        <f>E15</f>
        <v>Dipl. Ing. René Göndör</v>
      </c>
      <c r="I54" s="27" t="s">
        <v>32</v>
      </c>
      <c r="J54" s="30" t="str">
        <f>E21</f>
        <v>PIKHART.CZ</v>
      </c>
      <c r="L54" s="32"/>
    </row>
    <row r="55" spans="2:47" s="1" customFormat="1" ht="15.2" customHeight="1" x14ac:dyDescent="0.2">
      <c r="B55" s="32"/>
      <c r="C55" s="27" t="s">
        <v>30</v>
      </c>
      <c r="F55" s="25" t="str">
        <f>IF(E18="","",E18)</f>
        <v>Vyplň údaj</v>
      </c>
      <c r="I55" s="27" t="s">
        <v>35</v>
      </c>
      <c r="J55" s="30" t="str">
        <f>E24</f>
        <v xml:space="preserve"> </v>
      </c>
      <c r="L55" s="32"/>
    </row>
    <row r="56" spans="2:47" s="1" customFormat="1" ht="10.35" customHeight="1" x14ac:dyDescent="0.2">
      <c r="B56" s="32"/>
      <c r="L56" s="32"/>
    </row>
    <row r="57" spans="2:47" s="1" customFormat="1" ht="29.25" customHeight="1" x14ac:dyDescent="0.2">
      <c r="B57" s="32"/>
      <c r="C57" s="96" t="s">
        <v>141</v>
      </c>
      <c r="D57" s="90"/>
      <c r="E57" s="90"/>
      <c r="F57" s="90"/>
      <c r="G57" s="90"/>
      <c r="H57" s="90"/>
      <c r="I57" s="90"/>
      <c r="J57" s="97" t="s">
        <v>142</v>
      </c>
      <c r="K57" s="90"/>
      <c r="L57" s="32"/>
    </row>
    <row r="58" spans="2:47" s="1" customFormat="1" ht="10.35" customHeight="1" x14ac:dyDescent="0.2">
      <c r="B58" s="32"/>
      <c r="L58" s="32"/>
    </row>
    <row r="59" spans="2:47" s="1" customFormat="1" ht="22.9" customHeight="1" x14ac:dyDescent="0.2">
      <c r="B59" s="32"/>
      <c r="C59" s="98" t="s">
        <v>70</v>
      </c>
      <c r="J59" s="63">
        <f>J92</f>
        <v>0</v>
      </c>
      <c r="L59" s="32"/>
      <c r="AU59" s="17" t="s">
        <v>143</v>
      </c>
    </row>
    <row r="60" spans="2:47" s="8" customFormat="1" ht="24.95" customHeight="1" x14ac:dyDescent="0.2">
      <c r="B60" s="99"/>
      <c r="D60" s="100" t="s">
        <v>1019</v>
      </c>
      <c r="E60" s="101"/>
      <c r="F60" s="101"/>
      <c r="G60" s="101"/>
      <c r="H60" s="101"/>
      <c r="I60" s="101"/>
      <c r="J60" s="102">
        <f>J93</f>
        <v>0</v>
      </c>
      <c r="L60" s="99"/>
    </row>
    <row r="61" spans="2:47" s="14" customFormat="1" ht="19.899999999999999" customHeight="1" x14ac:dyDescent="0.2">
      <c r="B61" s="171"/>
      <c r="D61" s="172" t="s">
        <v>1020</v>
      </c>
      <c r="E61" s="173"/>
      <c r="F61" s="173"/>
      <c r="G61" s="173"/>
      <c r="H61" s="173"/>
      <c r="I61" s="173"/>
      <c r="J61" s="174">
        <f>J94</f>
        <v>0</v>
      </c>
      <c r="L61" s="171"/>
    </row>
    <row r="62" spans="2:47" s="14" customFormat="1" ht="19.899999999999999" customHeight="1" x14ac:dyDescent="0.2">
      <c r="B62" s="171"/>
      <c r="D62" s="172" t="s">
        <v>1021</v>
      </c>
      <c r="E62" s="173"/>
      <c r="F62" s="173"/>
      <c r="G62" s="173"/>
      <c r="H62" s="173"/>
      <c r="I62" s="173"/>
      <c r="J62" s="174">
        <f>J102</f>
        <v>0</v>
      </c>
      <c r="L62" s="171"/>
    </row>
    <row r="63" spans="2:47" s="14" customFormat="1" ht="19.899999999999999" customHeight="1" x14ac:dyDescent="0.2">
      <c r="B63" s="171"/>
      <c r="D63" s="172" t="s">
        <v>1507</v>
      </c>
      <c r="E63" s="173"/>
      <c r="F63" s="173"/>
      <c r="G63" s="173"/>
      <c r="H63" s="173"/>
      <c r="I63" s="173"/>
      <c r="J63" s="174">
        <f>J108</f>
        <v>0</v>
      </c>
      <c r="L63" s="171"/>
    </row>
    <row r="64" spans="2:47" s="8" customFormat="1" ht="24.95" customHeight="1" x14ac:dyDescent="0.2">
      <c r="B64" s="99"/>
      <c r="D64" s="100" t="s">
        <v>1024</v>
      </c>
      <c r="E64" s="101"/>
      <c r="F64" s="101"/>
      <c r="G64" s="101"/>
      <c r="H64" s="101"/>
      <c r="I64" s="101"/>
      <c r="J64" s="102">
        <f>J113</f>
        <v>0</v>
      </c>
      <c r="L64" s="99"/>
    </row>
    <row r="65" spans="2:12" s="14" customFormat="1" ht="19.899999999999999" customHeight="1" x14ac:dyDescent="0.2">
      <c r="B65" s="171"/>
      <c r="D65" s="172" t="s">
        <v>1759</v>
      </c>
      <c r="E65" s="173"/>
      <c r="F65" s="173"/>
      <c r="G65" s="173"/>
      <c r="H65" s="173"/>
      <c r="I65" s="173"/>
      <c r="J65" s="174">
        <f>J114</f>
        <v>0</v>
      </c>
      <c r="L65" s="171"/>
    </row>
    <row r="66" spans="2:12" s="8" customFormat="1" ht="24.95" customHeight="1" x14ac:dyDescent="0.2">
      <c r="B66" s="99"/>
      <c r="D66" s="100" t="s">
        <v>1342</v>
      </c>
      <c r="E66" s="101"/>
      <c r="F66" s="101"/>
      <c r="G66" s="101"/>
      <c r="H66" s="101"/>
      <c r="I66" s="101"/>
      <c r="J66" s="102">
        <f>J125</f>
        <v>0</v>
      </c>
      <c r="L66" s="99"/>
    </row>
    <row r="67" spans="2:12" s="14" customFormat="1" ht="19.899999999999999" customHeight="1" x14ac:dyDescent="0.2">
      <c r="B67" s="171"/>
      <c r="D67" s="172" t="s">
        <v>1343</v>
      </c>
      <c r="E67" s="173"/>
      <c r="F67" s="173"/>
      <c r="G67" s="173"/>
      <c r="H67" s="173"/>
      <c r="I67" s="173"/>
      <c r="J67" s="174">
        <f>J126</f>
        <v>0</v>
      </c>
      <c r="L67" s="171"/>
    </row>
    <row r="68" spans="2:12" s="14" customFormat="1" ht="19.899999999999999" customHeight="1" x14ac:dyDescent="0.2">
      <c r="B68" s="171"/>
      <c r="D68" s="172" t="s">
        <v>1760</v>
      </c>
      <c r="E68" s="173"/>
      <c r="F68" s="173"/>
      <c r="G68" s="173"/>
      <c r="H68" s="173"/>
      <c r="I68" s="173"/>
      <c r="J68" s="174">
        <f>J139</f>
        <v>0</v>
      </c>
      <c r="L68" s="171"/>
    </row>
    <row r="69" spans="2:12" s="14" customFormat="1" ht="19.899999999999999" customHeight="1" x14ac:dyDescent="0.2">
      <c r="B69" s="171"/>
      <c r="D69" s="172" t="s">
        <v>1761</v>
      </c>
      <c r="E69" s="173"/>
      <c r="F69" s="173"/>
      <c r="G69" s="173"/>
      <c r="H69" s="173"/>
      <c r="I69" s="173"/>
      <c r="J69" s="174">
        <f>J197</f>
        <v>0</v>
      </c>
      <c r="L69" s="171"/>
    </row>
    <row r="70" spans="2:12" s="8" customFormat="1" ht="24.95" customHeight="1" x14ac:dyDescent="0.2">
      <c r="B70" s="99"/>
      <c r="D70" s="100" t="s">
        <v>1762</v>
      </c>
      <c r="E70" s="101"/>
      <c r="F70" s="101"/>
      <c r="G70" s="101"/>
      <c r="H70" s="101"/>
      <c r="I70" s="101"/>
      <c r="J70" s="102">
        <f>J202</f>
        <v>0</v>
      </c>
      <c r="L70" s="99"/>
    </row>
    <row r="71" spans="2:12" s="8" customFormat="1" ht="24.95" customHeight="1" x14ac:dyDescent="0.2">
      <c r="B71" s="99"/>
      <c r="D71" s="100" t="s">
        <v>1408</v>
      </c>
      <c r="E71" s="101"/>
      <c r="F71" s="101"/>
      <c r="G71" s="101"/>
      <c r="H71" s="101"/>
      <c r="I71" s="101"/>
      <c r="J71" s="102">
        <f>J219</f>
        <v>0</v>
      </c>
      <c r="L71" s="99"/>
    </row>
    <row r="72" spans="2:12" s="14" customFormat="1" ht="19.899999999999999" customHeight="1" x14ac:dyDescent="0.2">
      <c r="B72" s="171"/>
      <c r="D72" s="172" t="s">
        <v>1409</v>
      </c>
      <c r="E72" s="173"/>
      <c r="F72" s="173"/>
      <c r="G72" s="173"/>
      <c r="H72" s="173"/>
      <c r="I72" s="173"/>
      <c r="J72" s="174">
        <f>J220</f>
        <v>0</v>
      </c>
      <c r="L72" s="171"/>
    </row>
    <row r="73" spans="2:12" s="1" customFormat="1" ht="21.75" customHeight="1" x14ac:dyDescent="0.2">
      <c r="B73" s="32"/>
      <c r="L73" s="32"/>
    </row>
    <row r="74" spans="2:12" s="1" customFormat="1" ht="6.95" customHeight="1" x14ac:dyDescent="0.2">
      <c r="B74" s="41"/>
      <c r="C74" s="42"/>
      <c r="D74" s="42"/>
      <c r="E74" s="42"/>
      <c r="F74" s="42"/>
      <c r="G74" s="42"/>
      <c r="H74" s="42"/>
      <c r="I74" s="42"/>
      <c r="J74" s="42"/>
      <c r="K74" s="42"/>
      <c r="L74" s="32"/>
    </row>
    <row r="78" spans="2:12" s="1" customFormat="1" ht="6.95" customHeight="1" x14ac:dyDescent="0.2">
      <c r="B78" s="43"/>
      <c r="C78" s="44"/>
      <c r="D78" s="44"/>
      <c r="E78" s="44"/>
      <c r="F78" s="44"/>
      <c r="G78" s="44"/>
      <c r="H78" s="44"/>
      <c r="I78" s="44"/>
      <c r="J78" s="44"/>
      <c r="K78" s="44"/>
      <c r="L78" s="32"/>
    </row>
    <row r="79" spans="2:12" s="1" customFormat="1" ht="24.95" customHeight="1" x14ac:dyDescent="0.2">
      <c r="B79" s="32"/>
      <c r="C79" s="21" t="s">
        <v>152</v>
      </c>
      <c r="L79" s="32"/>
    </row>
    <row r="80" spans="2:12" s="1" customFormat="1" ht="6.95" customHeight="1" x14ac:dyDescent="0.2">
      <c r="B80" s="32"/>
      <c r="L80" s="32"/>
    </row>
    <row r="81" spans="2:65" s="1" customFormat="1" ht="12" customHeight="1" x14ac:dyDescent="0.2">
      <c r="B81" s="32"/>
      <c r="C81" s="27" t="s">
        <v>16</v>
      </c>
      <c r="L81" s="32"/>
    </row>
    <row r="82" spans="2:65" s="1" customFormat="1" ht="16.5" customHeight="1" x14ac:dyDescent="0.2">
      <c r="B82" s="32"/>
      <c r="E82" s="322" t="str">
        <f>E7</f>
        <v>Servisní centrum Čertovka</v>
      </c>
      <c r="F82" s="323"/>
      <c r="G82" s="323"/>
      <c r="H82" s="323"/>
      <c r="L82" s="32"/>
    </row>
    <row r="83" spans="2:65" s="1" customFormat="1" ht="12" customHeight="1" x14ac:dyDescent="0.2">
      <c r="B83" s="32"/>
      <c r="C83" s="27" t="s">
        <v>138</v>
      </c>
      <c r="L83" s="32"/>
    </row>
    <row r="84" spans="2:65" s="1" customFormat="1" ht="16.5" customHeight="1" x14ac:dyDescent="0.2">
      <c r="B84" s="32"/>
      <c r="E84" s="287" t="str">
        <f>E9</f>
        <v>SO_07 - Plynovod - vnitroareálový</v>
      </c>
      <c r="F84" s="321"/>
      <c r="G84" s="321"/>
      <c r="H84" s="321"/>
      <c r="L84" s="32"/>
    </row>
    <row r="85" spans="2:65" s="1" customFormat="1" ht="6.95" customHeight="1" x14ac:dyDescent="0.2">
      <c r="B85" s="32"/>
      <c r="L85" s="32"/>
    </row>
    <row r="86" spans="2:65" s="1" customFormat="1" ht="12" customHeight="1" x14ac:dyDescent="0.2">
      <c r="B86" s="32"/>
      <c r="C86" s="27" t="s">
        <v>21</v>
      </c>
      <c r="F86" s="25" t="str">
        <f>F12</f>
        <v xml:space="preserve"> </v>
      </c>
      <c r="I86" s="27" t="s">
        <v>23</v>
      </c>
      <c r="J86" s="49" t="str">
        <f>IF(J12="","",J12)</f>
        <v>19. 1. 2024</v>
      </c>
      <c r="L86" s="32"/>
    </row>
    <row r="87" spans="2:65" s="1" customFormat="1" ht="6.95" customHeight="1" x14ac:dyDescent="0.2">
      <c r="B87" s="32"/>
      <c r="L87" s="32"/>
    </row>
    <row r="88" spans="2:65" s="1" customFormat="1" ht="15.2" customHeight="1" x14ac:dyDescent="0.2">
      <c r="B88" s="32"/>
      <c r="C88" s="27" t="s">
        <v>25</v>
      </c>
      <c r="F88" s="25" t="str">
        <f>E15</f>
        <v>Dipl. Ing. René Göndör</v>
      </c>
      <c r="I88" s="27" t="s">
        <v>32</v>
      </c>
      <c r="J88" s="30" t="str">
        <f>E21</f>
        <v>PIKHART.CZ</v>
      </c>
      <c r="L88" s="32"/>
    </row>
    <row r="89" spans="2:65" s="1" customFormat="1" ht="15.2" customHeight="1" x14ac:dyDescent="0.2">
      <c r="B89" s="32"/>
      <c r="C89" s="27" t="s">
        <v>30</v>
      </c>
      <c r="F89" s="25" t="str">
        <f>IF(E18="","",E18)</f>
        <v>Vyplň údaj</v>
      </c>
      <c r="I89" s="27" t="s">
        <v>35</v>
      </c>
      <c r="J89" s="30" t="str">
        <f>E24</f>
        <v xml:space="preserve"> </v>
      </c>
      <c r="L89" s="32"/>
    </row>
    <row r="90" spans="2:65" s="1" customFormat="1" ht="10.35" customHeight="1" x14ac:dyDescent="0.2">
      <c r="B90" s="32"/>
      <c r="L90" s="32"/>
    </row>
    <row r="91" spans="2:65" s="9" customFormat="1" ht="29.25" customHeight="1" x14ac:dyDescent="0.2">
      <c r="B91" s="103"/>
      <c r="C91" s="104" t="s">
        <v>153</v>
      </c>
      <c r="D91" s="105" t="s">
        <v>57</v>
      </c>
      <c r="E91" s="105" t="s">
        <v>53</v>
      </c>
      <c r="F91" s="105" t="s">
        <v>54</v>
      </c>
      <c r="G91" s="105" t="s">
        <v>154</v>
      </c>
      <c r="H91" s="105" t="s">
        <v>155</v>
      </c>
      <c r="I91" s="105" t="s">
        <v>156</v>
      </c>
      <c r="J91" s="105" t="s">
        <v>142</v>
      </c>
      <c r="K91" s="106" t="s">
        <v>157</v>
      </c>
      <c r="L91" s="103"/>
      <c r="M91" s="56" t="s">
        <v>19</v>
      </c>
      <c r="N91" s="57" t="s">
        <v>42</v>
      </c>
      <c r="O91" s="57" t="s">
        <v>158</v>
      </c>
      <c r="P91" s="57" t="s">
        <v>159</v>
      </c>
      <c r="Q91" s="57" t="s">
        <v>160</v>
      </c>
      <c r="R91" s="57" t="s">
        <v>161</v>
      </c>
      <c r="S91" s="57" t="s">
        <v>162</v>
      </c>
      <c r="T91" s="57" t="s">
        <v>163</v>
      </c>
      <c r="U91" s="58" t="s">
        <v>164</v>
      </c>
    </row>
    <row r="92" spans="2:65" s="1" customFormat="1" ht="22.9" customHeight="1" x14ac:dyDescent="0.25">
      <c r="B92" s="32"/>
      <c r="C92" s="61" t="s">
        <v>165</v>
      </c>
      <c r="J92" s="107">
        <f>BK92</f>
        <v>0</v>
      </c>
      <c r="L92" s="32"/>
      <c r="M92" s="59"/>
      <c r="N92" s="50"/>
      <c r="O92" s="50"/>
      <c r="P92" s="108">
        <f>P93+P113+P125+P202+P219</f>
        <v>0</v>
      </c>
      <c r="Q92" s="50"/>
      <c r="R92" s="108">
        <f>R93+R113+R125+R202+R219</f>
        <v>1.7761503410000001</v>
      </c>
      <c r="S92" s="50"/>
      <c r="T92" s="108">
        <f>T93+T113+T125+T202+T219</f>
        <v>0</v>
      </c>
      <c r="U92" s="51"/>
      <c r="AT92" s="17" t="s">
        <v>71</v>
      </c>
      <c r="AU92" s="17" t="s">
        <v>143</v>
      </c>
      <c r="BK92" s="109">
        <f>BK93+BK113+BK125+BK202+BK219</f>
        <v>0</v>
      </c>
    </row>
    <row r="93" spans="2:65" s="10" customFormat="1" ht="25.9" customHeight="1" x14ac:dyDescent="0.2">
      <c r="B93" s="110"/>
      <c r="D93" s="111" t="s">
        <v>71</v>
      </c>
      <c r="E93" s="112" t="s">
        <v>419</v>
      </c>
      <c r="F93" s="112" t="s">
        <v>1188</v>
      </c>
      <c r="I93" s="113"/>
      <c r="J93" s="114">
        <f>BK93</f>
        <v>0</v>
      </c>
      <c r="L93" s="110"/>
      <c r="M93" s="115"/>
      <c r="P93" s="116">
        <f>P94+P102+P108</f>
        <v>0</v>
      </c>
      <c r="R93" s="116">
        <f>R94+R102+R108</f>
        <v>1.1941047800000002</v>
      </c>
      <c r="T93" s="116">
        <f>T94+T102+T108</f>
        <v>0</v>
      </c>
      <c r="U93" s="117"/>
      <c r="AR93" s="111" t="s">
        <v>80</v>
      </c>
      <c r="AT93" s="118" t="s">
        <v>71</v>
      </c>
      <c r="AU93" s="118" t="s">
        <v>72</v>
      </c>
      <c r="AY93" s="111" t="s">
        <v>167</v>
      </c>
      <c r="BK93" s="119">
        <f>BK94+BK102+BK108</f>
        <v>0</v>
      </c>
    </row>
    <row r="94" spans="2:65" s="10" customFormat="1" ht="22.9" customHeight="1" x14ac:dyDescent="0.2">
      <c r="B94" s="110"/>
      <c r="D94" s="111" t="s">
        <v>71</v>
      </c>
      <c r="E94" s="175" t="s">
        <v>80</v>
      </c>
      <c r="F94" s="175" t="s">
        <v>166</v>
      </c>
      <c r="I94" s="113"/>
      <c r="J94" s="176">
        <f>BK94</f>
        <v>0</v>
      </c>
      <c r="L94" s="110"/>
      <c r="M94" s="115"/>
      <c r="P94" s="116">
        <f>SUM(P95:P101)</f>
        <v>0</v>
      </c>
      <c r="R94" s="116">
        <f>SUM(R95:R101)</f>
        <v>0.10678800000000001</v>
      </c>
      <c r="T94" s="116">
        <f>SUM(T95:T101)</f>
        <v>0</v>
      </c>
      <c r="U94" s="117"/>
      <c r="AR94" s="111" t="s">
        <v>80</v>
      </c>
      <c r="AT94" s="118" t="s">
        <v>71</v>
      </c>
      <c r="AU94" s="118" t="s">
        <v>80</v>
      </c>
      <c r="AY94" s="111" t="s">
        <v>167</v>
      </c>
      <c r="BK94" s="119">
        <f>SUM(BK95:BK101)</f>
        <v>0</v>
      </c>
    </row>
    <row r="95" spans="2:65" s="1" customFormat="1" ht="44.25" customHeight="1" x14ac:dyDescent="0.2">
      <c r="B95" s="32"/>
      <c r="C95" s="120" t="s">
        <v>80</v>
      </c>
      <c r="D95" s="120" t="s">
        <v>168</v>
      </c>
      <c r="E95" s="121" t="s">
        <v>1763</v>
      </c>
      <c r="F95" s="122" t="s">
        <v>1764</v>
      </c>
      <c r="G95" s="123" t="s">
        <v>228</v>
      </c>
      <c r="H95" s="124">
        <v>12</v>
      </c>
      <c r="I95" s="125"/>
      <c r="J95" s="126">
        <f>ROUND(I95*H95,2)</f>
        <v>0</v>
      </c>
      <c r="K95" s="122" t="s">
        <v>172</v>
      </c>
      <c r="L95" s="32"/>
      <c r="M95" s="127" t="s">
        <v>19</v>
      </c>
      <c r="N95" s="128" t="s">
        <v>43</v>
      </c>
      <c r="P95" s="129">
        <f>O95*H95</f>
        <v>0</v>
      </c>
      <c r="Q95" s="129">
        <v>3.5999999999999999E-3</v>
      </c>
      <c r="R95" s="129">
        <f>Q95*H95</f>
        <v>4.3200000000000002E-2</v>
      </c>
      <c r="S95" s="129">
        <v>0</v>
      </c>
      <c r="T95" s="129">
        <f>S95*H95</f>
        <v>0</v>
      </c>
      <c r="U95" s="130" t="s">
        <v>19</v>
      </c>
      <c r="AR95" s="131" t="s">
        <v>173</v>
      </c>
      <c r="AT95" s="131" t="s">
        <v>168</v>
      </c>
      <c r="AU95" s="131" t="s">
        <v>82</v>
      </c>
      <c r="AY95" s="17" t="s">
        <v>167</v>
      </c>
      <c r="BE95" s="132">
        <f>IF(N95="základní",J95,0)</f>
        <v>0</v>
      </c>
      <c r="BF95" s="132">
        <f>IF(N95="snížená",J95,0)</f>
        <v>0</v>
      </c>
      <c r="BG95" s="132">
        <f>IF(N95="zákl. přenesená",J95,0)</f>
        <v>0</v>
      </c>
      <c r="BH95" s="132">
        <f>IF(N95="sníž. přenesená",J95,0)</f>
        <v>0</v>
      </c>
      <c r="BI95" s="132">
        <f>IF(N95="nulová",J95,0)</f>
        <v>0</v>
      </c>
      <c r="BJ95" s="17" t="s">
        <v>80</v>
      </c>
      <c r="BK95" s="132">
        <f>ROUND(I95*H95,2)</f>
        <v>0</v>
      </c>
      <c r="BL95" s="17" t="s">
        <v>173</v>
      </c>
      <c r="BM95" s="131" t="s">
        <v>1765</v>
      </c>
    </row>
    <row r="96" spans="2:65" s="1" customFormat="1" x14ac:dyDescent="0.2">
      <c r="B96" s="32"/>
      <c r="D96" s="133" t="s">
        <v>175</v>
      </c>
      <c r="F96" s="134" t="s">
        <v>1766</v>
      </c>
      <c r="I96" s="135"/>
      <c r="L96" s="32"/>
      <c r="M96" s="136"/>
      <c r="U96" s="53"/>
      <c r="AT96" s="17" t="s">
        <v>175</v>
      </c>
      <c r="AU96" s="17" t="s">
        <v>82</v>
      </c>
    </row>
    <row r="97" spans="2:65" s="1" customFormat="1" ht="37.9" customHeight="1" x14ac:dyDescent="0.2">
      <c r="B97" s="32"/>
      <c r="C97" s="120" t="s">
        <v>82</v>
      </c>
      <c r="D97" s="120" t="s">
        <v>168</v>
      </c>
      <c r="E97" s="121" t="s">
        <v>1767</v>
      </c>
      <c r="F97" s="122" t="s">
        <v>1768</v>
      </c>
      <c r="G97" s="123" t="s">
        <v>314</v>
      </c>
      <c r="H97" s="124">
        <v>3</v>
      </c>
      <c r="I97" s="125"/>
      <c r="J97" s="126">
        <f>ROUND(I97*H97,2)</f>
        <v>0</v>
      </c>
      <c r="K97" s="122" t="s">
        <v>172</v>
      </c>
      <c r="L97" s="32"/>
      <c r="M97" s="127" t="s">
        <v>19</v>
      </c>
      <c r="N97" s="128" t="s">
        <v>43</v>
      </c>
      <c r="P97" s="129">
        <f>O97*H97</f>
        <v>0</v>
      </c>
      <c r="Q97" s="129">
        <v>2.1196E-2</v>
      </c>
      <c r="R97" s="129">
        <f>Q97*H97</f>
        <v>6.3588000000000006E-2</v>
      </c>
      <c r="S97" s="129">
        <v>0</v>
      </c>
      <c r="T97" s="129">
        <f>S97*H97</f>
        <v>0</v>
      </c>
      <c r="U97" s="130" t="s">
        <v>19</v>
      </c>
      <c r="AR97" s="131" t="s">
        <v>173</v>
      </c>
      <c r="AT97" s="131" t="s">
        <v>168</v>
      </c>
      <c r="AU97" s="131" t="s">
        <v>82</v>
      </c>
      <c r="AY97" s="17" t="s">
        <v>167</v>
      </c>
      <c r="BE97" s="132">
        <f>IF(N97="základní",J97,0)</f>
        <v>0</v>
      </c>
      <c r="BF97" s="132">
        <f>IF(N97="snížená",J97,0)</f>
        <v>0</v>
      </c>
      <c r="BG97" s="132">
        <f>IF(N97="zákl. přenesená",J97,0)</f>
        <v>0</v>
      </c>
      <c r="BH97" s="132">
        <f>IF(N97="sníž. přenesená",J97,0)</f>
        <v>0</v>
      </c>
      <c r="BI97" s="132">
        <f>IF(N97="nulová",J97,0)</f>
        <v>0</v>
      </c>
      <c r="BJ97" s="17" t="s">
        <v>80</v>
      </c>
      <c r="BK97" s="132">
        <f>ROUND(I97*H97,2)</f>
        <v>0</v>
      </c>
      <c r="BL97" s="17" t="s">
        <v>173</v>
      </c>
      <c r="BM97" s="131" t="s">
        <v>1769</v>
      </c>
    </row>
    <row r="98" spans="2:65" s="1" customFormat="1" x14ac:dyDescent="0.2">
      <c r="B98" s="32"/>
      <c r="D98" s="133" t="s">
        <v>175</v>
      </c>
      <c r="F98" s="134" t="s">
        <v>1770</v>
      </c>
      <c r="I98" s="135"/>
      <c r="L98" s="32"/>
      <c r="M98" s="136"/>
      <c r="U98" s="53"/>
      <c r="AT98" s="17" t="s">
        <v>175</v>
      </c>
      <c r="AU98" s="17" t="s">
        <v>82</v>
      </c>
    </row>
    <row r="99" spans="2:65" s="1" customFormat="1" ht="24.2" customHeight="1" x14ac:dyDescent="0.2">
      <c r="B99" s="32"/>
      <c r="C99" s="152" t="s">
        <v>187</v>
      </c>
      <c r="D99" s="152" t="s">
        <v>180</v>
      </c>
      <c r="E99" s="153" t="s">
        <v>1771</v>
      </c>
      <c r="F99" s="154" t="s">
        <v>1772</v>
      </c>
      <c r="G99" s="155" t="s">
        <v>314</v>
      </c>
      <c r="H99" s="156">
        <v>1</v>
      </c>
      <c r="I99" s="157"/>
      <c r="J99" s="158">
        <f>ROUND(I99*H99,2)</f>
        <v>0</v>
      </c>
      <c r="K99" s="154" t="s">
        <v>19</v>
      </c>
      <c r="L99" s="159"/>
      <c r="M99" s="160" t="s">
        <v>19</v>
      </c>
      <c r="N99" s="161" t="s">
        <v>43</v>
      </c>
      <c r="P99" s="129">
        <f>O99*H99</f>
        <v>0</v>
      </c>
      <c r="Q99" s="129">
        <v>0</v>
      </c>
      <c r="R99" s="129">
        <f>Q99*H99</f>
        <v>0</v>
      </c>
      <c r="S99" s="129">
        <v>0</v>
      </c>
      <c r="T99" s="129">
        <f>S99*H99</f>
        <v>0</v>
      </c>
      <c r="U99" s="130" t="s">
        <v>19</v>
      </c>
      <c r="AR99" s="131" t="s">
        <v>184</v>
      </c>
      <c r="AT99" s="131" t="s">
        <v>180</v>
      </c>
      <c r="AU99" s="131" t="s">
        <v>82</v>
      </c>
      <c r="AY99" s="17" t="s">
        <v>167</v>
      </c>
      <c r="BE99" s="132">
        <f>IF(N99="základní",J99,0)</f>
        <v>0</v>
      </c>
      <c r="BF99" s="132">
        <f>IF(N99="snížená",J99,0)</f>
        <v>0</v>
      </c>
      <c r="BG99" s="132">
        <f>IF(N99="zákl. přenesená",J99,0)</f>
        <v>0</v>
      </c>
      <c r="BH99" s="132">
        <f>IF(N99="sníž. přenesená",J99,0)</f>
        <v>0</v>
      </c>
      <c r="BI99" s="132">
        <f>IF(N99="nulová",J99,0)</f>
        <v>0</v>
      </c>
      <c r="BJ99" s="17" t="s">
        <v>80</v>
      </c>
      <c r="BK99" s="132">
        <f>ROUND(I99*H99,2)</f>
        <v>0</v>
      </c>
      <c r="BL99" s="17" t="s">
        <v>173</v>
      </c>
      <c r="BM99" s="131" t="s">
        <v>1773</v>
      </c>
    </row>
    <row r="100" spans="2:65" s="1" customFormat="1" ht="16.5" customHeight="1" x14ac:dyDescent="0.2">
      <c r="B100" s="32"/>
      <c r="C100" s="152" t="s">
        <v>173</v>
      </c>
      <c r="D100" s="152" t="s">
        <v>180</v>
      </c>
      <c r="E100" s="153" t="s">
        <v>1774</v>
      </c>
      <c r="F100" s="154" t="s">
        <v>1775</v>
      </c>
      <c r="G100" s="155" t="s">
        <v>314</v>
      </c>
      <c r="H100" s="156">
        <v>1</v>
      </c>
      <c r="I100" s="157"/>
      <c r="J100" s="158">
        <f>ROUND(I100*H100,2)</f>
        <v>0</v>
      </c>
      <c r="K100" s="154" t="s">
        <v>19</v>
      </c>
      <c r="L100" s="159"/>
      <c r="M100" s="160" t="s">
        <v>19</v>
      </c>
      <c r="N100" s="161" t="s">
        <v>43</v>
      </c>
      <c r="P100" s="129">
        <f>O100*H100</f>
        <v>0</v>
      </c>
      <c r="Q100" s="129">
        <v>0</v>
      </c>
      <c r="R100" s="129">
        <f>Q100*H100</f>
        <v>0</v>
      </c>
      <c r="S100" s="129">
        <v>0</v>
      </c>
      <c r="T100" s="129">
        <f>S100*H100</f>
        <v>0</v>
      </c>
      <c r="U100" s="130" t="s">
        <v>19</v>
      </c>
      <c r="AR100" s="131" t="s">
        <v>184</v>
      </c>
      <c r="AT100" s="131" t="s">
        <v>180</v>
      </c>
      <c r="AU100" s="131" t="s">
        <v>82</v>
      </c>
      <c r="AY100" s="17" t="s">
        <v>167</v>
      </c>
      <c r="BE100" s="132">
        <f>IF(N100="základní",J100,0)</f>
        <v>0</v>
      </c>
      <c r="BF100" s="132">
        <f>IF(N100="snížená",J100,0)</f>
        <v>0</v>
      </c>
      <c r="BG100" s="132">
        <f>IF(N100="zákl. přenesená",J100,0)</f>
        <v>0</v>
      </c>
      <c r="BH100" s="132">
        <f>IF(N100="sníž. přenesená",J100,0)</f>
        <v>0</v>
      </c>
      <c r="BI100" s="132">
        <f>IF(N100="nulová",J100,0)</f>
        <v>0</v>
      </c>
      <c r="BJ100" s="17" t="s">
        <v>80</v>
      </c>
      <c r="BK100" s="132">
        <f>ROUND(I100*H100,2)</f>
        <v>0</v>
      </c>
      <c r="BL100" s="17" t="s">
        <v>173</v>
      </c>
      <c r="BM100" s="131" t="s">
        <v>1776</v>
      </c>
    </row>
    <row r="101" spans="2:65" s="1" customFormat="1" ht="16.5" customHeight="1" x14ac:dyDescent="0.2">
      <c r="B101" s="32"/>
      <c r="C101" s="152" t="s">
        <v>199</v>
      </c>
      <c r="D101" s="152" t="s">
        <v>180</v>
      </c>
      <c r="E101" s="153" t="s">
        <v>1777</v>
      </c>
      <c r="F101" s="154" t="s">
        <v>1778</v>
      </c>
      <c r="G101" s="155" t="s">
        <v>314</v>
      </c>
      <c r="H101" s="156">
        <v>1</v>
      </c>
      <c r="I101" s="157"/>
      <c r="J101" s="158">
        <f>ROUND(I101*H101,2)</f>
        <v>0</v>
      </c>
      <c r="K101" s="154" t="s">
        <v>19</v>
      </c>
      <c r="L101" s="159"/>
      <c r="M101" s="160" t="s">
        <v>19</v>
      </c>
      <c r="N101" s="161" t="s">
        <v>43</v>
      </c>
      <c r="P101" s="129">
        <f>O101*H101</f>
        <v>0</v>
      </c>
      <c r="Q101" s="129">
        <v>0</v>
      </c>
      <c r="R101" s="129">
        <f>Q101*H101</f>
        <v>0</v>
      </c>
      <c r="S101" s="129">
        <v>0</v>
      </c>
      <c r="T101" s="129">
        <f>S101*H101</f>
        <v>0</v>
      </c>
      <c r="U101" s="130" t="s">
        <v>19</v>
      </c>
      <c r="AR101" s="131" t="s">
        <v>184</v>
      </c>
      <c r="AT101" s="131" t="s">
        <v>180</v>
      </c>
      <c r="AU101" s="131" t="s">
        <v>82</v>
      </c>
      <c r="AY101" s="17" t="s">
        <v>167</v>
      </c>
      <c r="BE101" s="132">
        <f>IF(N101="základní",J101,0)</f>
        <v>0</v>
      </c>
      <c r="BF101" s="132">
        <f>IF(N101="snížená",J101,0)</f>
        <v>0</v>
      </c>
      <c r="BG101" s="132">
        <f>IF(N101="zákl. přenesená",J101,0)</f>
        <v>0</v>
      </c>
      <c r="BH101" s="132">
        <f>IF(N101="sníž. přenesená",J101,0)</f>
        <v>0</v>
      </c>
      <c r="BI101" s="132">
        <f>IF(N101="nulová",J101,0)</f>
        <v>0</v>
      </c>
      <c r="BJ101" s="17" t="s">
        <v>80</v>
      </c>
      <c r="BK101" s="132">
        <f>ROUND(I101*H101,2)</f>
        <v>0</v>
      </c>
      <c r="BL101" s="17" t="s">
        <v>173</v>
      </c>
      <c r="BM101" s="131" t="s">
        <v>1779</v>
      </c>
    </row>
    <row r="102" spans="2:65" s="10" customFormat="1" ht="22.9" customHeight="1" x14ac:dyDescent="0.2">
      <c r="B102" s="110"/>
      <c r="D102" s="111" t="s">
        <v>71</v>
      </c>
      <c r="E102" s="175" t="s">
        <v>82</v>
      </c>
      <c r="F102" s="175" t="s">
        <v>224</v>
      </c>
      <c r="I102" s="113"/>
      <c r="J102" s="176">
        <f>BK102</f>
        <v>0</v>
      </c>
      <c r="L102" s="110"/>
      <c r="M102" s="115"/>
      <c r="P102" s="116">
        <f>SUM(P103:P107)</f>
        <v>0</v>
      </c>
      <c r="R102" s="116">
        <f>SUM(R103:R107)</f>
        <v>1.07405678</v>
      </c>
      <c r="T102" s="116">
        <f>SUM(T103:T107)</f>
        <v>0</v>
      </c>
      <c r="U102" s="117"/>
      <c r="AR102" s="111" t="s">
        <v>80</v>
      </c>
      <c r="AT102" s="118" t="s">
        <v>71</v>
      </c>
      <c r="AU102" s="118" t="s">
        <v>80</v>
      </c>
      <c r="AY102" s="111" t="s">
        <v>167</v>
      </c>
      <c r="BK102" s="119">
        <f>SUM(BK103:BK107)</f>
        <v>0</v>
      </c>
    </row>
    <row r="103" spans="2:65" s="1" customFormat="1" ht="24.2" customHeight="1" x14ac:dyDescent="0.2">
      <c r="B103" s="32"/>
      <c r="C103" s="120" t="s">
        <v>205</v>
      </c>
      <c r="D103" s="120" t="s">
        <v>168</v>
      </c>
      <c r="E103" s="121" t="s">
        <v>1780</v>
      </c>
      <c r="F103" s="122" t="s">
        <v>1781</v>
      </c>
      <c r="G103" s="123" t="s">
        <v>314</v>
      </c>
      <c r="H103" s="124">
        <v>1</v>
      </c>
      <c r="I103" s="125"/>
      <c r="J103" s="126">
        <f>ROUND(I103*H103,2)</f>
        <v>0</v>
      </c>
      <c r="K103" s="122" t="s">
        <v>172</v>
      </c>
      <c r="L103" s="32"/>
      <c r="M103" s="127" t="s">
        <v>19</v>
      </c>
      <c r="N103" s="128" t="s">
        <v>43</v>
      </c>
      <c r="P103" s="129">
        <f>O103*H103</f>
        <v>0</v>
      </c>
      <c r="Q103" s="129">
        <v>8.7419999999999998E-2</v>
      </c>
      <c r="R103" s="129">
        <f>Q103*H103</f>
        <v>8.7419999999999998E-2</v>
      </c>
      <c r="S103" s="129">
        <v>0</v>
      </c>
      <c r="T103" s="129">
        <f>S103*H103</f>
        <v>0</v>
      </c>
      <c r="U103" s="130" t="s">
        <v>19</v>
      </c>
      <c r="AR103" s="131" t="s">
        <v>173</v>
      </c>
      <c r="AT103" s="131" t="s">
        <v>168</v>
      </c>
      <c r="AU103" s="131" t="s">
        <v>82</v>
      </c>
      <c r="AY103" s="17" t="s">
        <v>167</v>
      </c>
      <c r="BE103" s="132">
        <f>IF(N103="základní",J103,0)</f>
        <v>0</v>
      </c>
      <c r="BF103" s="132">
        <f>IF(N103="snížená",J103,0)</f>
        <v>0</v>
      </c>
      <c r="BG103" s="132">
        <f>IF(N103="zákl. přenesená",J103,0)</f>
        <v>0</v>
      </c>
      <c r="BH103" s="132">
        <f>IF(N103="sníž. přenesená",J103,0)</f>
        <v>0</v>
      </c>
      <c r="BI103" s="132">
        <f>IF(N103="nulová",J103,0)</f>
        <v>0</v>
      </c>
      <c r="BJ103" s="17" t="s">
        <v>80</v>
      </c>
      <c r="BK103" s="132">
        <f>ROUND(I103*H103,2)</f>
        <v>0</v>
      </c>
      <c r="BL103" s="17" t="s">
        <v>173</v>
      </c>
      <c r="BM103" s="131" t="s">
        <v>1782</v>
      </c>
    </row>
    <row r="104" spans="2:65" s="1" customFormat="1" x14ac:dyDescent="0.2">
      <c r="B104" s="32"/>
      <c r="D104" s="133" t="s">
        <v>175</v>
      </c>
      <c r="F104" s="134" t="s">
        <v>1783</v>
      </c>
      <c r="I104" s="135"/>
      <c r="L104" s="32"/>
      <c r="M104" s="136"/>
      <c r="U104" s="53"/>
      <c r="AT104" s="17" t="s">
        <v>175</v>
      </c>
      <c r="AU104" s="17" t="s">
        <v>82</v>
      </c>
    </row>
    <row r="105" spans="2:65" s="1" customFormat="1" ht="24.2" customHeight="1" x14ac:dyDescent="0.2">
      <c r="B105" s="32"/>
      <c r="C105" s="152" t="s">
        <v>212</v>
      </c>
      <c r="D105" s="152" t="s">
        <v>180</v>
      </c>
      <c r="E105" s="153" t="s">
        <v>1784</v>
      </c>
      <c r="F105" s="154" t="s">
        <v>1785</v>
      </c>
      <c r="G105" s="155" t="s">
        <v>314</v>
      </c>
      <c r="H105" s="156">
        <v>1</v>
      </c>
      <c r="I105" s="157"/>
      <c r="J105" s="158">
        <f>ROUND(I105*H105,2)</f>
        <v>0</v>
      </c>
      <c r="K105" s="154" t="s">
        <v>172</v>
      </c>
      <c r="L105" s="159"/>
      <c r="M105" s="160" t="s">
        <v>19</v>
      </c>
      <c r="N105" s="161" t="s">
        <v>43</v>
      </c>
      <c r="P105" s="129">
        <f>O105*H105</f>
        <v>0</v>
      </c>
      <c r="Q105" s="129">
        <v>8.9999999999999998E-4</v>
      </c>
      <c r="R105" s="129">
        <f>Q105*H105</f>
        <v>8.9999999999999998E-4</v>
      </c>
      <c r="S105" s="129">
        <v>0</v>
      </c>
      <c r="T105" s="129">
        <f>S105*H105</f>
        <v>0</v>
      </c>
      <c r="U105" s="130" t="s">
        <v>19</v>
      </c>
      <c r="AR105" s="131" t="s">
        <v>184</v>
      </c>
      <c r="AT105" s="131" t="s">
        <v>180</v>
      </c>
      <c r="AU105" s="131" t="s">
        <v>82</v>
      </c>
      <c r="AY105" s="17" t="s">
        <v>167</v>
      </c>
      <c r="BE105" s="132">
        <f>IF(N105="základní",J105,0)</f>
        <v>0</v>
      </c>
      <c r="BF105" s="132">
        <f>IF(N105="snížená",J105,0)</f>
        <v>0</v>
      </c>
      <c r="BG105" s="132">
        <f>IF(N105="zákl. přenesená",J105,0)</f>
        <v>0</v>
      </c>
      <c r="BH105" s="132">
        <f>IF(N105="sníž. přenesená",J105,0)</f>
        <v>0</v>
      </c>
      <c r="BI105" s="132">
        <f>IF(N105="nulová",J105,0)</f>
        <v>0</v>
      </c>
      <c r="BJ105" s="17" t="s">
        <v>80</v>
      </c>
      <c r="BK105" s="132">
        <f>ROUND(I105*H105,2)</f>
        <v>0</v>
      </c>
      <c r="BL105" s="17" t="s">
        <v>173</v>
      </c>
      <c r="BM105" s="131" t="s">
        <v>1786</v>
      </c>
    </row>
    <row r="106" spans="2:65" s="1" customFormat="1" ht="49.15" customHeight="1" x14ac:dyDescent="0.2">
      <c r="B106" s="32"/>
      <c r="C106" s="120" t="s">
        <v>184</v>
      </c>
      <c r="D106" s="120" t="s">
        <v>168</v>
      </c>
      <c r="E106" s="121" t="s">
        <v>1787</v>
      </c>
      <c r="F106" s="122" t="s">
        <v>1788</v>
      </c>
      <c r="G106" s="123" t="s">
        <v>171</v>
      </c>
      <c r="H106" s="124">
        <v>0.39400000000000002</v>
      </c>
      <c r="I106" s="125"/>
      <c r="J106" s="126">
        <f>ROUND(I106*H106,2)</f>
        <v>0</v>
      </c>
      <c r="K106" s="122" t="s">
        <v>172</v>
      </c>
      <c r="L106" s="32"/>
      <c r="M106" s="127" t="s">
        <v>19</v>
      </c>
      <c r="N106" s="128" t="s">
        <v>43</v>
      </c>
      <c r="P106" s="129">
        <f>O106*H106</f>
        <v>0</v>
      </c>
      <c r="Q106" s="129">
        <v>2.5018699999999998</v>
      </c>
      <c r="R106" s="129">
        <f>Q106*H106</f>
        <v>0.98573677999999998</v>
      </c>
      <c r="S106" s="129">
        <v>0</v>
      </c>
      <c r="T106" s="129">
        <f>S106*H106</f>
        <v>0</v>
      </c>
      <c r="U106" s="130" t="s">
        <v>19</v>
      </c>
      <c r="AR106" s="131" t="s">
        <v>173</v>
      </c>
      <c r="AT106" s="131" t="s">
        <v>168</v>
      </c>
      <c r="AU106" s="131" t="s">
        <v>82</v>
      </c>
      <c r="AY106" s="17" t="s">
        <v>167</v>
      </c>
      <c r="BE106" s="132">
        <f>IF(N106="základní",J106,0)</f>
        <v>0</v>
      </c>
      <c r="BF106" s="132">
        <f>IF(N106="snížená",J106,0)</f>
        <v>0</v>
      </c>
      <c r="BG106" s="132">
        <f>IF(N106="zákl. přenesená",J106,0)</f>
        <v>0</v>
      </c>
      <c r="BH106" s="132">
        <f>IF(N106="sníž. přenesená",J106,0)</f>
        <v>0</v>
      </c>
      <c r="BI106" s="132">
        <f>IF(N106="nulová",J106,0)</f>
        <v>0</v>
      </c>
      <c r="BJ106" s="17" t="s">
        <v>80</v>
      </c>
      <c r="BK106" s="132">
        <f>ROUND(I106*H106,2)</f>
        <v>0</v>
      </c>
      <c r="BL106" s="17" t="s">
        <v>173</v>
      </c>
      <c r="BM106" s="131" t="s">
        <v>1789</v>
      </c>
    </row>
    <row r="107" spans="2:65" s="1" customFormat="1" x14ac:dyDescent="0.2">
      <c r="B107" s="32"/>
      <c r="D107" s="133" t="s">
        <v>175</v>
      </c>
      <c r="F107" s="134" t="s">
        <v>1790</v>
      </c>
      <c r="I107" s="135"/>
      <c r="L107" s="32"/>
      <c r="M107" s="136"/>
      <c r="U107" s="53"/>
      <c r="AT107" s="17" t="s">
        <v>175</v>
      </c>
      <c r="AU107" s="17" t="s">
        <v>82</v>
      </c>
    </row>
    <row r="108" spans="2:65" s="10" customFormat="1" ht="22.9" customHeight="1" x14ac:dyDescent="0.2">
      <c r="B108" s="110"/>
      <c r="D108" s="111" t="s">
        <v>71</v>
      </c>
      <c r="E108" s="175" t="s">
        <v>187</v>
      </c>
      <c r="F108" s="175" t="s">
        <v>1531</v>
      </c>
      <c r="I108" s="113"/>
      <c r="J108" s="176">
        <f>BK108</f>
        <v>0</v>
      </c>
      <c r="L108" s="110"/>
      <c r="M108" s="115"/>
      <c r="P108" s="116">
        <f>SUM(P109:P112)</f>
        <v>0</v>
      </c>
      <c r="R108" s="116">
        <f>SUM(R109:R112)</f>
        <v>1.3260000000000001E-2</v>
      </c>
      <c r="T108" s="116">
        <f>SUM(T109:T112)</f>
        <v>0</v>
      </c>
      <c r="U108" s="117"/>
      <c r="AR108" s="111" t="s">
        <v>80</v>
      </c>
      <c r="AT108" s="118" t="s">
        <v>71</v>
      </c>
      <c r="AU108" s="118" t="s">
        <v>80</v>
      </c>
      <c r="AY108" s="111" t="s">
        <v>167</v>
      </c>
      <c r="BK108" s="119">
        <f>SUM(BK109:BK112)</f>
        <v>0</v>
      </c>
    </row>
    <row r="109" spans="2:65" s="1" customFormat="1" ht="49.15" customHeight="1" x14ac:dyDescent="0.2">
      <c r="B109" s="32"/>
      <c r="C109" s="120" t="s">
        <v>225</v>
      </c>
      <c r="D109" s="120" t="s">
        <v>168</v>
      </c>
      <c r="E109" s="121" t="s">
        <v>1791</v>
      </c>
      <c r="F109" s="122" t="s">
        <v>1792</v>
      </c>
      <c r="G109" s="123" t="s">
        <v>314</v>
      </c>
      <c r="H109" s="124">
        <v>3</v>
      </c>
      <c r="I109" s="125"/>
      <c r="J109" s="126">
        <f>ROUND(I109*H109,2)</f>
        <v>0</v>
      </c>
      <c r="K109" s="122" t="s">
        <v>172</v>
      </c>
      <c r="L109" s="32"/>
      <c r="M109" s="127" t="s">
        <v>19</v>
      </c>
      <c r="N109" s="128" t="s">
        <v>43</v>
      </c>
      <c r="P109" s="129">
        <f>O109*H109</f>
        <v>0</v>
      </c>
      <c r="Q109" s="129">
        <v>4.4200000000000003E-3</v>
      </c>
      <c r="R109" s="129">
        <f>Q109*H109</f>
        <v>1.3260000000000001E-2</v>
      </c>
      <c r="S109" s="129">
        <v>0</v>
      </c>
      <c r="T109" s="129">
        <f>S109*H109</f>
        <v>0</v>
      </c>
      <c r="U109" s="130" t="s">
        <v>19</v>
      </c>
      <c r="AR109" s="131" t="s">
        <v>173</v>
      </c>
      <c r="AT109" s="131" t="s">
        <v>168</v>
      </c>
      <c r="AU109" s="131" t="s">
        <v>82</v>
      </c>
      <c r="AY109" s="17" t="s">
        <v>167</v>
      </c>
      <c r="BE109" s="132">
        <f>IF(N109="základní",J109,0)</f>
        <v>0</v>
      </c>
      <c r="BF109" s="132">
        <f>IF(N109="snížená",J109,0)</f>
        <v>0</v>
      </c>
      <c r="BG109" s="132">
        <f>IF(N109="zákl. přenesená",J109,0)</f>
        <v>0</v>
      </c>
      <c r="BH109" s="132">
        <f>IF(N109="sníž. přenesená",J109,0)</f>
        <v>0</v>
      </c>
      <c r="BI109" s="132">
        <f>IF(N109="nulová",J109,0)</f>
        <v>0</v>
      </c>
      <c r="BJ109" s="17" t="s">
        <v>80</v>
      </c>
      <c r="BK109" s="132">
        <f>ROUND(I109*H109,2)</f>
        <v>0</v>
      </c>
      <c r="BL109" s="17" t="s">
        <v>173</v>
      </c>
      <c r="BM109" s="131" t="s">
        <v>1793</v>
      </c>
    </row>
    <row r="110" spans="2:65" s="1" customFormat="1" x14ac:dyDescent="0.2">
      <c r="B110" s="32"/>
      <c r="D110" s="133" t="s">
        <v>175</v>
      </c>
      <c r="F110" s="134" t="s">
        <v>1794</v>
      </c>
      <c r="I110" s="135"/>
      <c r="L110" s="32"/>
      <c r="M110" s="136"/>
      <c r="U110" s="53"/>
      <c r="AT110" s="17" t="s">
        <v>175</v>
      </c>
      <c r="AU110" s="17" t="s">
        <v>82</v>
      </c>
    </row>
    <row r="111" spans="2:65" s="1" customFormat="1" ht="16.5" customHeight="1" x14ac:dyDescent="0.2">
      <c r="B111" s="32"/>
      <c r="C111" s="152" t="s">
        <v>233</v>
      </c>
      <c r="D111" s="152" t="s">
        <v>180</v>
      </c>
      <c r="E111" s="153" t="s">
        <v>1795</v>
      </c>
      <c r="F111" s="154" t="s">
        <v>1796</v>
      </c>
      <c r="G111" s="155" t="s">
        <v>314</v>
      </c>
      <c r="H111" s="156">
        <v>3</v>
      </c>
      <c r="I111" s="157"/>
      <c r="J111" s="158">
        <f>ROUND(I111*H111,2)</f>
        <v>0</v>
      </c>
      <c r="K111" s="154" t="s">
        <v>19</v>
      </c>
      <c r="L111" s="159"/>
      <c r="M111" s="160" t="s">
        <v>19</v>
      </c>
      <c r="N111" s="161" t="s">
        <v>43</v>
      </c>
      <c r="P111" s="129">
        <f>O111*H111</f>
        <v>0</v>
      </c>
      <c r="Q111" s="129">
        <v>0</v>
      </c>
      <c r="R111" s="129">
        <f>Q111*H111</f>
        <v>0</v>
      </c>
      <c r="S111" s="129">
        <v>0</v>
      </c>
      <c r="T111" s="129">
        <f>S111*H111</f>
        <v>0</v>
      </c>
      <c r="U111" s="130" t="s">
        <v>19</v>
      </c>
      <c r="AR111" s="131" t="s">
        <v>184</v>
      </c>
      <c r="AT111" s="131" t="s">
        <v>180</v>
      </c>
      <c r="AU111" s="131" t="s">
        <v>82</v>
      </c>
      <c r="AY111" s="17" t="s">
        <v>167</v>
      </c>
      <c r="BE111" s="132">
        <f>IF(N111="základní",J111,0)</f>
        <v>0</v>
      </c>
      <c r="BF111" s="132">
        <f>IF(N111="snížená",J111,0)</f>
        <v>0</v>
      </c>
      <c r="BG111" s="132">
        <f>IF(N111="zákl. přenesená",J111,0)</f>
        <v>0</v>
      </c>
      <c r="BH111" s="132">
        <f>IF(N111="sníž. přenesená",J111,0)</f>
        <v>0</v>
      </c>
      <c r="BI111" s="132">
        <f>IF(N111="nulová",J111,0)</f>
        <v>0</v>
      </c>
      <c r="BJ111" s="17" t="s">
        <v>80</v>
      </c>
      <c r="BK111" s="132">
        <f>ROUND(I111*H111,2)</f>
        <v>0</v>
      </c>
      <c r="BL111" s="17" t="s">
        <v>173</v>
      </c>
      <c r="BM111" s="131" t="s">
        <v>1797</v>
      </c>
    </row>
    <row r="112" spans="2:65" s="1" customFormat="1" ht="16.5" customHeight="1" x14ac:dyDescent="0.2">
      <c r="B112" s="32"/>
      <c r="C112" s="120" t="s">
        <v>239</v>
      </c>
      <c r="D112" s="120" t="s">
        <v>168</v>
      </c>
      <c r="E112" s="121" t="s">
        <v>1798</v>
      </c>
      <c r="F112" s="122" t="s">
        <v>1799</v>
      </c>
      <c r="G112" s="123" t="s">
        <v>568</v>
      </c>
      <c r="H112" s="124">
        <v>1</v>
      </c>
      <c r="I112" s="125"/>
      <c r="J112" s="126">
        <f>ROUND(I112*H112,2)</f>
        <v>0</v>
      </c>
      <c r="K112" s="122" t="s">
        <v>19</v>
      </c>
      <c r="L112" s="32"/>
      <c r="M112" s="127" t="s">
        <v>19</v>
      </c>
      <c r="N112" s="128" t="s">
        <v>43</v>
      </c>
      <c r="P112" s="129">
        <f>O112*H112</f>
        <v>0</v>
      </c>
      <c r="Q112" s="129">
        <v>0</v>
      </c>
      <c r="R112" s="129">
        <f>Q112*H112</f>
        <v>0</v>
      </c>
      <c r="S112" s="129">
        <v>0</v>
      </c>
      <c r="T112" s="129">
        <f>S112*H112</f>
        <v>0</v>
      </c>
      <c r="U112" s="130" t="s">
        <v>19</v>
      </c>
      <c r="AR112" s="131" t="s">
        <v>173</v>
      </c>
      <c r="AT112" s="131" t="s">
        <v>168</v>
      </c>
      <c r="AU112" s="131" t="s">
        <v>82</v>
      </c>
      <c r="AY112" s="17" t="s">
        <v>167</v>
      </c>
      <c r="BE112" s="132">
        <f>IF(N112="základní",J112,0)</f>
        <v>0</v>
      </c>
      <c r="BF112" s="132">
        <f>IF(N112="snížená",J112,0)</f>
        <v>0</v>
      </c>
      <c r="BG112" s="132">
        <f>IF(N112="zákl. přenesená",J112,0)</f>
        <v>0</v>
      </c>
      <c r="BH112" s="132">
        <f>IF(N112="sníž. přenesená",J112,0)</f>
        <v>0</v>
      </c>
      <c r="BI112" s="132">
        <f>IF(N112="nulová",J112,0)</f>
        <v>0</v>
      </c>
      <c r="BJ112" s="17" t="s">
        <v>80</v>
      </c>
      <c r="BK112" s="132">
        <f>ROUND(I112*H112,2)</f>
        <v>0</v>
      </c>
      <c r="BL112" s="17" t="s">
        <v>173</v>
      </c>
      <c r="BM112" s="131" t="s">
        <v>1800</v>
      </c>
    </row>
    <row r="113" spans="2:65" s="10" customFormat="1" ht="25.9" customHeight="1" x14ac:dyDescent="0.2">
      <c r="B113" s="110"/>
      <c r="D113" s="111" t="s">
        <v>71</v>
      </c>
      <c r="E113" s="112" t="s">
        <v>1275</v>
      </c>
      <c r="F113" s="112" t="s">
        <v>1276</v>
      </c>
      <c r="I113" s="113"/>
      <c r="J113" s="114">
        <f>BK113</f>
        <v>0</v>
      </c>
      <c r="L113" s="110"/>
      <c r="M113" s="115"/>
      <c r="P113" s="116">
        <f>P114</f>
        <v>0</v>
      </c>
      <c r="R113" s="116">
        <f>R114</f>
        <v>2.3172010999999999E-2</v>
      </c>
      <c r="T113" s="116">
        <f>T114</f>
        <v>0</v>
      </c>
      <c r="U113" s="117"/>
      <c r="AR113" s="111" t="s">
        <v>82</v>
      </c>
      <c r="AT113" s="118" t="s">
        <v>71</v>
      </c>
      <c r="AU113" s="118" t="s">
        <v>72</v>
      </c>
      <c r="AY113" s="111" t="s">
        <v>167</v>
      </c>
      <c r="BK113" s="119">
        <f>BK114</f>
        <v>0</v>
      </c>
    </row>
    <row r="114" spans="2:65" s="10" customFormat="1" ht="22.9" customHeight="1" x14ac:dyDescent="0.2">
      <c r="B114" s="110"/>
      <c r="D114" s="111" t="s">
        <v>71</v>
      </c>
      <c r="E114" s="175" t="s">
        <v>1801</v>
      </c>
      <c r="F114" s="175" t="s">
        <v>1802</v>
      </c>
      <c r="I114" s="113"/>
      <c r="J114" s="176">
        <f>BK114</f>
        <v>0</v>
      </c>
      <c r="L114" s="110"/>
      <c r="M114" s="115"/>
      <c r="P114" s="116">
        <f>SUM(P115:P124)</f>
        <v>0</v>
      </c>
      <c r="R114" s="116">
        <f>SUM(R115:R124)</f>
        <v>2.3172010999999999E-2</v>
      </c>
      <c r="T114" s="116">
        <f>SUM(T115:T124)</f>
        <v>0</v>
      </c>
      <c r="U114" s="117"/>
      <c r="AR114" s="111" t="s">
        <v>82</v>
      </c>
      <c r="AT114" s="118" t="s">
        <v>71</v>
      </c>
      <c r="AU114" s="118" t="s">
        <v>80</v>
      </c>
      <c r="AY114" s="111" t="s">
        <v>167</v>
      </c>
      <c r="BK114" s="119">
        <f>SUM(BK115:BK124)</f>
        <v>0</v>
      </c>
    </row>
    <row r="115" spans="2:65" s="1" customFormat="1" ht="24.2" customHeight="1" x14ac:dyDescent="0.2">
      <c r="B115" s="32"/>
      <c r="C115" s="120" t="s">
        <v>246</v>
      </c>
      <c r="D115" s="120" t="s">
        <v>168</v>
      </c>
      <c r="E115" s="121" t="s">
        <v>1803</v>
      </c>
      <c r="F115" s="122" t="s">
        <v>1804</v>
      </c>
      <c r="G115" s="123" t="s">
        <v>1805</v>
      </c>
      <c r="H115" s="124">
        <v>1</v>
      </c>
      <c r="I115" s="125"/>
      <c r="J115" s="126">
        <f>ROUND(I115*H115,2)</f>
        <v>0</v>
      </c>
      <c r="K115" s="122" t="s">
        <v>172</v>
      </c>
      <c r="L115" s="32"/>
      <c r="M115" s="127" t="s">
        <v>19</v>
      </c>
      <c r="N115" s="128" t="s">
        <v>43</v>
      </c>
      <c r="P115" s="129">
        <f>O115*H115</f>
        <v>0</v>
      </c>
      <c r="Q115" s="129">
        <v>3.3778599999999999E-3</v>
      </c>
      <c r="R115" s="129">
        <f>Q115*H115</f>
        <v>3.3778599999999999E-3</v>
      </c>
      <c r="S115" s="129">
        <v>0</v>
      </c>
      <c r="T115" s="129">
        <f>S115*H115</f>
        <v>0</v>
      </c>
      <c r="U115" s="130" t="s">
        <v>19</v>
      </c>
      <c r="AR115" s="131" t="s">
        <v>273</v>
      </c>
      <c r="AT115" s="131" t="s">
        <v>168</v>
      </c>
      <c r="AU115" s="131" t="s">
        <v>82</v>
      </c>
      <c r="AY115" s="17" t="s">
        <v>167</v>
      </c>
      <c r="BE115" s="132">
        <f>IF(N115="základní",J115,0)</f>
        <v>0</v>
      </c>
      <c r="BF115" s="132">
        <f>IF(N115="snížená",J115,0)</f>
        <v>0</v>
      </c>
      <c r="BG115" s="132">
        <f>IF(N115="zákl. přenesená",J115,0)</f>
        <v>0</v>
      </c>
      <c r="BH115" s="132">
        <f>IF(N115="sníž. přenesená",J115,0)</f>
        <v>0</v>
      </c>
      <c r="BI115" s="132">
        <f>IF(N115="nulová",J115,0)</f>
        <v>0</v>
      </c>
      <c r="BJ115" s="17" t="s">
        <v>80</v>
      </c>
      <c r="BK115" s="132">
        <f>ROUND(I115*H115,2)</f>
        <v>0</v>
      </c>
      <c r="BL115" s="17" t="s">
        <v>273</v>
      </c>
      <c r="BM115" s="131" t="s">
        <v>1806</v>
      </c>
    </row>
    <row r="116" spans="2:65" s="1" customFormat="1" x14ac:dyDescent="0.2">
      <c r="B116" s="32"/>
      <c r="D116" s="133" t="s">
        <v>175</v>
      </c>
      <c r="F116" s="134" t="s">
        <v>1807</v>
      </c>
      <c r="I116" s="135"/>
      <c r="L116" s="32"/>
      <c r="M116" s="136"/>
      <c r="U116" s="53"/>
      <c r="AT116" s="17" t="s">
        <v>175</v>
      </c>
      <c r="AU116" s="17" t="s">
        <v>82</v>
      </c>
    </row>
    <row r="117" spans="2:65" s="1" customFormat="1" ht="16.5" customHeight="1" x14ac:dyDescent="0.2">
      <c r="B117" s="32"/>
      <c r="C117" s="120" t="s">
        <v>255</v>
      </c>
      <c r="D117" s="120" t="s">
        <v>168</v>
      </c>
      <c r="E117" s="121" t="s">
        <v>1808</v>
      </c>
      <c r="F117" s="122" t="s">
        <v>1809</v>
      </c>
      <c r="G117" s="123" t="s">
        <v>1805</v>
      </c>
      <c r="H117" s="124">
        <v>1</v>
      </c>
      <c r="I117" s="125"/>
      <c r="J117" s="126">
        <f>ROUND(I117*H117,2)</f>
        <v>0</v>
      </c>
      <c r="K117" s="122" t="s">
        <v>172</v>
      </c>
      <c r="L117" s="32"/>
      <c r="M117" s="127" t="s">
        <v>19</v>
      </c>
      <c r="N117" s="128" t="s">
        <v>43</v>
      </c>
      <c r="P117" s="129">
        <f>O117*H117</f>
        <v>0</v>
      </c>
      <c r="Q117" s="129">
        <v>2.1880000000000001E-4</v>
      </c>
      <c r="R117" s="129">
        <f>Q117*H117</f>
        <v>2.1880000000000001E-4</v>
      </c>
      <c r="S117" s="129">
        <v>0</v>
      </c>
      <c r="T117" s="129">
        <f>S117*H117</f>
        <v>0</v>
      </c>
      <c r="U117" s="130" t="s">
        <v>19</v>
      </c>
      <c r="AR117" s="131" t="s">
        <v>273</v>
      </c>
      <c r="AT117" s="131" t="s">
        <v>168</v>
      </c>
      <c r="AU117" s="131" t="s">
        <v>82</v>
      </c>
      <c r="AY117" s="17" t="s">
        <v>167</v>
      </c>
      <c r="BE117" s="132">
        <f>IF(N117="základní",J117,0)</f>
        <v>0</v>
      </c>
      <c r="BF117" s="132">
        <f>IF(N117="snížená",J117,0)</f>
        <v>0</v>
      </c>
      <c r="BG117" s="132">
        <f>IF(N117="zákl. přenesená",J117,0)</f>
        <v>0</v>
      </c>
      <c r="BH117" s="132">
        <f>IF(N117="sníž. přenesená",J117,0)</f>
        <v>0</v>
      </c>
      <c r="BI117" s="132">
        <f>IF(N117="nulová",J117,0)</f>
        <v>0</v>
      </c>
      <c r="BJ117" s="17" t="s">
        <v>80</v>
      </c>
      <c r="BK117" s="132">
        <f>ROUND(I117*H117,2)</f>
        <v>0</v>
      </c>
      <c r="BL117" s="17" t="s">
        <v>273</v>
      </c>
      <c r="BM117" s="131" t="s">
        <v>1810</v>
      </c>
    </row>
    <row r="118" spans="2:65" s="1" customFormat="1" x14ac:dyDescent="0.2">
      <c r="B118" s="32"/>
      <c r="D118" s="133" t="s">
        <v>175</v>
      </c>
      <c r="F118" s="134" t="s">
        <v>1811</v>
      </c>
      <c r="I118" s="135"/>
      <c r="L118" s="32"/>
      <c r="M118" s="136"/>
      <c r="U118" s="53"/>
      <c r="AT118" s="17" t="s">
        <v>175</v>
      </c>
      <c r="AU118" s="17" t="s">
        <v>82</v>
      </c>
    </row>
    <row r="119" spans="2:65" s="1" customFormat="1" ht="37.9" customHeight="1" x14ac:dyDescent="0.2">
      <c r="B119" s="32"/>
      <c r="C119" s="120" t="s">
        <v>264</v>
      </c>
      <c r="D119" s="120" t="s">
        <v>168</v>
      </c>
      <c r="E119" s="121" t="s">
        <v>1812</v>
      </c>
      <c r="F119" s="122" t="s">
        <v>1813</v>
      </c>
      <c r="G119" s="123" t="s">
        <v>1805</v>
      </c>
      <c r="H119" s="124">
        <v>1</v>
      </c>
      <c r="I119" s="125"/>
      <c r="J119" s="126">
        <f>ROUND(I119*H119,2)</f>
        <v>0</v>
      </c>
      <c r="K119" s="122" t="s">
        <v>172</v>
      </c>
      <c r="L119" s="32"/>
      <c r="M119" s="127" t="s">
        <v>19</v>
      </c>
      <c r="N119" s="128" t="s">
        <v>43</v>
      </c>
      <c r="P119" s="129">
        <f>O119*H119</f>
        <v>0</v>
      </c>
      <c r="Q119" s="129">
        <v>1.6295351E-2</v>
      </c>
      <c r="R119" s="129">
        <f>Q119*H119</f>
        <v>1.6295351E-2</v>
      </c>
      <c r="S119" s="129">
        <v>0</v>
      </c>
      <c r="T119" s="129">
        <f>S119*H119</f>
        <v>0</v>
      </c>
      <c r="U119" s="130" t="s">
        <v>19</v>
      </c>
      <c r="AR119" s="131" t="s">
        <v>273</v>
      </c>
      <c r="AT119" s="131" t="s">
        <v>168</v>
      </c>
      <c r="AU119" s="131" t="s">
        <v>82</v>
      </c>
      <c r="AY119" s="17" t="s">
        <v>167</v>
      </c>
      <c r="BE119" s="132">
        <f>IF(N119="základní",J119,0)</f>
        <v>0</v>
      </c>
      <c r="BF119" s="132">
        <f>IF(N119="snížená",J119,0)</f>
        <v>0</v>
      </c>
      <c r="BG119" s="132">
        <f>IF(N119="zákl. přenesená",J119,0)</f>
        <v>0</v>
      </c>
      <c r="BH119" s="132">
        <f>IF(N119="sníž. přenesená",J119,0)</f>
        <v>0</v>
      </c>
      <c r="BI119" s="132">
        <f>IF(N119="nulová",J119,0)</f>
        <v>0</v>
      </c>
      <c r="BJ119" s="17" t="s">
        <v>80</v>
      </c>
      <c r="BK119" s="132">
        <f>ROUND(I119*H119,2)</f>
        <v>0</v>
      </c>
      <c r="BL119" s="17" t="s">
        <v>273</v>
      </c>
      <c r="BM119" s="131" t="s">
        <v>1814</v>
      </c>
    </row>
    <row r="120" spans="2:65" s="1" customFormat="1" x14ac:dyDescent="0.2">
      <c r="B120" s="32"/>
      <c r="D120" s="133" t="s">
        <v>175</v>
      </c>
      <c r="F120" s="134" t="s">
        <v>1815</v>
      </c>
      <c r="I120" s="135"/>
      <c r="L120" s="32"/>
      <c r="M120" s="136"/>
      <c r="U120" s="53"/>
      <c r="AT120" s="17" t="s">
        <v>175</v>
      </c>
      <c r="AU120" s="17" t="s">
        <v>82</v>
      </c>
    </row>
    <row r="121" spans="2:65" s="1" customFormat="1" ht="37.9" customHeight="1" x14ac:dyDescent="0.2">
      <c r="B121" s="32"/>
      <c r="C121" s="120" t="s">
        <v>8</v>
      </c>
      <c r="D121" s="120" t="s">
        <v>168</v>
      </c>
      <c r="E121" s="121" t="s">
        <v>1816</v>
      </c>
      <c r="F121" s="122" t="s">
        <v>1817</v>
      </c>
      <c r="G121" s="123" t="s">
        <v>1805</v>
      </c>
      <c r="H121" s="124">
        <v>1</v>
      </c>
      <c r="I121" s="125"/>
      <c r="J121" s="126">
        <f>ROUND(I121*H121,2)</f>
        <v>0</v>
      </c>
      <c r="K121" s="122" t="s">
        <v>172</v>
      </c>
      <c r="L121" s="32"/>
      <c r="M121" s="127" t="s">
        <v>19</v>
      </c>
      <c r="N121" s="128" t="s">
        <v>43</v>
      </c>
      <c r="P121" s="129">
        <f>O121*H121</f>
        <v>0</v>
      </c>
      <c r="Q121" s="129">
        <v>3.2799999999999999E-3</v>
      </c>
      <c r="R121" s="129">
        <f>Q121*H121</f>
        <v>3.2799999999999999E-3</v>
      </c>
      <c r="S121" s="129">
        <v>0</v>
      </c>
      <c r="T121" s="129">
        <f>S121*H121</f>
        <v>0</v>
      </c>
      <c r="U121" s="130" t="s">
        <v>19</v>
      </c>
      <c r="AR121" s="131" t="s">
        <v>273</v>
      </c>
      <c r="AT121" s="131" t="s">
        <v>168</v>
      </c>
      <c r="AU121" s="131" t="s">
        <v>82</v>
      </c>
      <c r="AY121" s="17" t="s">
        <v>167</v>
      </c>
      <c r="BE121" s="132">
        <f>IF(N121="základní",J121,0)</f>
        <v>0</v>
      </c>
      <c r="BF121" s="132">
        <f>IF(N121="snížená",J121,0)</f>
        <v>0</v>
      </c>
      <c r="BG121" s="132">
        <f>IF(N121="zákl. přenesená",J121,0)</f>
        <v>0</v>
      </c>
      <c r="BH121" s="132">
        <f>IF(N121="sníž. přenesená",J121,0)</f>
        <v>0</v>
      </c>
      <c r="BI121" s="132">
        <f>IF(N121="nulová",J121,0)</f>
        <v>0</v>
      </c>
      <c r="BJ121" s="17" t="s">
        <v>80</v>
      </c>
      <c r="BK121" s="132">
        <f>ROUND(I121*H121,2)</f>
        <v>0</v>
      </c>
      <c r="BL121" s="17" t="s">
        <v>273</v>
      </c>
      <c r="BM121" s="131" t="s">
        <v>1818</v>
      </c>
    </row>
    <row r="122" spans="2:65" s="1" customFormat="1" x14ac:dyDescent="0.2">
      <c r="B122" s="32"/>
      <c r="D122" s="133" t="s">
        <v>175</v>
      </c>
      <c r="F122" s="134" t="s">
        <v>1819</v>
      </c>
      <c r="I122" s="135"/>
      <c r="L122" s="32"/>
      <c r="M122" s="136"/>
      <c r="U122" s="53"/>
      <c r="AT122" s="17" t="s">
        <v>175</v>
      </c>
      <c r="AU122" s="17" t="s">
        <v>82</v>
      </c>
    </row>
    <row r="123" spans="2:65" s="1" customFormat="1" ht="44.25" customHeight="1" x14ac:dyDescent="0.2">
      <c r="B123" s="32"/>
      <c r="C123" s="120" t="s">
        <v>273</v>
      </c>
      <c r="D123" s="120" t="s">
        <v>168</v>
      </c>
      <c r="E123" s="121" t="s">
        <v>1820</v>
      </c>
      <c r="F123" s="122" t="s">
        <v>1821</v>
      </c>
      <c r="G123" s="123" t="s">
        <v>1822</v>
      </c>
      <c r="H123" s="182"/>
      <c r="I123" s="125"/>
      <c r="J123" s="126">
        <f>ROUND(I123*H123,2)</f>
        <v>0</v>
      </c>
      <c r="K123" s="122" t="s">
        <v>172</v>
      </c>
      <c r="L123" s="32"/>
      <c r="M123" s="127" t="s">
        <v>19</v>
      </c>
      <c r="N123" s="128" t="s">
        <v>43</v>
      </c>
      <c r="P123" s="129">
        <f>O123*H123</f>
        <v>0</v>
      </c>
      <c r="Q123" s="129">
        <v>0</v>
      </c>
      <c r="R123" s="129">
        <f>Q123*H123</f>
        <v>0</v>
      </c>
      <c r="S123" s="129">
        <v>0</v>
      </c>
      <c r="T123" s="129">
        <f>S123*H123</f>
        <v>0</v>
      </c>
      <c r="U123" s="130" t="s">
        <v>19</v>
      </c>
      <c r="AR123" s="131" t="s">
        <v>273</v>
      </c>
      <c r="AT123" s="131" t="s">
        <v>168</v>
      </c>
      <c r="AU123" s="131" t="s">
        <v>82</v>
      </c>
      <c r="AY123" s="17" t="s">
        <v>167</v>
      </c>
      <c r="BE123" s="132">
        <f>IF(N123="základní",J123,0)</f>
        <v>0</v>
      </c>
      <c r="BF123" s="132">
        <f>IF(N123="snížená",J123,0)</f>
        <v>0</v>
      </c>
      <c r="BG123" s="132">
        <f>IF(N123="zákl. přenesená",J123,0)</f>
        <v>0</v>
      </c>
      <c r="BH123" s="132">
        <f>IF(N123="sníž. přenesená",J123,0)</f>
        <v>0</v>
      </c>
      <c r="BI123" s="132">
        <f>IF(N123="nulová",J123,0)</f>
        <v>0</v>
      </c>
      <c r="BJ123" s="17" t="s">
        <v>80</v>
      </c>
      <c r="BK123" s="132">
        <f>ROUND(I123*H123,2)</f>
        <v>0</v>
      </c>
      <c r="BL123" s="17" t="s">
        <v>273</v>
      </c>
      <c r="BM123" s="131" t="s">
        <v>1823</v>
      </c>
    </row>
    <row r="124" spans="2:65" s="1" customFormat="1" x14ac:dyDescent="0.2">
      <c r="B124" s="32"/>
      <c r="D124" s="133" t="s">
        <v>175</v>
      </c>
      <c r="F124" s="134" t="s">
        <v>1824</v>
      </c>
      <c r="I124" s="135"/>
      <c r="L124" s="32"/>
      <c r="M124" s="136"/>
      <c r="U124" s="53"/>
      <c r="AT124" s="17" t="s">
        <v>175</v>
      </c>
      <c r="AU124" s="17" t="s">
        <v>82</v>
      </c>
    </row>
    <row r="125" spans="2:65" s="10" customFormat="1" ht="25.9" customHeight="1" x14ac:dyDescent="0.2">
      <c r="B125" s="110"/>
      <c r="D125" s="111" t="s">
        <v>71</v>
      </c>
      <c r="E125" s="112" t="s">
        <v>180</v>
      </c>
      <c r="F125" s="112" t="s">
        <v>1344</v>
      </c>
      <c r="I125" s="113"/>
      <c r="J125" s="114">
        <f>BK125</f>
        <v>0</v>
      </c>
      <c r="L125" s="110"/>
      <c r="M125" s="115"/>
      <c r="P125" s="116">
        <f>P126+P139+P197</f>
        <v>0</v>
      </c>
      <c r="R125" s="116">
        <f>R126+R139+R197</f>
        <v>0.55887354999999994</v>
      </c>
      <c r="T125" s="116">
        <f>T126+T139+T197</f>
        <v>0</v>
      </c>
      <c r="U125" s="117"/>
      <c r="AR125" s="111" t="s">
        <v>187</v>
      </c>
      <c r="AT125" s="118" t="s">
        <v>71</v>
      </c>
      <c r="AU125" s="118" t="s">
        <v>72</v>
      </c>
      <c r="AY125" s="111" t="s">
        <v>167</v>
      </c>
      <c r="BK125" s="119">
        <f>BK126+BK139+BK197</f>
        <v>0</v>
      </c>
    </row>
    <row r="126" spans="2:65" s="10" customFormat="1" ht="22.9" customHeight="1" x14ac:dyDescent="0.2">
      <c r="B126" s="110"/>
      <c r="D126" s="111" t="s">
        <v>71</v>
      </c>
      <c r="E126" s="175" t="s">
        <v>994</v>
      </c>
      <c r="F126" s="175" t="s">
        <v>1345</v>
      </c>
      <c r="I126" s="113"/>
      <c r="J126" s="176">
        <f>BK126</f>
        <v>0</v>
      </c>
      <c r="L126" s="110"/>
      <c r="M126" s="115"/>
      <c r="P126" s="116">
        <f>SUM(P127:P138)</f>
        <v>0</v>
      </c>
      <c r="R126" s="116">
        <f>SUM(R127:R138)</f>
        <v>1.5755000000000002E-2</v>
      </c>
      <c r="T126" s="116">
        <f>SUM(T127:T138)</f>
        <v>0</v>
      </c>
      <c r="U126" s="117"/>
      <c r="AR126" s="111" t="s">
        <v>187</v>
      </c>
      <c r="AT126" s="118" t="s">
        <v>71</v>
      </c>
      <c r="AU126" s="118" t="s">
        <v>80</v>
      </c>
      <c r="AY126" s="111" t="s">
        <v>167</v>
      </c>
      <c r="BK126" s="119">
        <f>SUM(BK127:BK138)</f>
        <v>0</v>
      </c>
    </row>
    <row r="127" spans="2:65" s="1" customFormat="1" ht="37.9" customHeight="1" x14ac:dyDescent="0.2">
      <c r="B127" s="32"/>
      <c r="C127" s="120" t="s">
        <v>278</v>
      </c>
      <c r="D127" s="120" t="s">
        <v>168</v>
      </c>
      <c r="E127" s="121" t="s">
        <v>1825</v>
      </c>
      <c r="F127" s="122" t="s">
        <v>1826</v>
      </c>
      <c r="G127" s="123" t="s">
        <v>314</v>
      </c>
      <c r="H127" s="124">
        <v>4</v>
      </c>
      <c r="I127" s="125"/>
      <c r="J127" s="126">
        <f>ROUND(I127*H127,2)</f>
        <v>0</v>
      </c>
      <c r="K127" s="122" t="s">
        <v>172</v>
      </c>
      <c r="L127" s="32"/>
      <c r="M127" s="127" t="s">
        <v>19</v>
      </c>
      <c r="N127" s="128" t="s">
        <v>43</v>
      </c>
      <c r="P127" s="129">
        <f>O127*H127</f>
        <v>0</v>
      </c>
      <c r="Q127" s="129">
        <v>0</v>
      </c>
      <c r="R127" s="129">
        <f>Q127*H127</f>
        <v>0</v>
      </c>
      <c r="S127" s="129">
        <v>0</v>
      </c>
      <c r="T127" s="129">
        <f>S127*H127</f>
        <v>0</v>
      </c>
      <c r="U127" s="130" t="s">
        <v>19</v>
      </c>
      <c r="AR127" s="131" t="s">
        <v>627</v>
      </c>
      <c r="AT127" s="131" t="s">
        <v>168</v>
      </c>
      <c r="AU127" s="131" t="s">
        <v>82</v>
      </c>
      <c r="AY127" s="17" t="s">
        <v>167</v>
      </c>
      <c r="BE127" s="132">
        <f>IF(N127="základní",J127,0)</f>
        <v>0</v>
      </c>
      <c r="BF127" s="132">
        <f>IF(N127="snížená",J127,0)</f>
        <v>0</v>
      </c>
      <c r="BG127" s="132">
        <f>IF(N127="zákl. přenesená",J127,0)</f>
        <v>0</v>
      </c>
      <c r="BH127" s="132">
        <f>IF(N127="sníž. přenesená",J127,0)</f>
        <v>0</v>
      </c>
      <c r="BI127" s="132">
        <f>IF(N127="nulová",J127,0)</f>
        <v>0</v>
      </c>
      <c r="BJ127" s="17" t="s">
        <v>80</v>
      </c>
      <c r="BK127" s="132">
        <f>ROUND(I127*H127,2)</f>
        <v>0</v>
      </c>
      <c r="BL127" s="17" t="s">
        <v>627</v>
      </c>
      <c r="BM127" s="131" t="s">
        <v>1827</v>
      </c>
    </row>
    <row r="128" spans="2:65" s="1" customFormat="1" x14ac:dyDescent="0.2">
      <c r="B128" s="32"/>
      <c r="D128" s="133" t="s">
        <v>175</v>
      </c>
      <c r="F128" s="134" t="s">
        <v>1828</v>
      </c>
      <c r="I128" s="135"/>
      <c r="L128" s="32"/>
      <c r="M128" s="136"/>
      <c r="U128" s="53"/>
      <c r="AT128" s="17" t="s">
        <v>175</v>
      </c>
      <c r="AU128" s="17" t="s">
        <v>82</v>
      </c>
    </row>
    <row r="129" spans="2:65" s="1" customFormat="1" ht="16.5" customHeight="1" x14ac:dyDescent="0.2">
      <c r="B129" s="32"/>
      <c r="C129" s="152" t="s">
        <v>284</v>
      </c>
      <c r="D129" s="152" t="s">
        <v>180</v>
      </c>
      <c r="E129" s="153" t="s">
        <v>1829</v>
      </c>
      <c r="F129" s="154" t="s">
        <v>1830</v>
      </c>
      <c r="G129" s="155" t="s">
        <v>228</v>
      </c>
      <c r="H129" s="156">
        <v>6.28</v>
      </c>
      <c r="I129" s="157"/>
      <c r="J129" s="158">
        <f>ROUND(I129*H129,2)</f>
        <v>0</v>
      </c>
      <c r="K129" s="154" t="s">
        <v>172</v>
      </c>
      <c r="L129" s="159"/>
      <c r="M129" s="160" t="s">
        <v>19</v>
      </c>
      <c r="N129" s="161" t="s">
        <v>43</v>
      </c>
      <c r="P129" s="129">
        <f>O129*H129</f>
        <v>0</v>
      </c>
      <c r="Q129" s="129">
        <v>0</v>
      </c>
      <c r="R129" s="129">
        <f>Q129*H129</f>
        <v>0</v>
      </c>
      <c r="S129" s="129">
        <v>0</v>
      </c>
      <c r="T129" s="129">
        <f>S129*H129</f>
        <v>0</v>
      </c>
      <c r="U129" s="130" t="s">
        <v>19</v>
      </c>
      <c r="AR129" s="131" t="s">
        <v>1831</v>
      </c>
      <c r="AT129" s="131" t="s">
        <v>180</v>
      </c>
      <c r="AU129" s="131" t="s">
        <v>82</v>
      </c>
      <c r="AY129" s="17" t="s">
        <v>167</v>
      </c>
      <c r="BE129" s="132">
        <f>IF(N129="základní",J129,0)</f>
        <v>0</v>
      </c>
      <c r="BF129" s="132">
        <f>IF(N129="snížená",J129,0)</f>
        <v>0</v>
      </c>
      <c r="BG129" s="132">
        <f>IF(N129="zákl. přenesená",J129,0)</f>
        <v>0</v>
      </c>
      <c r="BH129" s="132">
        <f>IF(N129="sníž. přenesená",J129,0)</f>
        <v>0</v>
      </c>
      <c r="BI129" s="132">
        <f>IF(N129="nulová",J129,0)</f>
        <v>0</v>
      </c>
      <c r="BJ129" s="17" t="s">
        <v>80</v>
      </c>
      <c r="BK129" s="132">
        <f>ROUND(I129*H129,2)</f>
        <v>0</v>
      </c>
      <c r="BL129" s="17" t="s">
        <v>627</v>
      </c>
      <c r="BM129" s="131" t="s">
        <v>1832</v>
      </c>
    </row>
    <row r="130" spans="2:65" s="11" customFormat="1" x14ac:dyDescent="0.2">
      <c r="B130" s="137"/>
      <c r="D130" s="138" t="s">
        <v>177</v>
      </c>
      <c r="E130" s="139" t="s">
        <v>19</v>
      </c>
      <c r="F130" s="140" t="s">
        <v>1833</v>
      </c>
      <c r="H130" s="141">
        <v>6.28</v>
      </c>
      <c r="I130" s="142"/>
      <c r="L130" s="137"/>
      <c r="M130" s="143"/>
      <c r="U130" s="144"/>
      <c r="AT130" s="139" t="s">
        <v>177</v>
      </c>
      <c r="AU130" s="139" t="s">
        <v>82</v>
      </c>
      <c r="AV130" s="11" t="s">
        <v>82</v>
      </c>
      <c r="AW130" s="11" t="s">
        <v>34</v>
      </c>
      <c r="AX130" s="11" t="s">
        <v>72</v>
      </c>
      <c r="AY130" s="139" t="s">
        <v>167</v>
      </c>
    </row>
    <row r="131" spans="2:65" s="12" customFormat="1" x14ac:dyDescent="0.2">
      <c r="B131" s="145"/>
      <c r="D131" s="138" t="s">
        <v>177</v>
      </c>
      <c r="E131" s="146" t="s">
        <v>19</v>
      </c>
      <c r="F131" s="147" t="s">
        <v>179</v>
      </c>
      <c r="H131" s="148">
        <v>6.28</v>
      </c>
      <c r="I131" s="149"/>
      <c r="L131" s="145"/>
      <c r="M131" s="150"/>
      <c r="U131" s="151"/>
      <c r="AT131" s="146" t="s">
        <v>177</v>
      </c>
      <c r="AU131" s="146" t="s">
        <v>82</v>
      </c>
      <c r="AV131" s="12" t="s">
        <v>173</v>
      </c>
      <c r="AW131" s="12" t="s">
        <v>34</v>
      </c>
      <c r="AX131" s="12" t="s">
        <v>80</v>
      </c>
      <c r="AY131" s="146" t="s">
        <v>167</v>
      </c>
    </row>
    <row r="132" spans="2:65" s="1" customFormat="1" ht="55.5" customHeight="1" x14ac:dyDescent="0.2">
      <c r="B132" s="32"/>
      <c r="C132" s="120" t="s">
        <v>289</v>
      </c>
      <c r="D132" s="120" t="s">
        <v>168</v>
      </c>
      <c r="E132" s="121" t="s">
        <v>1834</v>
      </c>
      <c r="F132" s="122" t="s">
        <v>1835</v>
      </c>
      <c r="G132" s="123" t="s">
        <v>228</v>
      </c>
      <c r="H132" s="124">
        <v>137</v>
      </c>
      <c r="I132" s="125"/>
      <c r="J132" s="126">
        <f>ROUND(I132*H132,2)</f>
        <v>0</v>
      </c>
      <c r="K132" s="122" t="s">
        <v>172</v>
      </c>
      <c r="L132" s="32"/>
      <c r="M132" s="127" t="s">
        <v>19</v>
      </c>
      <c r="N132" s="128" t="s">
        <v>43</v>
      </c>
      <c r="P132" s="129">
        <f>O132*H132</f>
        <v>0</v>
      </c>
      <c r="Q132" s="129">
        <v>0</v>
      </c>
      <c r="R132" s="129">
        <f>Q132*H132</f>
        <v>0</v>
      </c>
      <c r="S132" s="129">
        <v>0</v>
      </c>
      <c r="T132" s="129">
        <f>S132*H132</f>
        <v>0</v>
      </c>
      <c r="U132" s="130" t="s">
        <v>19</v>
      </c>
      <c r="AR132" s="131" t="s">
        <v>627</v>
      </c>
      <c r="AT132" s="131" t="s">
        <v>168</v>
      </c>
      <c r="AU132" s="131" t="s">
        <v>82</v>
      </c>
      <c r="AY132" s="17" t="s">
        <v>167</v>
      </c>
      <c r="BE132" s="132">
        <f>IF(N132="základní",J132,0)</f>
        <v>0</v>
      </c>
      <c r="BF132" s="132">
        <f>IF(N132="snížená",J132,0)</f>
        <v>0</v>
      </c>
      <c r="BG132" s="132">
        <f>IF(N132="zákl. přenesená",J132,0)</f>
        <v>0</v>
      </c>
      <c r="BH132" s="132">
        <f>IF(N132="sníž. přenesená",J132,0)</f>
        <v>0</v>
      </c>
      <c r="BI132" s="132">
        <f>IF(N132="nulová",J132,0)</f>
        <v>0</v>
      </c>
      <c r="BJ132" s="17" t="s">
        <v>80</v>
      </c>
      <c r="BK132" s="132">
        <f>ROUND(I132*H132,2)</f>
        <v>0</v>
      </c>
      <c r="BL132" s="17" t="s">
        <v>627</v>
      </c>
      <c r="BM132" s="131" t="s">
        <v>1836</v>
      </c>
    </row>
    <row r="133" spans="2:65" s="1" customFormat="1" x14ac:dyDescent="0.2">
      <c r="B133" s="32"/>
      <c r="D133" s="133" t="s">
        <v>175</v>
      </c>
      <c r="F133" s="134" t="s">
        <v>1837</v>
      </c>
      <c r="I133" s="135"/>
      <c r="L133" s="32"/>
      <c r="M133" s="136"/>
      <c r="U133" s="53"/>
      <c r="AT133" s="17" t="s">
        <v>175</v>
      </c>
      <c r="AU133" s="17" t="s">
        <v>82</v>
      </c>
    </row>
    <row r="134" spans="2:65" s="11" customFormat="1" x14ac:dyDescent="0.2">
      <c r="B134" s="137"/>
      <c r="D134" s="138" t="s">
        <v>177</v>
      </c>
      <c r="E134" s="139" t="s">
        <v>19</v>
      </c>
      <c r="F134" s="140" t="s">
        <v>1838</v>
      </c>
      <c r="H134" s="141">
        <v>137</v>
      </c>
      <c r="I134" s="142"/>
      <c r="L134" s="137"/>
      <c r="M134" s="143"/>
      <c r="U134" s="144"/>
      <c r="AT134" s="139" t="s">
        <v>177</v>
      </c>
      <c r="AU134" s="139" t="s">
        <v>82</v>
      </c>
      <c r="AV134" s="11" t="s">
        <v>82</v>
      </c>
      <c r="AW134" s="11" t="s">
        <v>34</v>
      </c>
      <c r="AX134" s="11" t="s">
        <v>72</v>
      </c>
      <c r="AY134" s="139" t="s">
        <v>167</v>
      </c>
    </row>
    <row r="135" spans="2:65" s="12" customFormat="1" x14ac:dyDescent="0.2">
      <c r="B135" s="145"/>
      <c r="D135" s="138" t="s">
        <v>177</v>
      </c>
      <c r="E135" s="146" t="s">
        <v>19</v>
      </c>
      <c r="F135" s="147" t="s">
        <v>179</v>
      </c>
      <c r="H135" s="148">
        <v>137</v>
      </c>
      <c r="I135" s="149"/>
      <c r="L135" s="145"/>
      <c r="M135" s="150"/>
      <c r="U135" s="151"/>
      <c r="AT135" s="146" t="s">
        <v>177</v>
      </c>
      <c r="AU135" s="146" t="s">
        <v>82</v>
      </c>
      <c r="AV135" s="12" t="s">
        <v>173</v>
      </c>
      <c r="AW135" s="12" t="s">
        <v>34</v>
      </c>
      <c r="AX135" s="12" t="s">
        <v>80</v>
      </c>
      <c r="AY135" s="146" t="s">
        <v>167</v>
      </c>
    </row>
    <row r="136" spans="2:65" s="1" customFormat="1" ht="24.2" customHeight="1" x14ac:dyDescent="0.2">
      <c r="B136" s="32"/>
      <c r="C136" s="152" t="s">
        <v>294</v>
      </c>
      <c r="D136" s="152" t="s">
        <v>180</v>
      </c>
      <c r="E136" s="153" t="s">
        <v>1839</v>
      </c>
      <c r="F136" s="154" t="s">
        <v>1840</v>
      </c>
      <c r="G136" s="155" t="s">
        <v>228</v>
      </c>
      <c r="H136" s="156">
        <v>157.55000000000001</v>
      </c>
      <c r="I136" s="157"/>
      <c r="J136" s="158">
        <f>ROUND(I136*H136,2)</f>
        <v>0</v>
      </c>
      <c r="K136" s="154" t="s">
        <v>172</v>
      </c>
      <c r="L136" s="159"/>
      <c r="M136" s="160" t="s">
        <v>19</v>
      </c>
      <c r="N136" s="161" t="s">
        <v>43</v>
      </c>
      <c r="P136" s="129">
        <f>O136*H136</f>
        <v>0</v>
      </c>
      <c r="Q136" s="129">
        <v>1E-4</v>
      </c>
      <c r="R136" s="129">
        <f>Q136*H136</f>
        <v>1.5755000000000002E-2</v>
      </c>
      <c r="S136" s="129">
        <v>0</v>
      </c>
      <c r="T136" s="129">
        <f>S136*H136</f>
        <v>0</v>
      </c>
      <c r="U136" s="130" t="s">
        <v>19</v>
      </c>
      <c r="AR136" s="131" t="s">
        <v>1831</v>
      </c>
      <c r="AT136" s="131" t="s">
        <v>180</v>
      </c>
      <c r="AU136" s="131" t="s">
        <v>82</v>
      </c>
      <c r="AY136" s="17" t="s">
        <v>167</v>
      </c>
      <c r="BE136" s="132">
        <f>IF(N136="základní",J136,0)</f>
        <v>0</v>
      </c>
      <c r="BF136" s="132">
        <f>IF(N136="snížená",J136,0)</f>
        <v>0</v>
      </c>
      <c r="BG136" s="132">
        <f>IF(N136="zákl. přenesená",J136,0)</f>
        <v>0</v>
      </c>
      <c r="BH136" s="132">
        <f>IF(N136="sníž. přenesená",J136,0)</f>
        <v>0</v>
      </c>
      <c r="BI136" s="132">
        <f>IF(N136="nulová",J136,0)</f>
        <v>0</v>
      </c>
      <c r="BJ136" s="17" t="s">
        <v>80</v>
      </c>
      <c r="BK136" s="132">
        <f>ROUND(I136*H136,2)</f>
        <v>0</v>
      </c>
      <c r="BL136" s="17" t="s">
        <v>627</v>
      </c>
      <c r="BM136" s="131" t="s">
        <v>1841</v>
      </c>
    </row>
    <row r="137" spans="2:65" s="11" customFormat="1" x14ac:dyDescent="0.2">
      <c r="B137" s="137"/>
      <c r="D137" s="138" t="s">
        <v>177</v>
      </c>
      <c r="E137" s="139" t="s">
        <v>19</v>
      </c>
      <c r="F137" s="140" t="s">
        <v>1842</v>
      </c>
      <c r="H137" s="141">
        <v>157.55000000000001</v>
      </c>
      <c r="I137" s="142"/>
      <c r="L137" s="137"/>
      <c r="M137" s="143"/>
      <c r="U137" s="144"/>
      <c r="AT137" s="139" t="s">
        <v>177</v>
      </c>
      <c r="AU137" s="139" t="s">
        <v>82</v>
      </c>
      <c r="AV137" s="11" t="s">
        <v>82</v>
      </c>
      <c r="AW137" s="11" t="s">
        <v>34</v>
      </c>
      <c r="AX137" s="11" t="s">
        <v>72</v>
      </c>
      <c r="AY137" s="139" t="s">
        <v>167</v>
      </c>
    </row>
    <row r="138" spans="2:65" s="12" customFormat="1" x14ac:dyDescent="0.2">
      <c r="B138" s="145"/>
      <c r="D138" s="138" t="s">
        <v>177</v>
      </c>
      <c r="E138" s="146" t="s">
        <v>19</v>
      </c>
      <c r="F138" s="147" t="s">
        <v>179</v>
      </c>
      <c r="H138" s="148">
        <v>157.55000000000001</v>
      </c>
      <c r="I138" s="149"/>
      <c r="L138" s="145"/>
      <c r="M138" s="150"/>
      <c r="U138" s="151"/>
      <c r="AT138" s="146" t="s">
        <v>177</v>
      </c>
      <c r="AU138" s="146" t="s">
        <v>82</v>
      </c>
      <c r="AV138" s="12" t="s">
        <v>173</v>
      </c>
      <c r="AW138" s="12" t="s">
        <v>34</v>
      </c>
      <c r="AX138" s="12" t="s">
        <v>80</v>
      </c>
      <c r="AY138" s="146" t="s">
        <v>167</v>
      </c>
    </row>
    <row r="139" spans="2:65" s="10" customFormat="1" ht="22.9" customHeight="1" x14ac:dyDescent="0.2">
      <c r="B139" s="110"/>
      <c r="D139" s="111" t="s">
        <v>71</v>
      </c>
      <c r="E139" s="175" t="s">
        <v>1843</v>
      </c>
      <c r="F139" s="175" t="s">
        <v>1844</v>
      </c>
      <c r="I139" s="113"/>
      <c r="J139" s="176">
        <f>BK139</f>
        <v>0</v>
      </c>
      <c r="L139" s="110"/>
      <c r="M139" s="115"/>
      <c r="P139" s="116">
        <f>SUM(P140:P196)</f>
        <v>0</v>
      </c>
      <c r="R139" s="116">
        <f>SUM(R140:R196)</f>
        <v>0.52683934999999993</v>
      </c>
      <c r="T139" s="116">
        <f>SUM(T140:T196)</f>
        <v>0</v>
      </c>
      <c r="U139" s="117"/>
      <c r="AR139" s="111" t="s">
        <v>187</v>
      </c>
      <c r="AT139" s="118" t="s">
        <v>71</v>
      </c>
      <c r="AU139" s="118" t="s">
        <v>80</v>
      </c>
      <c r="AY139" s="111" t="s">
        <v>167</v>
      </c>
      <c r="BK139" s="119">
        <f>SUM(BK140:BK196)</f>
        <v>0</v>
      </c>
    </row>
    <row r="140" spans="2:65" s="1" customFormat="1" ht="16.5" customHeight="1" x14ac:dyDescent="0.2">
      <c r="B140" s="32"/>
      <c r="C140" s="120" t="s">
        <v>7</v>
      </c>
      <c r="D140" s="120" t="s">
        <v>168</v>
      </c>
      <c r="E140" s="121" t="s">
        <v>1845</v>
      </c>
      <c r="F140" s="122" t="s">
        <v>1846</v>
      </c>
      <c r="G140" s="123" t="s">
        <v>314</v>
      </c>
      <c r="H140" s="124">
        <v>2</v>
      </c>
      <c r="I140" s="125"/>
      <c r="J140" s="126">
        <f>ROUND(I140*H140,2)</f>
        <v>0</v>
      </c>
      <c r="K140" s="122" t="s">
        <v>172</v>
      </c>
      <c r="L140" s="32"/>
      <c r="M140" s="127" t="s">
        <v>19</v>
      </c>
      <c r="N140" s="128" t="s">
        <v>43</v>
      </c>
      <c r="P140" s="129">
        <f>O140*H140</f>
        <v>0</v>
      </c>
      <c r="Q140" s="129">
        <v>2.65E-5</v>
      </c>
      <c r="R140" s="129">
        <f>Q140*H140</f>
        <v>5.3000000000000001E-5</v>
      </c>
      <c r="S140" s="129">
        <v>0</v>
      </c>
      <c r="T140" s="129">
        <f>S140*H140</f>
        <v>0</v>
      </c>
      <c r="U140" s="130" t="s">
        <v>19</v>
      </c>
      <c r="AR140" s="131" t="s">
        <v>627</v>
      </c>
      <c r="AT140" s="131" t="s">
        <v>168</v>
      </c>
      <c r="AU140" s="131" t="s">
        <v>82</v>
      </c>
      <c r="AY140" s="17" t="s">
        <v>167</v>
      </c>
      <c r="BE140" s="132">
        <f>IF(N140="základní",J140,0)</f>
        <v>0</v>
      </c>
      <c r="BF140" s="132">
        <f>IF(N140="snížená",J140,0)</f>
        <v>0</v>
      </c>
      <c r="BG140" s="132">
        <f>IF(N140="zákl. přenesená",J140,0)</f>
        <v>0</v>
      </c>
      <c r="BH140" s="132">
        <f>IF(N140="sníž. přenesená",J140,0)</f>
        <v>0</v>
      </c>
      <c r="BI140" s="132">
        <f>IF(N140="nulová",J140,0)</f>
        <v>0</v>
      </c>
      <c r="BJ140" s="17" t="s">
        <v>80</v>
      </c>
      <c r="BK140" s="132">
        <f>ROUND(I140*H140,2)</f>
        <v>0</v>
      </c>
      <c r="BL140" s="17" t="s">
        <v>627</v>
      </c>
      <c r="BM140" s="131" t="s">
        <v>1847</v>
      </c>
    </row>
    <row r="141" spans="2:65" s="1" customFormat="1" x14ac:dyDescent="0.2">
      <c r="B141" s="32"/>
      <c r="D141" s="133" t="s">
        <v>175</v>
      </c>
      <c r="F141" s="134" t="s">
        <v>1848</v>
      </c>
      <c r="I141" s="135"/>
      <c r="L141" s="32"/>
      <c r="M141" s="136"/>
      <c r="U141" s="53"/>
      <c r="AT141" s="17" t="s">
        <v>175</v>
      </c>
      <c r="AU141" s="17" t="s">
        <v>82</v>
      </c>
    </row>
    <row r="142" spans="2:65" s="1" customFormat="1" ht="24.2" customHeight="1" x14ac:dyDescent="0.2">
      <c r="B142" s="32"/>
      <c r="C142" s="152" t="s">
        <v>305</v>
      </c>
      <c r="D142" s="152" t="s">
        <v>180</v>
      </c>
      <c r="E142" s="153" t="s">
        <v>1849</v>
      </c>
      <c r="F142" s="154" t="s">
        <v>1850</v>
      </c>
      <c r="G142" s="155" t="s">
        <v>314</v>
      </c>
      <c r="H142" s="156">
        <v>2</v>
      </c>
      <c r="I142" s="157"/>
      <c r="J142" s="158">
        <f>ROUND(I142*H142,2)</f>
        <v>0</v>
      </c>
      <c r="K142" s="154" t="s">
        <v>19</v>
      </c>
      <c r="L142" s="159"/>
      <c r="M142" s="160" t="s">
        <v>19</v>
      </c>
      <c r="N142" s="161" t="s">
        <v>43</v>
      </c>
      <c r="P142" s="129">
        <f>O142*H142</f>
        <v>0</v>
      </c>
      <c r="Q142" s="129">
        <v>6.0999999999999997E-4</v>
      </c>
      <c r="R142" s="129">
        <f>Q142*H142</f>
        <v>1.2199999999999999E-3</v>
      </c>
      <c r="S142" s="129">
        <v>0</v>
      </c>
      <c r="T142" s="129">
        <f>S142*H142</f>
        <v>0</v>
      </c>
      <c r="U142" s="130" t="s">
        <v>19</v>
      </c>
      <c r="AR142" s="131" t="s">
        <v>1831</v>
      </c>
      <c r="AT142" s="131" t="s">
        <v>180</v>
      </c>
      <c r="AU142" s="131" t="s">
        <v>82</v>
      </c>
      <c r="AY142" s="17" t="s">
        <v>167</v>
      </c>
      <c r="BE142" s="132">
        <f>IF(N142="základní",J142,0)</f>
        <v>0</v>
      </c>
      <c r="BF142" s="132">
        <f>IF(N142="snížená",J142,0)</f>
        <v>0</v>
      </c>
      <c r="BG142" s="132">
        <f>IF(N142="zákl. přenesená",J142,0)</f>
        <v>0</v>
      </c>
      <c r="BH142" s="132">
        <f>IF(N142="sníž. přenesená",J142,0)</f>
        <v>0</v>
      </c>
      <c r="BI142" s="132">
        <f>IF(N142="nulová",J142,0)</f>
        <v>0</v>
      </c>
      <c r="BJ142" s="17" t="s">
        <v>80</v>
      </c>
      <c r="BK142" s="132">
        <f>ROUND(I142*H142,2)</f>
        <v>0</v>
      </c>
      <c r="BL142" s="17" t="s">
        <v>627</v>
      </c>
      <c r="BM142" s="131" t="s">
        <v>1851</v>
      </c>
    </row>
    <row r="143" spans="2:65" s="1" customFormat="1" ht="16.5" customHeight="1" x14ac:dyDescent="0.2">
      <c r="B143" s="32"/>
      <c r="C143" s="120" t="s">
        <v>311</v>
      </c>
      <c r="D143" s="120" t="s">
        <v>168</v>
      </c>
      <c r="E143" s="121" t="s">
        <v>1852</v>
      </c>
      <c r="F143" s="122" t="s">
        <v>1853</v>
      </c>
      <c r="G143" s="123" t="s">
        <v>1854</v>
      </c>
      <c r="H143" s="124">
        <v>1</v>
      </c>
      <c r="I143" s="125"/>
      <c r="J143" s="126">
        <f>ROUND(I143*H143,2)</f>
        <v>0</v>
      </c>
      <c r="K143" s="122" t="s">
        <v>172</v>
      </c>
      <c r="L143" s="32"/>
      <c r="M143" s="127" t="s">
        <v>19</v>
      </c>
      <c r="N143" s="128" t="s">
        <v>43</v>
      </c>
      <c r="P143" s="129">
        <f>O143*H143</f>
        <v>0</v>
      </c>
      <c r="Q143" s="129">
        <v>0</v>
      </c>
      <c r="R143" s="129">
        <f>Q143*H143</f>
        <v>0</v>
      </c>
      <c r="S143" s="129">
        <v>0</v>
      </c>
      <c r="T143" s="129">
        <f>S143*H143</f>
        <v>0</v>
      </c>
      <c r="U143" s="130" t="s">
        <v>19</v>
      </c>
      <c r="AR143" s="131" t="s">
        <v>627</v>
      </c>
      <c r="AT143" s="131" t="s">
        <v>168</v>
      </c>
      <c r="AU143" s="131" t="s">
        <v>82</v>
      </c>
      <c r="AY143" s="17" t="s">
        <v>167</v>
      </c>
      <c r="BE143" s="132">
        <f>IF(N143="základní",J143,0)</f>
        <v>0</v>
      </c>
      <c r="BF143" s="132">
        <f>IF(N143="snížená",J143,0)</f>
        <v>0</v>
      </c>
      <c r="BG143" s="132">
        <f>IF(N143="zákl. přenesená",J143,0)</f>
        <v>0</v>
      </c>
      <c r="BH143" s="132">
        <f>IF(N143="sníž. přenesená",J143,0)</f>
        <v>0</v>
      </c>
      <c r="BI143" s="132">
        <f>IF(N143="nulová",J143,0)</f>
        <v>0</v>
      </c>
      <c r="BJ143" s="17" t="s">
        <v>80</v>
      </c>
      <c r="BK143" s="132">
        <f>ROUND(I143*H143,2)</f>
        <v>0</v>
      </c>
      <c r="BL143" s="17" t="s">
        <v>627</v>
      </c>
      <c r="BM143" s="131" t="s">
        <v>1855</v>
      </c>
    </row>
    <row r="144" spans="2:65" s="1" customFormat="1" x14ac:dyDescent="0.2">
      <c r="B144" s="32"/>
      <c r="D144" s="133" t="s">
        <v>175</v>
      </c>
      <c r="F144" s="134" t="s">
        <v>1856</v>
      </c>
      <c r="I144" s="135"/>
      <c r="L144" s="32"/>
      <c r="M144" s="136"/>
      <c r="U144" s="53"/>
      <c r="AT144" s="17" t="s">
        <v>175</v>
      </c>
      <c r="AU144" s="17" t="s">
        <v>82</v>
      </c>
    </row>
    <row r="145" spans="2:65" s="1" customFormat="1" ht="21.75" customHeight="1" x14ac:dyDescent="0.2">
      <c r="B145" s="32"/>
      <c r="C145" s="120" t="s">
        <v>317</v>
      </c>
      <c r="D145" s="120" t="s">
        <v>168</v>
      </c>
      <c r="E145" s="121" t="s">
        <v>1857</v>
      </c>
      <c r="F145" s="122" t="s">
        <v>1858</v>
      </c>
      <c r="G145" s="123" t="s">
        <v>1854</v>
      </c>
      <c r="H145" s="124">
        <v>1</v>
      </c>
      <c r="I145" s="125"/>
      <c r="J145" s="126">
        <f>ROUND(I145*H145,2)</f>
        <v>0</v>
      </c>
      <c r="K145" s="122" t="s">
        <v>172</v>
      </c>
      <c r="L145" s="32"/>
      <c r="M145" s="127" t="s">
        <v>19</v>
      </c>
      <c r="N145" s="128" t="s">
        <v>43</v>
      </c>
      <c r="P145" s="129">
        <f>O145*H145</f>
        <v>0</v>
      </c>
      <c r="Q145" s="129">
        <v>0</v>
      </c>
      <c r="R145" s="129">
        <f>Q145*H145</f>
        <v>0</v>
      </c>
      <c r="S145" s="129">
        <v>0</v>
      </c>
      <c r="T145" s="129">
        <f>S145*H145</f>
        <v>0</v>
      </c>
      <c r="U145" s="130" t="s">
        <v>19</v>
      </c>
      <c r="AR145" s="131" t="s">
        <v>627</v>
      </c>
      <c r="AT145" s="131" t="s">
        <v>168</v>
      </c>
      <c r="AU145" s="131" t="s">
        <v>82</v>
      </c>
      <c r="AY145" s="17" t="s">
        <v>167</v>
      </c>
      <c r="BE145" s="132">
        <f>IF(N145="základní",J145,0)</f>
        <v>0</v>
      </c>
      <c r="BF145" s="132">
        <f>IF(N145="snížená",J145,0)</f>
        <v>0</v>
      </c>
      <c r="BG145" s="132">
        <f>IF(N145="zákl. přenesená",J145,0)</f>
        <v>0</v>
      </c>
      <c r="BH145" s="132">
        <f>IF(N145="sníž. přenesená",J145,0)</f>
        <v>0</v>
      </c>
      <c r="BI145" s="132">
        <f>IF(N145="nulová",J145,0)</f>
        <v>0</v>
      </c>
      <c r="BJ145" s="17" t="s">
        <v>80</v>
      </c>
      <c r="BK145" s="132">
        <f>ROUND(I145*H145,2)</f>
        <v>0</v>
      </c>
      <c r="BL145" s="17" t="s">
        <v>627</v>
      </c>
      <c r="BM145" s="131" t="s">
        <v>1859</v>
      </c>
    </row>
    <row r="146" spans="2:65" s="1" customFormat="1" x14ac:dyDescent="0.2">
      <c r="B146" s="32"/>
      <c r="D146" s="133" t="s">
        <v>175</v>
      </c>
      <c r="F146" s="134" t="s">
        <v>1860</v>
      </c>
      <c r="I146" s="135"/>
      <c r="L146" s="32"/>
      <c r="M146" s="136"/>
      <c r="U146" s="53"/>
      <c r="AT146" s="17" t="s">
        <v>175</v>
      </c>
      <c r="AU146" s="17" t="s">
        <v>82</v>
      </c>
    </row>
    <row r="147" spans="2:65" s="1" customFormat="1" ht="16.5" customHeight="1" x14ac:dyDescent="0.2">
      <c r="B147" s="32"/>
      <c r="C147" s="120" t="s">
        <v>321</v>
      </c>
      <c r="D147" s="120" t="s">
        <v>168</v>
      </c>
      <c r="E147" s="121" t="s">
        <v>1861</v>
      </c>
      <c r="F147" s="122" t="s">
        <v>1862</v>
      </c>
      <c r="G147" s="123" t="s">
        <v>228</v>
      </c>
      <c r="H147" s="124">
        <v>10</v>
      </c>
      <c r="I147" s="125"/>
      <c r="J147" s="126">
        <f>ROUND(I147*H147,2)</f>
        <v>0</v>
      </c>
      <c r="K147" s="122" t="s">
        <v>172</v>
      </c>
      <c r="L147" s="32"/>
      <c r="M147" s="127" t="s">
        <v>19</v>
      </c>
      <c r="N147" s="128" t="s">
        <v>43</v>
      </c>
      <c r="P147" s="129">
        <f>O147*H147</f>
        <v>0</v>
      </c>
      <c r="Q147" s="129">
        <v>0</v>
      </c>
      <c r="R147" s="129">
        <f>Q147*H147</f>
        <v>0</v>
      </c>
      <c r="S147" s="129">
        <v>0</v>
      </c>
      <c r="T147" s="129">
        <f>S147*H147</f>
        <v>0</v>
      </c>
      <c r="U147" s="130" t="s">
        <v>19</v>
      </c>
      <c r="AR147" s="131" t="s">
        <v>627</v>
      </c>
      <c r="AT147" s="131" t="s">
        <v>168</v>
      </c>
      <c r="AU147" s="131" t="s">
        <v>82</v>
      </c>
      <c r="AY147" s="17" t="s">
        <v>167</v>
      </c>
      <c r="BE147" s="132">
        <f>IF(N147="základní",J147,0)</f>
        <v>0</v>
      </c>
      <c r="BF147" s="132">
        <f>IF(N147="snížená",J147,0)</f>
        <v>0</v>
      </c>
      <c r="BG147" s="132">
        <f>IF(N147="zákl. přenesená",J147,0)</f>
        <v>0</v>
      </c>
      <c r="BH147" s="132">
        <f>IF(N147="sníž. přenesená",J147,0)</f>
        <v>0</v>
      </c>
      <c r="BI147" s="132">
        <f>IF(N147="nulová",J147,0)</f>
        <v>0</v>
      </c>
      <c r="BJ147" s="17" t="s">
        <v>80</v>
      </c>
      <c r="BK147" s="132">
        <f>ROUND(I147*H147,2)</f>
        <v>0</v>
      </c>
      <c r="BL147" s="17" t="s">
        <v>627</v>
      </c>
      <c r="BM147" s="131" t="s">
        <v>1863</v>
      </c>
    </row>
    <row r="148" spans="2:65" s="1" customFormat="1" x14ac:dyDescent="0.2">
      <c r="B148" s="32"/>
      <c r="D148" s="133" t="s">
        <v>175</v>
      </c>
      <c r="F148" s="134" t="s">
        <v>1864</v>
      </c>
      <c r="I148" s="135"/>
      <c r="L148" s="32"/>
      <c r="M148" s="136"/>
      <c r="U148" s="53"/>
      <c r="AT148" s="17" t="s">
        <v>175</v>
      </c>
      <c r="AU148" s="17" t="s">
        <v>82</v>
      </c>
    </row>
    <row r="149" spans="2:65" s="1" customFormat="1" ht="16.5" customHeight="1" x14ac:dyDescent="0.2">
      <c r="B149" s="32"/>
      <c r="C149" s="120" t="s">
        <v>326</v>
      </c>
      <c r="D149" s="120" t="s">
        <v>168</v>
      </c>
      <c r="E149" s="121" t="s">
        <v>1865</v>
      </c>
      <c r="F149" s="122" t="s">
        <v>1866</v>
      </c>
      <c r="G149" s="123" t="s">
        <v>228</v>
      </c>
      <c r="H149" s="124">
        <v>123</v>
      </c>
      <c r="I149" s="125"/>
      <c r="J149" s="126">
        <f>ROUND(I149*H149,2)</f>
        <v>0</v>
      </c>
      <c r="K149" s="122" t="s">
        <v>172</v>
      </c>
      <c r="L149" s="32"/>
      <c r="M149" s="127" t="s">
        <v>19</v>
      </c>
      <c r="N149" s="128" t="s">
        <v>43</v>
      </c>
      <c r="P149" s="129">
        <f>O149*H149</f>
        <v>0</v>
      </c>
      <c r="Q149" s="129">
        <v>0</v>
      </c>
      <c r="R149" s="129">
        <f>Q149*H149</f>
        <v>0</v>
      </c>
      <c r="S149" s="129">
        <v>0</v>
      </c>
      <c r="T149" s="129">
        <f>S149*H149</f>
        <v>0</v>
      </c>
      <c r="U149" s="130" t="s">
        <v>19</v>
      </c>
      <c r="AR149" s="131" t="s">
        <v>627</v>
      </c>
      <c r="AT149" s="131" t="s">
        <v>168</v>
      </c>
      <c r="AU149" s="131" t="s">
        <v>82</v>
      </c>
      <c r="AY149" s="17" t="s">
        <v>167</v>
      </c>
      <c r="BE149" s="132">
        <f>IF(N149="základní",J149,0)</f>
        <v>0</v>
      </c>
      <c r="BF149" s="132">
        <f>IF(N149="snížená",J149,0)</f>
        <v>0</v>
      </c>
      <c r="BG149" s="132">
        <f>IF(N149="zákl. přenesená",J149,0)</f>
        <v>0</v>
      </c>
      <c r="BH149" s="132">
        <f>IF(N149="sníž. přenesená",J149,0)</f>
        <v>0</v>
      </c>
      <c r="BI149" s="132">
        <f>IF(N149="nulová",J149,0)</f>
        <v>0</v>
      </c>
      <c r="BJ149" s="17" t="s">
        <v>80</v>
      </c>
      <c r="BK149" s="132">
        <f>ROUND(I149*H149,2)</f>
        <v>0</v>
      </c>
      <c r="BL149" s="17" t="s">
        <v>627</v>
      </c>
      <c r="BM149" s="131" t="s">
        <v>1867</v>
      </c>
    </row>
    <row r="150" spans="2:65" s="1" customFormat="1" x14ac:dyDescent="0.2">
      <c r="B150" s="32"/>
      <c r="D150" s="133" t="s">
        <v>175</v>
      </c>
      <c r="F150" s="134" t="s">
        <v>1868</v>
      </c>
      <c r="I150" s="135"/>
      <c r="L150" s="32"/>
      <c r="M150" s="136"/>
      <c r="U150" s="53"/>
      <c r="AT150" s="17" t="s">
        <v>175</v>
      </c>
      <c r="AU150" s="17" t="s">
        <v>82</v>
      </c>
    </row>
    <row r="151" spans="2:65" s="1" customFormat="1" ht="21.75" customHeight="1" x14ac:dyDescent="0.2">
      <c r="B151" s="32"/>
      <c r="C151" s="120" t="s">
        <v>330</v>
      </c>
      <c r="D151" s="120" t="s">
        <v>168</v>
      </c>
      <c r="E151" s="121" t="s">
        <v>1869</v>
      </c>
      <c r="F151" s="122" t="s">
        <v>1870</v>
      </c>
      <c r="G151" s="123" t="s">
        <v>228</v>
      </c>
      <c r="H151" s="124">
        <v>8</v>
      </c>
      <c r="I151" s="125"/>
      <c r="J151" s="126">
        <f>ROUND(I151*H151,2)</f>
        <v>0</v>
      </c>
      <c r="K151" s="122" t="s">
        <v>19</v>
      </c>
      <c r="L151" s="32"/>
      <c r="M151" s="127" t="s">
        <v>19</v>
      </c>
      <c r="N151" s="128" t="s">
        <v>43</v>
      </c>
      <c r="P151" s="129">
        <f>O151*H151</f>
        <v>0</v>
      </c>
      <c r="Q151" s="129">
        <v>0</v>
      </c>
      <c r="R151" s="129">
        <f>Q151*H151</f>
        <v>0</v>
      </c>
      <c r="S151" s="129">
        <v>0</v>
      </c>
      <c r="T151" s="129">
        <f>S151*H151</f>
        <v>0</v>
      </c>
      <c r="U151" s="130" t="s">
        <v>19</v>
      </c>
      <c r="AR151" s="131" t="s">
        <v>627</v>
      </c>
      <c r="AT151" s="131" t="s">
        <v>168</v>
      </c>
      <c r="AU151" s="131" t="s">
        <v>82</v>
      </c>
      <c r="AY151" s="17" t="s">
        <v>167</v>
      </c>
      <c r="BE151" s="132">
        <f>IF(N151="základní",J151,0)</f>
        <v>0</v>
      </c>
      <c r="BF151" s="132">
        <f>IF(N151="snížená",J151,0)</f>
        <v>0</v>
      </c>
      <c r="BG151" s="132">
        <f>IF(N151="zákl. přenesená",J151,0)</f>
        <v>0</v>
      </c>
      <c r="BH151" s="132">
        <f>IF(N151="sníž. přenesená",J151,0)</f>
        <v>0</v>
      </c>
      <c r="BI151" s="132">
        <f>IF(N151="nulová",J151,0)</f>
        <v>0</v>
      </c>
      <c r="BJ151" s="17" t="s">
        <v>80</v>
      </c>
      <c r="BK151" s="132">
        <f>ROUND(I151*H151,2)</f>
        <v>0</v>
      </c>
      <c r="BL151" s="17" t="s">
        <v>627</v>
      </c>
      <c r="BM151" s="131" t="s">
        <v>1871</v>
      </c>
    </row>
    <row r="152" spans="2:65" s="1" customFormat="1" ht="24.2" customHeight="1" x14ac:dyDescent="0.2">
      <c r="B152" s="32"/>
      <c r="C152" s="152" t="s">
        <v>335</v>
      </c>
      <c r="D152" s="152" t="s">
        <v>180</v>
      </c>
      <c r="E152" s="153" t="s">
        <v>1872</v>
      </c>
      <c r="F152" s="154" t="s">
        <v>1873</v>
      </c>
      <c r="G152" s="155" t="s">
        <v>314</v>
      </c>
      <c r="H152" s="156">
        <v>2</v>
      </c>
      <c r="I152" s="157"/>
      <c r="J152" s="158">
        <f>ROUND(I152*H152,2)</f>
        <v>0</v>
      </c>
      <c r="K152" s="154" t="s">
        <v>172</v>
      </c>
      <c r="L152" s="159"/>
      <c r="M152" s="160" t="s">
        <v>19</v>
      </c>
      <c r="N152" s="161" t="s">
        <v>43</v>
      </c>
      <c r="P152" s="129">
        <f>O152*H152</f>
        <v>0</v>
      </c>
      <c r="Q152" s="129">
        <v>1.4999999999999999E-4</v>
      </c>
      <c r="R152" s="129">
        <f>Q152*H152</f>
        <v>2.9999999999999997E-4</v>
      </c>
      <c r="S152" s="129">
        <v>0</v>
      </c>
      <c r="T152" s="129">
        <f>S152*H152</f>
        <v>0</v>
      </c>
      <c r="U152" s="130" t="s">
        <v>19</v>
      </c>
      <c r="AR152" s="131" t="s">
        <v>1831</v>
      </c>
      <c r="AT152" s="131" t="s">
        <v>180</v>
      </c>
      <c r="AU152" s="131" t="s">
        <v>82</v>
      </c>
      <c r="AY152" s="17" t="s">
        <v>167</v>
      </c>
      <c r="BE152" s="132">
        <f>IF(N152="základní",J152,0)</f>
        <v>0</v>
      </c>
      <c r="BF152" s="132">
        <f>IF(N152="snížená",J152,0)</f>
        <v>0</v>
      </c>
      <c r="BG152" s="132">
        <f>IF(N152="zákl. přenesená",J152,0)</f>
        <v>0</v>
      </c>
      <c r="BH152" s="132">
        <f>IF(N152="sníž. přenesená",J152,0)</f>
        <v>0</v>
      </c>
      <c r="BI152" s="132">
        <f>IF(N152="nulová",J152,0)</f>
        <v>0</v>
      </c>
      <c r="BJ152" s="17" t="s">
        <v>80</v>
      </c>
      <c r="BK152" s="132">
        <f>ROUND(I152*H152,2)</f>
        <v>0</v>
      </c>
      <c r="BL152" s="17" t="s">
        <v>627</v>
      </c>
      <c r="BM152" s="131" t="s">
        <v>1874</v>
      </c>
    </row>
    <row r="153" spans="2:65" s="1" customFormat="1" ht="37.9" customHeight="1" x14ac:dyDescent="0.2">
      <c r="B153" s="32"/>
      <c r="C153" s="120" t="s">
        <v>339</v>
      </c>
      <c r="D153" s="120" t="s">
        <v>168</v>
      </c>
      <c r="E153" s="121" t="s">
        <v>1875</v>
      </c>
      <c r="F153" s="122" t="s">
        <v>1876</v>
      </c>
      <c r="G153" s="123" t="s">
        <v>314</v>
      </c>
      <c r="H153" s="124">
        <v>1</v>
      </c>
      <c r="I153" s="125"/>
      <c r="J153" s="126">
        <f>ROUND(I153*H153,2)</f>
        <v>0</v>
      </c>
      <c r="K153" s="122" t="s">
        <v>172</v>
      </c>
      <c r="L153" s="32"/>
      <c r="M153" s="127" t="s">
        <v>19</v>
      </c>
      <c r="N153" s="128" t="s">
        <v>43</v>
      </c>
      <c r="P153" s="129">
        <f>O153*H153</f>
        <v>0</v>
      </c>
      <c r="Q153" s="129">
        <v>1.63E-5</v>
      </c>
      <c r="R153" s="129">
        <f>Q153*H153</f>
        <v>1.63E-5</v>
      </c>
      <c r="S153" s="129">
        <v>0</v>
      </c>
      <c r="T153" s="129">
        <f>S153*H153</f>
        <v>0</v>
      </c>
      <c r="U153" s="130" t="s">
        <v>19</v>
      </c>
      <c r="AR153" s="131" t="s">
        <v>627</v>
      </c>
      <c r="AT153" s="131" t="s">
        <v>168</v>
      </c>
      <c r="AU153" s="131" t="s">
        <v>82</v>
      </c>
      <c r="AY153" s="17" t="s">
        <v>167</v>
      </c>
      <c r="BE153" s="132">
        <f>IF(N153="základní",J153,0)</f>
        <v>0</v>
      </c>
      <c r="BF153" s="132">
        <f>IF(N153="snížená",J153,0)</f>
        <v>0</v>
      </c>
      <c r="BG153" s="132">
        <f>IF(N153="zákl. přenesená",J153,0)</f>
        <v>0</v>
      </c>
      <c r="BH153" s="132">
        <f>IF(N153="sníž. přenesená",J153,0)</f>
        <v>0</v>
      </c>
      <c r="BI153" s="132">
        <f>IF(N153="nulová",J153,0)</f>
        <v>0</v>
      </c>
      <c r="BJ153" s="17" t="s">
        <v>80</v>
      </c>
      <c r="BK153" s="132">
        <f>ROUND(I153*H153,2)</f>
        <v>0</v>
      </c>
      <c r="BL153" s="17" t="s">
        <v>627</v>
      </c>
      <c r="BM153" s="131" t="s">
        <v>1877</v>
      </c>
    </row>
    <row r="154" spans="2:65" s="1" customFormat="1" x14ac:dyDescent="0.2">
      <c r="B154" s="32"/>
      <c r="D154" s="133" t="s">
        <v>175</v>
      </c>
      <c r="F154" s="134" t="s">
        <v>1878</v>
      </c>
      <c r="I154" s="135"/>
      <c r="L154" s="32"/>
      <c r="M154" s="136"/>
      <c r="U154" s="53"/>
      <c r="AT154" s="17" t="s">
        <v>175</v>
      </c>
      <c r="AU154" s="17" t="s">
        <v>82</v>
      </c>
    </row>
    <row r="155" spans="2:65" s="1" customFormat="1" ht="16.5" customHeight="1" x14ac:dyDescent="0.2">
      <c r="B155" s="32"/>
      <c r="C155" s="152" t="s">
        <v>344</v>
      </c>
      <c r="D155" s="152" t="s">
        <v>180</v>
      </c>
      <c r="E155" s="153" t="s">
        <v>1879</v>
      </c>
      <c r="F155" s="154" t="s">
        <v>1880</v>
      </c>
      <c r="G155" s="155" t="s">
        <v>314</v>
      </c>
      <c r="H155" s="156">
        <v>1</v>
      </c>
      <c r="I155" s="157"/>
      <c r="J155" s="158">
        <f>ROUND(I155*H155,2)</f>
        <v>0</v>
      </c>
      <c r="K155" s="154" t="s">
        <v>172</v>
      </c>
      <c r="L155" s="159"/>
      <c r="M155" s="160" t="s">
        <v>19</v>
      </c>
      <c r="N155" s="161" t="s">
        <v>43</v>
      </c>
      <c r="P155" s="129">
        <f>O155*H155</f>
        <v>0</v>
      </c>
      <c r="Q155" s="129">
        <v>5.1000000000000004E-4</v>
      </c>
      <c r="R155" s="129">
        <f>Q155*H155</f>
        <v>5.1000000000000004E-4</v>
      </c>
      <c r="S155" s="129">
        <v>0</v>
      </c>
      <c r="T155" s="129">
        <f>S155*H155</f>
        <v>0</v>
      </c>
      <c r="U155" s="130" t="s">
        <v>19</v>
      </c>
      <c r="AR155" s="131" t="s">
        <v>1831</v>
      </c>
      <c r="AT155" s="131" t="s">
        <v>180</v>
      </c>
      <c r="AU155" s="131" t="s">
        <v>82</v>
      </c>
      <c r="AY155" s="17" t="s">
        <v>167</v>
      </c>
      <c r="BE155" s="132">
        <f>IF(N155="základní",J155,0)</f>
        <v>0</v>
      </c>
      <c r="BF155" s="132">
        <f>IF(N155="snížená",J155,0)</f>
        <v>0</v>
      </c>
      <c r="BG155" s="132">
        <f>IF(N155="zákl. přenesená",J155,0)</f>
        <v>0</v>
      </c>
      <c r="BH155" s="132">
        <f>IF(N155="sníž. přenesená",J155,0)</f>
        <v>0</v>
      </c>
      <c r="BI155" s="132">
        <f>IF(N155="nulová",J155,0)</f>
        <v>0</v>
      </c>
      <c r="BJ155" s="17" t="s">
        <v>80</v>
      </c>
      <c r="BK155" s="132">
        <f>ROUND(I155*H155,2)</f>
        <v>0</v>
      </c>
      <c r="BL155" s="17" t="s">
        <v>627</v>
      </c>
      <c r="BM155" s="131" t="s">
        <v>1881</v>
      </c>
    </row>
    <row r="156" spans="2:65" s="1" customFormat="1" ht="24.2" customHeight="1" x14ac:dyDescent="0.2">
      <c r="B156" s="32"/>
      <c r="C156" s="120" t="s">
        <v>349</v>
      </c>
      <c r="D156" s="120" t="s">
        <v>168</v>
      </c>
      <c r="E156" s="121" t="s">
        <v>1882</v>
      </c>
      <c r="F156" s="122" t="s">
        <v>1883</v>
      </c>
      <c r="G156" s="123" t="s">
        <v>228</v>
      </c>
      <c r="H156" s="124">
        <v>25</v>
      </c>
      <c r="I156" s="125"/>
      <c r="J156" s="126">
        <f>ROUND(I156*H156,2)</f>
        <v>0</v>
      </c>
      <c r="K156" s="122" t="s">
        <v>172</v>
      </c>
      <c r="L156" s="32"/>
      <c r="M156" s="127" t="s">
        <v>19</v>
      </c>
      <c r="N156" s="128" t="s">
        <v>43</v>
      </c>
      <c r="P156" s="129">
        <f>O156*H156</f>
        <v>0</v>
      </c>
      <c r="Q156" s="129">
        <v>3.1707600000000001E-4</v>
      </c>
      <c r="R156" s="129">
        <f>Q156*H156</f>
        <v>7.9269000000000006E-3</v>
      </c>
      <c r="S156" s="129">
        <v>0</v>
      </c>
      <c r="T156" s="129">
        <f>S156*H156</f>
        <v>0</v>
      </c>
      <c r="U156" s="130" t="s">
        <v>19</v>
      </c>
      <c r="AR156" s="131" t="s">
        <v>627</v>
      </c>
      <c r="AT156" s="131" t="s">
        <v>168</v>
      </c>
      <c r="AU156" s="131" t="s">
        <v>82</v>
      </c>
      <c r="AY156" s="17" t="s">
        <v>167</v>
      </c>
      <c r="BE156" s="132">
        <f>IF(N156="základní",J156,0)</f>
        <v>0</v>
      </c>
      <c r="BF156" s="132">
        <f>IF(N156="snížená",J156,0)</f>
        <v>0</v>
      </c>
      <c r="BG156" s="132">
        <f>IF(N156="zákl. přenesená",J156,0)</f>
        <v>0</v>
      </c>
      <c r="BH156" s="132">
        <f>IF(N156="sníž. přenesená",J156,0)</f>
        <v>0</v>
      </c>
      <c r="BI156" s="132">
        <f>IF(N156="nulová",J156,0)</f>
        <v>0</v>
      </c>
      <c r="BJ156" s="17" t="s">
        <v>80</v>
      </c>
      <c r="BK156" s="132">
        <f>ROUND(I156*H156,2)</f>
        <v>0</v>
      </c>
      <c r="BL156" s="17" t="s">
        <v>627</v>
      </c>
      <c r="BM156" s="131" t="s">
        <v>1884</v>
      </c>
    </row>
    <row r="157" spans="2:65" s="1" customFormat="1" x14ac:dyDescent="0.2">
      <c r="B157" s="32"/>
      <c r="D157" s="133" t="s">
        <v>175</v>
      </c>
      <c r="F157" s="134" t="s">
        <v>1885</v>
      </c>
      <c r="I157" s="135"/>
      <c r="L157" s="32"/>
      <c r="M157" s="136"/>
      <c r="U157" s="53"/>
      <c r="AT157" s="17" t="s">
        <v>175</v>
      </c>
      <c r="AU157" s="17" t="s">
        <v>82</v>
      </c>
    </row>
    <row r="158" spans="2:65" s="1" customFormat="1" ht="24.2" customHeight="1" x14ac:dyDescent="0.2">
      <c r="B158" s="32"/>
      <c r="C158" s="152" t="s">
        <v>354</v>
      </c>
      <c r="D158" s="152" t="s">
        <v>180</v>
      </c>
      <c r="E158" s="153" t="s">
        <v>1886</v>
      </c>
      <c r="F158" s="154" t="s">
        <v>1887</v>
      </c>
      <c r="G158" s="155" t="s">
        <v>228</v>
      </c>
      <c r="H158" s="156">
        <v>25</v>
      </c>
      <c r="I158" s="157"/>
      <c r="J158" s="158">
        <f>ROUND(I158*H158,2)</f>
        <v>0</v>
      </c>
      <c r="K158" s="154" t="s">
        <v>172</v>
      </c>
      <c r="L158" s="159"/>
      <c r="M158" s="160" t="s">
        <v>19</v>
      </c>
      <c r="N158" s="161" t="s">
        <v>43</v>
      </c>
      <c r="P158" s="129">
        <f>O158*H158</f>
        <v>0</v>
      </c>
      <c r="Q158" s="129">
        <v>1.235E-2</v>
      </c>
      <c r="R158" s="129">
        <f>Q158*H158</f>
        <v>0.30874999999999997</v>
      </c>
      <c r="S158" s="129">
        <v>0</v>
      </c>
      <c r="T158" s="129">
        <f>S158*H158</f>
        <v>0</v>
      </c>
      <c r="U158" s="130" t="s">
        <v>19</v>
      </c>
      <c r="AR158" s="131" t="s">
        <v>1831</v>
      </c>
      <c r="AT158" s="131" t="s">
        <v>180</v>
      </c>
      <c r="AU158" s="131" t="s">
        <v>82</v>
      </c>
      <c r="AY158" s="17" t="s">
        <v>167</v>
      </c>
      <c r="BE158" s="132">
        <f>IF(N158="základní",J158,0)</f>
        <v>0</v>
      </c>
      <c r="BF158" s="132">
        <f>IF(N158="snížená",J158,0)</f>
        <v>0</v>
      </c>
      <c r="BG158" s="132">
        <f>IF(N158="zákl. přenesená",J158,0)</f>
        <v>0</v>
      </c>
      <c r="BH158" s="132">
        <f>IF(N158="sníž. přenesená",J158,0)</f>
        <v>0</v>
      </c>
      <c r="BI158" s="132">
        <f>IF(N158="nulová",J158,0)</f>
        <v>0</v>
      </c>
      <c r="BJ158" s="17" t="s">
        <v>80</v>
      </c>
      <c r="BK158" s="132">
        <f>ROUND(I158*H158,2)</f>
        <v>0</v>
      </c>
      <c r="BL158" s="17" t="s">
        <v>627</v>
      </c>
      <c r="BM158" s="131" t="s">
        <v>1888</v>
      </c>
    </row>
    <row r="159" spans="2:65" s="1" customFormat="1" ht="37.9" customHeight="1" x14ac:dyDescent="0.2">
      <c r="B159" s="32"/>
      <c r="C159" s="120" t="s">
        <v>358</v>
      </c>
      <c r="D159" s="120" t="s">
        <v>168</v>
      </c>
      <c r="E159" s="121" t="s">
        <v>1889</v>
      </c>
      <c r="F159" s="122" t="s">
        <v>1890</v>
      </c>
      <c r="G159" s="123" t="s">
        <v>228</v>
      </c>
      <c r="H159" s="124">
        <v>10</v>
      </c>
      <c r="I159" s="125"/>
      <c r="J159" s="126">
        <f>ROUND(I159*H159,2)</f>
        <v>0</v>
      </c>
      <c r="K159" s="122" t="s">
        <v>172</v>
      </c>
      <c r="L159" s="32"/>
      <c r="M159" s="127" t="s">
        <v>19</v>
      </c>
      <c r="N159" s="128" t="s">
        <v>43</v>
      </c>
      <c r="P159" s="129">
        <f>O159*H159</f>
        <v>0</v>
      </c>
      <c r="Q159" s="129">
        <v>0</v>
      </c>
      <c r="R159" s="129">
        <f>Q159*H159</f>
        <v>0</v>
      </c>
      <c r="S159" s="129">
        <v>0</v>
      </c>
      <c r="T159" s="129">
        <f>S159*H159</f>
        <v>0</v>
      </c>
      <c r="U159" s="130" t="s">
        <v>19</v>
      </c>
      <c r="AR159" s="131" t="s">
        <v>627</v>
      </c>
      <c r="AT159" s="131" t="s">
        <v>168</v>
      </c>
      <c r="AU159" s="131" t="s">
        <v>82</v>
      </c>
      <c r="AY159" s="17" t="s">
        <v>167</v>
      </c>
      <c r="BE159" s="132">
        <f>IF(N159="základní",J159,0)</f>
        <v>0</v>
      </c>
      <c r="BF159" s="132">
        <f>IF(N159="snížená",J159,0)</f>
        <v>0</v>
      </c>
      <c r="BG159" s="132">
        <f>IF(N159="zákl. přenesená",J159,0)</f>
        <v>0</v>
      </c>
      <c r="BH159" s="132">
        <f>IF(N159="sníž. přenesená",J159,0)</f>
        <v>0</v>
      </c>
      <c r="BI159" s="132">
        <f>IF(N159="nulová",J159,0)</f>
        <v>0</v>
      </c>
      <c r="BJ159" s="17" t="s">
        <v>80</v>
      </c>
      <c r="BK159" s="132">
        <f>ROUND(I159*H159,2)</f>
        <v>0</v>
      </c>
      <c r="BL159" s="17" t="s">
        <v>627</v>
      </c>
      <c r="BM159" s="131" t="s">
        <v>1891</v>
      </c>
    </row>
    <row r="160" spans="2:65" s="1" customFormat="1" x14ac:dyDescent="0.2">
      <c r="B160" s="32"/>
      <c r="D160" s="133" t="s">
        <v>175</v>
      </c>
      <c r="F160" s="134" t="s">
        <v>1892</v>
      </c>
      <c r="I160" s="135"/>
      <c r="L160" s="32"/>
      <c r="M160" s="136"/>
      <c r="U160" s="53"/>
      <c r="AT160" s="17" t="s">
        <v>175</v>
      </c>
      <c r="AU160" s="17" t="s">
        <v>82</v>
      </c>
    </row>
    <row r="161" spans="2:65" s="1" customFormat="1" ht="24.2" customHeight="1" x14ac:dyDescent="0.2">
      <c r="B161" s="32"/>
      <c r="C161" s="152" t="s">
        <v>362</v>
      </c>
      <c r="D161" s="152" t="s">
        <v>180</v>
      </c>
      <c r="E161" s="153" t="s">
        <v>1893</v>
      </c>
      <c r="F161" s="154" t="s">
        <v>1894</v>
      </c>
      <c r="G161" s="155" t="s">
        <v>228</v>
      </c>
      <c r="H161" s="156">
        <v>10.15</v>
      </c>
      <c r="I161" s="157"/>
      <c r="J161" s="158">
        <f>ROUND(I161*H161,2)</f>
        <v>0</v>
      </c>
      <c r="K161" s="154" t="s">
        <v>172</v>
      </c>
      <c r="L161" s="159"/>
      <c r="M161" s="160" t="s">
        <v>19</v>
      </c>
      <c r="N161" s="161" t="s">
        <v>43</v>
      </c>
      <c r="P161" s="129">
        <f>O161*H161</f>
        <v>0</v>
      </c>
      <c r="Q161" s="129">
        <v>4.8999999999999998E-4</v>
      </c>
      <c r="R161" s="129">
        <f>Q161*H161</f>
        <v>4.9734999999999996E-3</v>
      </c>
      <c r="S161" s="129">
        <v>0</v>
      </c>
      <c r="T161" s="129">
        <f>S161*H161</f>
        <v>0</v>
      </c>
      <c r="U161" s="130" t="s">
        <v>19</v>
      </c>
      <c r="AR161" s="131" t="s">
        <v>1831</v>
      </c>
      <c r="AT161" s="131" t="s">
        <v>180</v>
      </c>
      <c r="AU161" s="131" t="s">
        <v>82</v>
      </c>
      <c r="AY161" s="17" t="s">
        <v>167</v>
      </c>
      <c r="BE161" s="132">
        <f>IF(N161="základní",J161,0)</f>
        <v>0</v>
      </c>
      <c r="BF161" s="132">
        <f>IF(N161="snížená",J161,0)</f>
        <v>0</v>
      </c>
      <c r="BG161" s="132">
        <f>IF(N161="zákl. přenesená",J161,0)</f>
        <v>0</v>
      </c>
      <c r="BH161" s="132">
        <f>IF(N161="sníž. přenesená",J161,0)</f>
        <v>0</v>
      </c>
      <c r="BI161" s="132">
        <f>IF(N161="nulová",J161,0)</f>
        <v>0</v>
      </c>
      <c r="BJ161" s="17" t="s">
        <v>80</v>
      </c>
      <c r="BK161" s="132">
        <f>ROUND(I161*H161,2)</f>
        <v>0</v>
      </c>
      <c r="BL161" s="17" t="s">
        <v>627</v>
      </c>
      <c r="BM161" s="131" t="s">
        <v>1895</v>
      </c>
    </row>
    <row r="162" spans="2:65" s="11" customFormat="1" x14ac:dyDescent="0.2">
      <c r="B162" s="137"/>
      <c r="D162" s="138" t="s">
        <v>177</v>
      </c>
      <c r="E162" s="139" t="s">
        <v>19</v>
      </c>
      <c r="F162" s="140" t="s">
        <v>1896</v>
      </c>
      <c r="H162" s="141">
        <v>10.15</v>
      </c>
      <c r="I162" s="142"/>
      <c r="L162" s="137"/>
      <c r="M162" s="143"/>
      <c r="U162" s="144"/>
      <c r="AT162" s="139" t="s">
        <v>177</v>
      </c>
      <c r="AU162" s="139" t="s">
        <v>82</v>
      </c>
      <c r="AV162" s="11" t="s">
        <v>82</v>
      </c>
      <c r="AW162" s="11" t="s">
        <v>34</v>
      </c>
      <c r="AX162" s="11" t="s">
        <v>72</v>
      </c>
      <c r="AY162" s="139" t="s">
        <v>167</v>
      </c>
    </row>
    <row r="163" spans="2:65" s="12" customFormat="1" x14ac:dyDescent="0.2">
      <c r="B163" s="145"/>
      <c r="D163" s="138" t="s">
        <v>177</v>
      </c>
      <c r="E163" s="146" t="s">
        <v>19</v>
      </c>
      <c r="F163" s="147" t="s">
        <v>179</v>
      </c>
      <c r="H163" s="148">
        <v>10.15</v>
      </c>
      <c r="I163" s="149"/>
      <c r="L163" s="145"/>
      <c r="M163" s="150"/>
      <c r="U163" s="151"/>
      <c r="AT163" s="146" t="s">
        <v>177</v>
      </c>
      <c r="AU163" s="146" t="s">
        <v>82</v>
      </c>
      <c r="AV163" s="12" t="s">
        <v>173</v>
      </c>
      <c r="AW163" s="12" t="s">
        <v>34</v>
      </c>
      <c r="AX163" s="12" t="s">
        <v>80</v>
      </c>
      <c r="AY163" s="146" t="s">
        <v>167</v>
      </c>
    </row>
    <row r="164" spans="2:65" s="1" customFormat="1" ht="37.9" customHeight="1" x14ac:dyDescent="0.2">
      <c r="B164" s="32"/>
      <c r="C164" s="120" t="s">
        <v>366</v>
      </c>
      <c r="D164" s="120" t="s">
        <v>168</v>
      </c>
      <c r="E164" s="121" t="s">
        <v>1897</v>
      </c>
      <c r="F164" s="122" t="s">
        <v>1898</v>
      </c>
      <c r="G164" s="123" t="s">
        <v>228</v>
      </c>
      <c r="H164" s="124">
        <v>123</v>
      </c>
      <c r="I164" s="125"/>
      <c r="J164" s="126">
        <f>ROUND(I164*H164,2)</f>
        <v>0</v>
      </c>
      <c r="K164" s="122" t="s">
        <v>172</v>
      </c>
      <c r="L164" s="32"/>
      <c r="M164" s="127" t="s">
        <v>19</v>
      </c>
      <c r="N164" s="128" t="s">
        <v>43</v>
      </c>
      <c r="P164" s="129">
        <f>O164*H164</f>
        <v>0</v>
      </c>
      <c r="Q164" s="129">
        <v>0</v>
      </c>
      <c r="R164" s="129">
        <f>Q164*H164</f>
        <v>0</v>
      </c>
      <c r="S164" s="129">
        <v>0</v>
      </c>
      <c r="T164" s="129">
        <f>S164*H164</f>
        <v>0</v>
      </c>
      <c r="U164" s="130" t="s">
        <v>19</v>
      </c>
      <c r="AR164" s="131" t="s">
        <v>627</v>
      </c>
      <c r="AT164" s="131" t="s">
        <v>168</v>
      </c>
      <c r="AU164" s="131" t="s">
        <v>82</v>
      </c>
      <c r="AY164" s="17" t="s">
        <v>167</v>
      </c>
      <c r="BE164" s="132">
        <f>IF(N164="základní",J164,0)</f>
        <v>0</v>
      </c>
      <c r="BF164" s="132">
        <f>IF(N164="snížená",J164,0)</f>
        <v>0</v>
      </c>
      <c r="BG164" s="132">
        <f>IF(N164="zákl. přenesená",J164,0)</f>
        <v>0</v>
      </c>
      <c r="BH164" s="132">
        <f>IF(N164="sníž. přenesená",J164,0)</f>
        <v>0</v>
      </c>
      <c r="BI164" s="132">
        <f>IF(N164="nulová",J164,0)</f>
        <v>0</v>
      </c>
      <c r="BJ164" s="17" t="s">
        <v>80</v>
      </c>
      <c r="BK164" s="132">
        <f>ROUND(I164*H164,2)</f>
        <v>0</v>
      </c>
      <c r="BL164" s="17" t="s">
        <v>627</v>
      </c>
      <c r="BM164" s="131" t="s">
        <v>1899</v>
      </c>
    </row>
    <row r="165" spans="2:65" s="1" customFormat="1" x14ac:dyDescent="0.2">
      <c r="B165" s="32"/>
      <c r="D165" s="133" t="s">
        <v>175</v>
      </c>
      <c r="F165" s="134" t="s">
        <v>1900</v>
      </c>
      <c r="I165" s="135"/>
      <c r="L165" s="32"/>
      <c r="M165" s="136"/>
      <c r="U165" s="53"/>
      <c r="AT165" s="17" t="s">
        <v>175</v>
      </c>
      <c r="AU165" s="17" t="s">
        <v>82</v>
      </c>
    </row>
    <row r="166" spans="2:65" s="1" customFormat="1" ht="24.2" customHeight="1" x14ac:dyDescent="0.2">
      <c r="B166" s="32"/>
      <c r="C166" s="152" t="s">
        <v>373</v>
      </c>
      <c r="D166" s="152" t="s">
        <v>180</v>
      </c>
      <c r="E166" s="153" t="s">
        <v>1901</v>
      </c>
      <c r="F166" s="154" t="s">
        <v>1902</v>
      </c>
      <c r="G166" s="155" t="s">
        <v>228</v>
      </c>
      <c r="H166" s="156">
        <v>124.845</v>
      </c>
      <c r="I166" s="157"/>
      <c r="J166" s="158">
        <f>ROUND(I166*H166,2)</f>
        <v>0</v>
      </c>
      <c r="K166" s="154" t="s">
        <v>172</v>
      </c>
      <c r="L166" s="159"/>
      <c r="M166" s="160" t="s">
        <v>19</v>
      </c>
      <c r="N166" s="161" t="s">
        <v>43</v>
      </c>
      <c r="P166" s="129">
        <f>O166*H166</f>
        <v>0</v>
      </c>
      <c r="Q166" s="129">
        <v>1.4400000000000001E-3</v>
      </c>
      <c r="R166" s="129">
        <f>Q166*H166</f>
        <v>0.17977680000000001</v>
      </c>
      <c r="S166" s="129">
        <v>0</v>
      </c>
      <c r="T166" s="129">
        <f>S166*H166</f>
        <v>0</v>
      </c>
      <c r="U166" s="130" t="s">
        <v>19</v>
      </c>
      <c r="AR166" s="131" t="s">
        <v>1831</v>
      </c>
      <c r="AT166" s="131" t="s">
        <v>180</v>
      </c>
      <c r="AU166" s="131" t="s">
        <v>82</v>
      </c>
      <c r="AY166" s="17" t="s">
        <v>167</v>
      </c>
      <c r="BE166" s="132">
        <f>IF(N166="základní",J166,0)</f>
        <v>0</v>
      </c>
      <c r="BF166" s="132">
        <f>IF(N166="snížená",J166,0)</f>
        <v>0</v>
      </c>
      <c r="BG166" s="132">
        <f>IF(N166="zákl. přenesená",J166,0)</f>
        <v>0</v>
      </c>
      <c r="BH166" s="132">
        <f>IF(N166="sníž. přenesená",J166,0)</f>
        <v>0</v>
      </c>
      <c r="BI166" s="132">
        <f>IF(N166="nulová",J166,0)</f>
        <v>0</v>
      </c>
      <c r="BJ166" s="17" t="s">
        <v>80</v>
      </c>
      <c r="BK166" s="132">
        <f>ROUND(I166*H166,2)</f>
        <v>0</v>
      </c>
      <c r="BL166" s="17" t="s">
        <v>627</v>
      </c>
      <c r="BM166" s="131" t="s">
        <v>1903</v>
      </c>
    </row>
    <row r="167" spans="2:65" s="11" customFormat="1" x14ac:dyDescent="0.2">
      <c r="B167" s="137"/>
      <c r="D167" s="138" t="s">
        <v>177</v>
      </c>
      <c r="E167" s="139" t="s">
        <v>19</v>
      </c>
      <c r="F167" s="140" t="s">
        <v>1904</v>
      </c>
      <c r="H167" s="141">
        <v>124.845</v>
      </c>
      <c r="I167" s="142"/>
      <c r="L167" s="137"/>
      <c r="M167" s="143"/>
      <c r="U167" s="144"/>
      <c r="AT167" s="139" t="s">
        <v>177</v>
      </c>
      <c r="AU167" s="139" t="s">
        <v>82</v>
      </c>
      <c r="AV167" s="11" t="s">
        <v>82</v>
      </c>
      <c r="AW167" s="11" t="s">
        <v>34</v>
      </c>
      <c r="AX167" s="11" t="s">
        <v>72</v>
      </c>
      <c r="AY167" s="139" t="s">
        <v>167</v>
      </c>
    </row>
    <row r="168" spans="2:65" s="12" customFormat="1" x14ac:dyDescent="0.2">
      <c r="B168" s="145"/>
      <c r="D168" s="138" t="s">
        <v>177</v>
      </c>
      <c r="E168" s="146" t="s">
        <v>19</v>
      </c>
      <c r="F168" s="147" t="s">
        <v>179</v>
      </c>
      <c r="H168" s="148">
        <v>124.845</v>
      </c>
      <c r="I168" s="149"/>
      <c r="L168" s="145"/>
      <c r="M168" s="150"/>
      <c r="U168" s="151"/>
      <c r="AT168" s="146" t="s">
        <v>177</v>
      </c>
      <c r="AU168" s="146" t="s">
        <v>82</v>
      </c>
      <c r="AV168" s="12" t="s">
        <v>173</v>
      </c>
      <c r="AW168" s="12" t="s">
        <v>34</v>
      </c>
      <c r="AX168" s="12" t="s">
        <v>80</v>
      </c>
      <c r="AY168" s="146" t="s">
        <v>167</v>
      </c>
    </row>
    <row r="169" spans="2:65" s="1" customFormat="1" ht="37.9" customHeight="1" x14ac:dyDescent="0.2">
      <c r="B169" s="32"/>
      <c r="C169" s="120" t="s">
        <v>378</v>
      </c>
      <c r="D169" s="120" t="s">
        <v>168</v>
      </c>
      <c r="E169" s="121" t="s">
        <v>1905</v>
      </c>
      <c r="F169" s="122" t="s">
        <v>1906</v>
      </c>
      <c r="G169" s="123" t="s">
        <v>228</v>
      </c>
      <c r="H169" s="124">
        <v>8</v>
      </c>
      <c r="I169" s="125"/>
      <c r="J169" s="126">
        <f>ROUND(I169*H169,2)</f>
        <v>0</v>
      </c>
      <c r="K169" s="122" t="s">
        <v>172</v>
      </c>
      <c r="L169" s="32"/>
      <c r="M169" s="127" t="s">
        <v>19</v>
      </c>
      <c r="N169" s="128" t="s">
        <v>43</v>
      </c>
      <c r="P169" s="129">
        <f>O169*H169</f>
        <v>0</v>
      </c>
      <c r="Q169" s="129">
        <v>0</v>
      </c>
      <c r="R169" s="129">
        <f>Q169*H169</f>
        <v>0</v>
      </c>
      <c r="S169" s="129">
        <v>0</v>
      </c>
      <c r="T169" s="129">
        <f>S169*H169</f>
        <v>0</v>
      </c>
      <c r="U169" s="130" t="s">
        <v>19</v>
      </c>
      <c r="AR169" s="131" t="s">
        <v>627</v>
      </c>
      <c r="AT169" s="131" t="s">
        <v>168</v>
      </c>
      <c r="AU169" s="131" t="s">
        <v>82</v>
      </c>
      <c r="AY169" s="17" t="s">
        <v>167</v>
      </c>
      <c r="BE169" s="132">
        <f>IF(N169="základní",J169,0)</f>
        <v>0</v>
      </c>
      <c r="BF169" s="132">
        <f>IF(N169="snížená",J169,0)</f>
        <v>0</v>
      </c>
      <c r="BG169" s="132">
        <f>IF(N169="zákl. přenesená",J169,0)</f>
        <v>0</v>
      </c>
      <c r="BH169" s="132">
        <f>IF(N169="sníž. přenesená",J169,0)</f>
        <v>0</v>
      </c>
      <c r="BI169" s="132">
        <f>IF(N169="nulová",J169,0)</f>
        <v>0</v>
      </c>
      <c r="BJ169" s="17" t="s">
        <v>80</v>
      </c>
      <c r="BK169" s="132">
        <f>ROUND(I169*H169,2)</f>
        <v>0</v>
      </c>
      <c r="BL169" s="17" t="s">
        <v>627</v>
      </c>
      <c r="BM169" s="131" t="s">
        <v>1907</v>
      </c>
    </row>
    <row r="170" spans="2:65" s="1" customFormat="1" x14ac:dyDescent="0.2">
      <c r="B170" s="32"/>
      <c r="D170" s="133" t="s">
        <v>175</v>
      </c>
      <c r="F170" s="134" t="s">
        <v>1908</v>
      </c>
      <c r="I170" s="135"/>
      <c r="L170" s="32"/>
      <c r="M170" s="136"/>
      <c r="U170" s="53"/>
      <c r="AT170" s="17" t="s">
        <v>175</v>
      </c>
      <c r="AU170" s="17" t="s">
        <v>82</v>
      </c>
    </row>
    <row r="171" spans="2:65" s="1" customFormat="1" ht="16.5" customHeight="1" x14ac:dyDescent="0.2">
      <c r="B171" s="32"/>
      <c r="C171" s="152" t="s">
        <v>384</v>
      </c>
      <c r="D171" s="152" t="s">
        <v>180</v>
      </c>
      <c r="E171" s="153" t="s">
        <v>1909</v>
      </c>
      <c r="F171" s="154" t="s">
        <v>1910</v>
      </c>
      <c r="G171" s="155" t="s">
        <v>228</v>
      </c>
      <c r="H171" s="156">
        <v>8.1199999999999992</v>
      </c>
      <c r="I171" s="157"/>
      <c r="J171" s="158">
        <f>ROUND(I171*H171,2)</f>
        <v>0</v>
      </c>
      <c r="K171" s="154" t="s">
        <v>172</v>
      </c>
      <c r="L171" s="159"/>
      <c r="M171" s="160" t="s">
        <v>19</v>
      </c>
      <c r="N171" s="161" t="s">
        <v>43</v>
      </c>
      <c r="P171" s="129">
        <f>O171*H171</f>
        <v>0</v>
      </c>
      <c r="Q171" s="129">
        <v>9.7000000000000005E-4</v>
      </c>
      <c r="R171" s="129">
        <f>Q171*H171</f>
        <v>7.8764000000000004E-3</v>
      </c>
      <c r="S171" s="129">
        <v>0</v>
      </c>
      <c r="T171" s="129">
        <f>S171*H171</f>
        <v>0</v>
      </c>
      <c r="U171" s="130" t="s">
        <v>19</v>
      </c>
      <c r="AR171" s="131" t="s">
        <v>1831</v>
      </c>
      <c r="AT171" s="131" t="s">
        <v>180</v>
      </c>
      <c r="AU171" s="131" t="s">
        <v>82</v>
      </c>
      <c r="AY171" s="17" t="s">
        <v>167</v>
      </c>
      <c r="BE171" s="132">
        <f>IF(N171="základní",J171,0)</f>
        <v>0</v>
      </c>
      <c r="BF171" s="132">
        <f>IF(N171="snížená",J171,0)</f>
        <v>0</v>
      </c>
      <c r="BG171" s="132">
        <f>IF(N171="zákl. přenesená",J171,0)</f>
        <v>0</v>
      </c>
      <c r="BH171" s="132">
        <f>IF(N171="sníž. přenesená",J171,0)</f>
        <v>0</v>
      </c>
      <c r="BI171" s="132">
        <f>IF(N171="nulová",J171,0)</f>
        <v>0</v>
      </c>
      <c r="BJ171" s="17" t="s">
        <v>80</v>
      </c>
      <c r="BK171" s="132">
        <f>ROUND(I171*H171,2)</f>
        <v>0</v>
      </c>
      <c r="BL171" s="17" t="s">
        <v>627</v>
      </c>
      <c r="BM171" s="131" t="s">
        <v>1911</v>
      </c>
    </row>
    <row r="172" spans="2:65" s="11" customFormat="1" x14ac:dyDescent="0.2">
      <c r="B172" s="137"/>
      <c r="D172" s="138" t="s">
        <v>177</v>
      </c>
      <c r="E172" s="139" t="s">
        <v>19</v>
      </c>
      <c r="F172" s="140" t="s">
        <v>1912</v>
      </c>
      <c r="H172" s="141">
        <v>8.1199999999999992</v>
      </c>
      <c r="I172" s="142"/>
      <c r="L172" s="137"/>
      <c r="M172" s="143"/>
      <c r="U172" s="144"/>
      <c r="AT172" s="139" t="s">
        <v>177</v>
      </c>
      <c r="AU172" s="139" t="s">
        <v>82</v>
      </c>
      <c r="AV172" s="11" t="s">
        <v>82</v>
      </c>
      <c r="AW172" s="11" t="s">
        <v>34</v>
      </c>
      <c r="AX172" s="11" t="s">
        <v>72</v>
      </c>
      <c r="AY172" s="139" t="s">
        <v>167</v>
      </c>
    </row>
    <row r="173" spans="2:65" s="12" customFormat="1" x14ac:dyDescent="0.2">
      <c r="B173" s="145"/>
      <c r="D173" s="138" t="s">
        <v>177</v>
      </c>
      <c r="E173" s="146" t="s">
        <v>19</v>
      </c>
      <c r="F173" s="147" t="s">
        <v>179</v>
      </c>
      <c r="H173" s="148">
        <v>8.1199999999999992</v>
      </c>
      <c r="I173" s="149"/>
      <c r="L173" s="145"/>
      <c r="M173" s="150"/>
      <c r="U173" s="151"/>
      <c r="AT173" s="146" t="s">
        <v>177</v>
      </c>
      <c r="AU173" s="146" t="s">
        <v>82</v>
      </c>
      <c r="AV173" s="12" t="s">
        <v>173</v>
      </c>
      <c r="AW173" s="12" t="s">
        <v>34</v>
      </c>
      <c r="AX173" s="12" t="s">
        <v>80</v>
      </c>
      <c r="AY173" s="146" t="s">
        <v>167</v>
      </c>
    </row>
    <row r="174" spans="2:65" s="1" customFormat="1" ht="37.9" customHeight="1" x14ac:dyDescent="0.2">
      <c r="B174" s="32"/>
      <c r="C174" s="120" t="s">
        <v>389</v>
      </c>
      <c r="D174" s="120" t="s">
        <v>168</v>
      </c>
      <c r="E174" s="121" t="s">
        <v>1913</v>
      </c>
      <c r="F174" s="122" t="s">
        <v>1914</v>
      </c>
      <c r="G174" s="123" t="s">
        <v>314</v>
      </c>
      <c r="H174" s="124">
        <v>2</v>
      </c>
      <c r="I174" s="125"/>
      <c r="J174" s="126">
        <f>ROUND(I174*H174,2)</f>
        <v>0</v>
      </c>
      <c r="K174" s="122" t="s">
        <v>172</v>
      </c>
      <c r="L174" s="32"/>
      <c r="M174" s="127" t="s">
        <v>19</v>
      </c>
      <c r="N174" s="128" t="s">
        <v>43</v>
      </c>
      <c r="P174" s="129">
        <f>O174*H174</f>
        <v>0</v>
      </c>
      <c r="Q174" s="129">
        <v>0</v>
      </c>
      <c r="R174" s="129">
        <f>Q174*H174</f>
        <v>0</v>
      </c>
      <c r="S174" s="129">
        <v>0</v>
      </c>
      <c r="T174" s="129">
        <f>S174*H174</f>
        <v>0</v>
      </c>
      <c r="U174" s="130" t="s">
        <v>19</v>
      </c>
      <c r="AR174" s="131" t="s">
        <v>627</v>
      </c>
      <c r="AT174" s="131" t="s">
        <v>168</v>
      </c>
      <c r="AU174" s="131" t="s">
        <v>82</v>
      </c>
      <c r="AY174" s="17" t="s">
        <v>167</v>
      </c>
      <c r="BE174" s="132">
        <f>IF(N174="základní",J174,0)</f>
        <v>0</v>
      </c>
      <c r="BF174" s="132">
        <f>IF(N174="snížená",J174,0)</f>
        <v>0</v>
      </c>
      <c r="BG174" s="132">
        <f>IF(N174="zákl. přenesená",J174,0)</f>
        <v>0</v>
      </c>
      <c r="BH174" s="132">
        <f>IF(N174="sníž. přenesená",J174,0)</f>
        <v>0</v>
      </c>
      <c r="BI174" s="132">
        <f>IF(N174="nulová",J174,0)</f>
        <v>0</v>
      </c>
      <c r="BJ174" s="17" t="s">
        <v>80</v>
      </c>
      <c r="BK174" s="132">
        <f>ROUND(I174*H174,2)</f>
        <v>0</v>
      </c>
      <c r="BL174" s="17" t="s">
        <v>627</v>
      </c>
      <c r="BM174" s="131" t="s">
        <v>1915</v>
      </c>
    </row>
    <row r="175" spans="2:65" s="1" customFormat="1" x14ac:dyDescent="0.2">
      <c r="B175" s="32"/>
      <c r="D175" s="133" t="s">
        <v>175</v>
      </c>
      <c r="F175" s="134" t="s">
        <v>1916</v>
      </c>
      <c r="I175" s="135"/>
      <c r="L175" s="32"/>
      <c r="M175" s="136"/>
      <c r="U175" s="53"/>
      <c r="AT175" s="17" t="s">
        <v>175</v>
      </c>
      <c r="AU175" s="17" t="s">
        <v>82</v>
      </c>
    </row>
    <row r="176" spans="2:65" s="1" customFormat="1" ht="16.5" customHeight="1" x14ac:dyDescent="0.2">
      <c r="B176" s="32"/>
      <c r="C176" s="152" t="s">
        <v>394</v>
      </c>
      <c r="D176" s="152" t="s">
        <v>180</v>
      </c>
      <c r="E176" s="153" t="s">
        <v>1917</v>
      </c>
      <c r="F176" s="154" t="s">
        <v>1918</v>
      </c>
      <c r="G176" s="155" t="s">
        <v>314</v>
      </c>
      <c r="H176" s="156">
        <v>1</v>
      </c>
      <c r="I176" s="157"/>
      <c r="J176" s="158">
        <f>ROUND(I176*H176,2)</f>
        <v>0</v>
      </c>
      <c r="K176" s="154" t="s">
        <v>19</v>
      </c>
      <c r="L176" s="159"/>
      <c r="M176" s="160" t="s">
        <v>19</v>
      </c>
      <c r="N176" s="161" t="s">
        <v>43</v>
      </c>
      <c r="P176" s="129">
        <f>O176*H176</f>
        <v>0</v>
      </c>
      <c r="Q176" s="129">
        <v>8.0000000000000007E-5</v>
      </c>
      <c r="R176" s="129">
        <f>Q176*H176</f>
        <v>8.0000000000000007E-5</v>
      </c>
      <c r="S176" s="129">
        <v>0</v>
      </c>
      <c r="T176" s="129">
        <f>S176*H176</f>
        <v>0</v>
      </c>
      <c r="U176" s="130" t="s">
        <v>19</v>
      </c>
      <c r="AR176" s="131" t="s">
        <v>1831</v>
      </c>
      <c r="AT176" s="131" t="s">
        <v>180</v>
      </c>
      <c r="AU176" s="131" t="s">
        <v>82</v>
      </c>
      <c r="AY176" s="17" t="s">
        <v>167</v>
      </c>
      <c r="BE176" s="132">
        <f>IF(N176="základní",J176,0)</f>
        <v>0</v>
      </c>
      <c r="BF176" s="132">
        <f>IF(N176="snížená",J176,0)</f>
        <v>0</v>
      </c>
      <c r="BG176" s="132">
        <f>IF(N176="zákl. přenesená",J176,0)</f>
        <v>0</v>
      </c>
      <c r="BH176" s="132">
        <f>IF(N176="sníž. přenesená",J176,0)</f>
        <v>0</v>
      </c>
      <c r="BI176" s="132">
        <f>IF(N176="nulová",J176,0)</f>
        <v>0</v>
      </c>
      <c r="BJ176" s="17" t="s">
        <v>80</v>
      </c>
      <c r="BK176" s="132">
        <f>ROUND(I176*H176,2)</f>
        <v>0</v>
      </c>
      <c r="BL176" s="17" t="s">
        <v>627</v>
      </c>
      <c r="BM176" s="131" t="s">
        <v>1919</v>
      </c>
    </row>
    <row r="177" spans="2:65" s="1" customFormat="1" ht="24.2" customHeight="1" x14ac:dyDescent="0.2">
      <c r="B177" s="32"/>
      <c r="C177" s="152" t="s">
        <v>400</v>
      </c>
      <c r="D177" s="152" t="s">
        <v>180</v>
      </c>
      <c r="E177" s="153" t="s">
        <v>1920</v>
      </c>
      <c r="F177" s="154" t="s">
        <v>1921</v>
      </c>
      <c r="G177" s="155" t="s">
        <v>314</v>
      </c>
      <c r="H177" s="156">
        <v>1</v>
      </c>
      <c r="I177" s="157"/>
      <c r="J177" s="158">
        <f>ROUND(I177*H177,2)</f>
        <v>0</v>
      </c>
      <c r="K177" s="154" t="s">
        <v>19</v>
      </c>
      <c r="L177" s="159"/>
      <c r="M177" s="160" t="s">
        <v>19</v>
      </c>
      <c r="N177" s="161" t="s">
        <v>43</v>
      </c>
      <c r="P177" s="129">
        <f>O177*H177</f>
        <v>0</v>
      </c>
      <c r="Q177" s="129">
        <v>0</v>
      </c>
      <c r="R177" s="129">
        <f>Q177*H177</f>
        <v>0</v>
      </c>
      <c r="S177" s="129">
        <v>0</v>
      </c>
      <c r="T177" s="129">
        <f>S177*H177</f>
        <v>0</v>
      </c>
      <c r="U177" s="130" t="s">
        <v>19</v>
      </c>
      <c r="AR177" s="131" t="s">
        <v>1831</v>
      </c>
      <c r="AT177" s="131" t="s">
        <v>180</v>
      </c>
      <c r="AU177" s="131" t="s">
        <v>82</v>
      </c>
      <c r="AY177" s="17" t="s">
        <v>167</v>
      </c>
      <c r="BE177" s="132">
        <f>IF(N177="základní",J177,0)</f>
        <v>0</v>
      </c>
      <c r="BF177" s="132">
        <f>IF(N177="snížená",J177,0)</f>
        <v>0</v>
      </c>
      <c r="BG177" s="132">
        <f>IF(N177="zákl. přenesená",J177,0)</f>
        <v>0</v>
      </c>
      <c r="BH177" s="132">
        <f>IF(N177="sníž. přenesená",J177,0)</f>
        <v>0</v>
      </c>
      <c r="BI177" s="132">
        <f>IF(N177="nulová",J177,0)</f>
        <v>0</v>
      </c>
      <c r="BJ177" s="17" t="s">
        <v>80</v>
      </c>
      <c r="BK177" s="132">
        <f>ROUND(I177*H177,2)</f>
        <v>0</v>
      </c>
      <c r="BL177" s="17" t="s">
        <v>627</v>
      </c>
      <c r="BM177" s="131" t="s">
        <v>1922</v>
      </c>
    </row>
    <row r="178" spans="2:65" s="1" customFormat="1" ht="37.9" customHeight="1" x14ac:dyDescent="0.2">
      <c r="B178" s="32"/>
      <c r="C178" s="120" t="s">
        <v>407</v>
      </c>
      <c r="D178" s="120" t="s">
        <v>168</v>
      </c>
      <c r="E178" s="121" t="s">
        <v>1923</v>
      </c>
      <c r="F178" s="122" t="s">
        <v>1924</v>
      </c>
      <c r="G178" s="123" t="s">
        <v>314</v>
      </c>
      <c r="H178" s="124">
        <v>7</v>
      </c>
      <c r="I178" s="125"/>
      <c r="J178" s="126">
        <f>ROUND(I178*H178,2)</f>
        <v>0</v>
      </c>
      <c r="K178" s="122" t="s">
        <v>172</v>
      </c>
      <c r="L178" s="32"/>
      <c r="M178" s="127" t="s">
        <v>19</v>
      </c>
      <c r="N178" s="128" t="s">
        <v>43</v>
      </c>
      <c r="P178" s="129">
        <f>O178*H178</f>
        <v>0</v>
      </c>
      <c r="Q178" s="129">
        <v>0</v>
      </c>
      <c r="R178" s="129">
        <f>Q178*H178</f>
        <v>0</v>
      </c>
      <c r="S178" s="129">
        <v>0</v>
      </c>
      <c r="T178" s="129">
        <f>S178*H178</f>
        <v>0</v>
      </c>
      <c r="U178" s="130" t="s">
        <v>19</v>
      </c>
      <c r="AR178" s="131" t="s">
        <v>627</v>
      </c>
      <c r="AT178" s="131" t="s">
        <v>168</v>
      </c>
      <c r="AU178" s="131" t="s">
        <v>82</v>
      </c>
      <c r="AY178" s="17" t="s">
        <v>167</v>
      </c>
      <c r="BE178" s="132">
        <f>IF(N178="základní",J178,0)</f>
        <v>0</v>
      </c>
      <c r="BF178" s="132">
        <f>IF(N178="snížená",J178,0)</f>
        <v>0</v>
      </c>
      <c r="BG178" s="132">
        <f>IF(N178="zákl. přenesená",J178,0)</f>
        <v>0</v>
      </c>
      <c r="BH178" s="132">
        <f>IF(N178="sníž. přenesená",J178,0)</f>
        <v>0</v>
      </c>
      <c r="BI178" s="132">
        <f>IF(N178="nulová",J178,0)</f>
        <v>0</v>
      </c>
      <c r="BJ178" s="17" t="s">
        <v>80</v>
      </c>
      <c r="BK178" s="132">
        <f>ROUND(I178*H178,2)</f>
        <v>0</v>
      </c>
      <c r="BL178" s="17" t="s">
        <v>627</v>
      </c>
      <c r="BM178" s="131" t="s">
        <v>1925</v>
      </c>
    </row>
    <row r="179" spans="2:65" s="1" customFormat="1" x14ac:dyDescent="0.2">
      <c r="B179" s="32"/>
      <c r="D179" s="133" t="s">
        <v>175</v>
      </c>
      <c r="F179" s="134" t="s">
        <v>1926</v>
      </c>
      <c r="I179" s="135"/>
      <c r="L179" s="32"/>
      <c r="M179" s="136"/>
      <c r="U179" s="53"/>
      <c r="AT179" s="17" t="s">
        <v>175</v>
      </c>
      <c r="AU179" s="17" t="s">
        <v>82</v>
      </c>
    </row>
    <row r="180" spans="2:65" s="1" customFormat="1" ht="16.5" customHeight="1" x14ac:dyDescent="0.2">
      <c r="B180" s="32"/>
      <c r="C180" s="152" t="s">
        <v>549</v>
      </c>
      <c r="D180" s="152" t="s">
        <v>180</v>
      </c>
      <c r="E180" s="153" t="s">
        <v>1927</v>
      </c>
      <c r="F180" s="154" t="s">
        <v>1928</v>
      </c>
      <c r="G180" s="155" t="s">
        <v>314</v>
      </c>
      <c r="H180" s="156">
        <v>1</v>
      </c>
      <c r="I180" s="157"/>
      <c r="J180" s="158">
        <f>ROUND(I180*H180,2)</f>
        <v>0</v>
      </c>
      <c r="K180" s="154" t="s">
        <v>19</v>
      </c>
      <c r="L180" s="159"/>
      <c r="M180" s="160" t="s">
        <v>19</v>
      </c>
      <c r="N180" s="161" t="s">
        <v>43</v>
      </c>
      <c r="P180" s="129">
        <f>O180*H180</f>
        <v>0</v>
      </c>
      <c r="Q180" s="129">
        <v>2.5999999999999998E-4</v>
      </c>
      <c r="R180" s="129">
        <f>Q180*H180</f>
        <v>2.5999999999999998E-4</v>
      </c>
      <c r="S180" s="129">
        <v>0</v>
      </c>
      <c r="T180" s="129">
        <f>S180*H180</f>
        <v>0</v>
      </c>
      <c r="U180" s="130" t="s">
        <v>19</v>
      </c>
      <c r="AR180" s="131" t="s">
        <v>1831</v>
      </c>
      <c r="AT180" s="131" t="s">
        <v>180</v>
      </c>
      <c r="AU180" s="131" t="s">
        <v>82</v>
      </c>
      <c r="AY180" s="17" t="s">
        <v>167</v>
      </c>
      <c r="BE180" s="132">
        <f>IF(N180="základní",J180,0)</f>
        <v>0</v>
      </c>
      <c r="BF180" s="132">
        <f>IF(N180="snížená",J180,0)</f>
        <v>0</v>
      </c>
      <c r="BG180" s="132">
        <f>IF(N180="zákl. přenesená",J180,0)</f>
        <v>0</v>
      </c>
      <c r="BH180" s="132">
        <f>IF(N180="sníž. přenesená",J180,0)</f>
        <v>0</v>
      </c>
      <c r="BI180" s="132">
        <f>IF(N180="nulová",J180,0)</f>
        <v>0</v>
      </c>
      <c r="BJ180" s="17" t="s">
        <v>80</v>
      </c>
      <c r="BK180" s="132">
        <f>ROUND(I180*H180,2)</f>
        <v>0</v>
      </c>
      <c r="BL180" s="17" t="s">
        <v>627</v>
      </c>
      <c r="BM180" s="131" t="s">
        <v>1929</v>
      </c>
    </row>
    <row r="181" spans="2:65" s="1" customFormat="1" ht="16.5" customHeight="1" x14ac:dyDescent="0.2">
      <c r="B181" s="32"/>
      <c r="C181" s="152" t="s">
        <v>553</v>
      </c>
      <c r="D181" s="152" t="s">
        <v>180</v>
      </c>
      <c r="E181" s="153" t="s">
        <v>1930</v>
      </c>
      <c r="F181" s="154" t="s">
        <v>1931</v>
      </c>
      <c r="G181" s="155" t="s">
        <v>314</v>
      </c>
      <c r="H181" s="156">
        <v>4</v>
      </c>
      <c r="I181" s="157"/>
      <c r="J181" s="158">
        <f>ROUND(I181*H181,2)</f>
        <v>0</v>
      </c>
      <c r="K181" s="154" t="s">
        <v>19</v>
      </c>
      <c r="L181" s="159"/>
      <c r="M181" s="160" t="s">
        <v>19</v>
      </c>
      <c r="N181" s="161" t="s">
        <v>43</v>
      </c>
      <c r="P181" s="129">
        <f>O181*H181</f>
        <v>0</v>
      </c>
      <c r="Q181" s="129">
        <v>3.2000000000000003E-4</v>
      </c>
      <c r="R181" s="129">
        <f>Q181*H181</f>
        <v>1.2800000000000001E-3</v>
      </c>
      <c r="S181" s="129">
        <v>0</v>
      </c>
      <c r="T181" s="129">
        <f>S181*H181</f>
        <v>0</v>
      </c>
      <c r="U181" s="130" t="s">
        <v>19</v>
      </c>
      <c r="AR181" s="131" t="s">
        <v>1831</v>
      </c>
      <c r="AT181" s="131" t="s">
        <v>180</v>
      </c>
      <c r="AU181" s="131" t="s">
        <v>82</v>
      </c>
      <c r="AY181" s="17" t="s">
        <v>167</v>
      </c>
      <c r="BE181" s="132">
        <f>IF(N181="základní",J181,0)</f>
        <v>0</v>
      </c>
      <c r="BF181" s="132">
        <f>IF(N181="snížená",J181,0)</f>
        <v>0</v>
      </c>
      <c r="BG181" s="132">
        <f>IF(N181="zákl. přenesená",J181,0)</f>
        <v>0</v>
      </c>
      <c r="BH181" s="132">
        <f>IF(N181="sníž. přenesená",J181,0)</f>
        <v>0</v>
      </c>
      <c r="BI181" s="132">
        <f>IF(N181="nulová",J181,0)</f>
        <v>0</v>
      </c>
      <c r="BJ181" s="17" t="s">
        <v>80</v>
      </c>
      <c r="BK181" s="132">
        <f>ROUND(I181*H181,2)</f>
        <v>0</v>
      </c>
      <c r="BL181" s="17" t="s">
        <v>627</v>
      </c>
      <c r="BM181" s="131" t="s">
        <v>1932</v>
      </c>
    </row>
    <row r="182" spans="2:65" s="1" customFormat="1" ht="24.2" customHeight="1" x14ac:dyDescent="0.2">
      <c r="B182" s="32"/>
      <c r="C182" s="152" t="s">
        <v>557</v>
      </c>
      <c r="D182" s="152" t="s">
        <v>180</v>
      </c>
      <c r="E182" s="153" t="s">
        <v>1933</v>
      </c>
      <c r="F182" s="154" t="s">
        <v>1934</v>
      </c>
      <c r="G182" s="155" t="s">
        <v>314</v>
      </c>
      <c r="H182" s="156">
        <v>2</v>
      </c>
      <c r="I182" s="157"/>
      <c r="J182" s="158">
        <f>ROUND(I182*H182,2)</f>
        <v>0</v>
      </c>
      <c r="K182" s="154" t="s">
        <v>19</v>
      </c>
      <c r="L182" s="159"/>
      <c r="M182" s="160" t="s">
        <v>19</v>
      </c>
      <c r="N182" s="161" t="s">
        <v>43</v>
      </c>
      <c r="P182" s="129">
        <f>O182*H182</f>
        <v>0</v>
      </c>
      <c r="Q182" s="129">
        <v>0</v>
      </c>
      <c r="R182" s="129">
        <f>Q182*H182</f>
        <v>0</v>
      </c>
      <c r="S182" s="129">
        <v>0</v>
      </c>
      <c r="T182" s="129">
        <f>S182*H182</f>
        <v>0</v>
      </c>
      <c r="U182" s="130" t="s">
        <v>19</v>
      </c>
      <c r="AR182" s="131" t="s">
        <v>1831</v>
      </c>
      <c r="AT182" s="131" t="s">
        <v>180</v>
      </c>
      <c r="AU182" s="131" t="s">
        <v>82</v>
      </c>
      <c r="AY182" s="17" t="s">
        <v>167</v>
      </c>
      <c r="BE182" s="132">
        <f>IF(N182="základní",J182,0)</f>
        <v>0</v>
      </c>
      <c r="BF182" s="132">
        <f>IF(N182="snížená",J182,0)</f>
        <v>0</v>
      </c>
      <c r="BG182" s="132">
        <f>IF(N182="zákl. přenesená",J182,0)</f>
        <v>0</v>
      </c>
      <c r="BH182" s="132">
        <f>IF(N182="sníž. přenesená",J182,0)</f>
        <v>0</v>
      </c>
      <c r="BI182" s="132">
        <f>IF(N182="nulová",J182,0)</f>
        <v>0</v>
      </c>
      <c r="BJ182" s="17" t="s">
        <v>80</v>
      </c>
      <c r="BK182" s="132">
        <f>ROUND(I182*H182,2)</f>
        <v>0</v>
      </c>
      <c r="BL182" s="17" t="s">
        <v>627</v>
      </c>
      <c r="BM182" s="131" t="s">
        <v>1935</v>
      </c>
    </row>
    <row r="183" spans="2:65" s="1" customFormat="1" ht="16.5" customHeight="1" x14ac:dyDescent="0.2">
      <c r="B183" s="32"/>
      <c r="C183" s="120" t="s">
        <v>561</v>
      </c>
      <c r="D183" s="120" t="s">
        <v>168</v>
      </c>
      <c r="E183" s="121" t="s">
        <v>1936</v>
      </c>
      <c r="F183" s="122" t="s">
        <v>1937</v>
      </c>
      <c r="G183" s="123" t="s">
        <v>314</v>
      </c>
      <c r="H183" s="124">
        <v>1</v>
      </c>
      <c r="I183" s="125"/>
      <c r="J183" s="126">
        <f>ROUND(I183*H183,2)</f>
        <v>0</v>
      </c>
      <c r="K183" s="122" t="s">
        <v>172</v>
      </c>
      <c r="L183" s="32"/>
      <c r="M183" s="127" t="s">
        <v>19</v>
      </c>
      <c r="N183" s="128" t="s">
        <v>43</v>
      </c>
      <c r="P183" s="129">
        <f>O183*H183</f>
        <v>0</v>
      </c>
      <c r="Q183" s="129">
        <v>0</v>
      </c>
      <c r="R183" s="129">
        <f>Q183*H183</f>
        <v>0</v>
      </c>
      <c r="S183" s="129">
        <v>0</v>
      </c>
      <c r="T183" s="129">
        <f>S183*H183</f>
        <v>0</v>
      </c>
      <c r="U183" s="130" t="s">
        <v>19</v>
      </c>
      <c r="AR183" s="131" t="s">
        <v>627</v>
      </c>
      <c r="AT183" s="131" t="s">
        <v>168</v>
      </c>
      <c r="AU183" s="131" t="s">
        <v>82</v>
      </c>
      <c r="AY183" s="17" t="s">
        <v>167</v>
      </c>
      <c r="BE183" s="132">
        <f>IF(N183="základní",J183,0)</f>
        <v>0</v>
      </c>
      <c r="BF183" s="132">
        <f>IF(N183="snížená",J183,0)</f>
        <v>0</v>
      </c>
      <c r="BG183" s="132">
        <f>IF(N183="zákl. přenesená",J183,0)</f>
        <v>0</v>
      </c>
      <c r="BH183" s="132">
        <f>IF(N183="sníž. přenesená",J183,0)</f>
        <v>0</v>
      </c>
      <c r="BI183" s="132">
        <f>IF(N183="nulová",J183,0)</f>
        <v>0</v>
      </c>
      <c r="BJ183" s="17" t="s">
        <v>80</v>
      </c>
      <c r="BK183" s="132">
        <f>ROUND(I183*H183,2)</f>
        <v>0</v>
      </c>
      <c r="BL183" s="17" t="s">
        <v>627</v>
      </c>
      <c r="BM183" s="131" t="s">
        <v>1938</v>
      </c>
    </row>
    <row r="184" spans="2:65" s="1" customFormat="1" x14ac:dyDescent="0.2">
      <c r="B184" s="32"/>
      <c r="D184" s="133" t="s">
        <v>175</v>
      </c>
      <c r="F184" s="134" t="s">
        <v>1939</v>
      </c>
      <c r="I184" s="135"/>
      <c r="L184" s="32"/>
      <c r="M184" s="136"/>
      <c r="U184" s="53"/>
      <c r="AT184" s="17" t="s">
        <v>175</v>
      </c>
      <c r="AU184" s="17" t="s">
        <v>82</v>
      </c>
    </row>
    <row r="185" spans="2:65" s="1" customFormat="1" ht="24.2" customHeight="1" x14ac:dyDescent="0.2">
      <c r="B185" s="32"/>
      <c r="C185" s="152" t="s">
        <v>565</v>
      </c>
      <c r="D185" s="152" t="s">
        <v>180</v>
      </c>
      <c r="E185" s="153" t="s">
        <v>1940</v>
      </c>
      <c r="F185" s="154" t="s">
        <v>1941</v>
      </c>
      <c r="G185" s="155" t="s">
        <v>314</v>
      </c>
      <c r="H185" s="156">
        <v>1</v>
      </c>
      <c r="I185" s="157"/>
      <c r="J185" s="158">
        <f>ROUND(I185*H185,2)</f>
        <v>0</v>
      </c>
      <c r="K185" s="154" t="s">
        <v>172</v>
      </c>
      <c r="L185" s="159"/>
      <c r="M185" s="160" t="s">
        <v>19</v>
      </c>
      <c r="N185" s="161" t="s">
        <v>43</v>
      </c>
      <c r="P185" s="129">
        <f>O185*H185</f>
        <v>0</v>
      </c>
      <c r="Q185" s="129">
        <v>1.3299999999999999E-2</v>
      </c>
      <c r="R185" s="129">
        <f>Q185*H185</f>
        <v>1.3299999999999999E-2</v>
      </c>
      <c r="S185" s="129">
        <v>0</v>
      </c>
      <c r="T185" s="129">
        <f>S185*H185</f>
        <v>0</v>
      </c>
      <c r="U185" s="130" t="s">
        <v>19</v>
      </c>
      <c r="AR185" s="131" t="s">
        <v>1831</v>
      </c>
      <c r="AT185" s="131" t="s">
        <v>180</v>
      </c>
      <c r="AU185" s="131" t="s">
        <v>82</v>
      </c>
      <c r="AY185" s="17" t="s">
        <v>167</v>
      </c>
      <c r="BE185" s="132">
        <f>IF(N185="základní",J185,0)</f>
        <v>0</v>
      </c>
      <c r="BF185" s="132">
        <f>IF(N185="snížená",J185,0)</f>
        <v>0</v>
      </c>
      <c r="BG185" s="132">
        <f>IF(N185="zákl. přenesená",J185,0)</f>
        <v>0</v>
      </c>
      <c r="BH185" s="132">
        <f>IF(N185="sníž. přenesená",J185,0)</f>
        <v>0</v>
      </c>
      <c r="BI185" s="132">
        <f>IF(N185="nulová",J185,0)</f>
        <v>0</v>
      </c>
      <c r="BJ185" s="17" t="s">
        <v>80</v>
      </c>
      <c r="BK185" s="132">
        <f>ROUND(I185*H185,2)</f>
        <v>0</v>
      </c>
      <c r="BL185" s="17" t="s">
        <v>627</v>
      </c>
      <c r="BM185" s="131" t="s">
        <v>1942</v>
      </c>
    </row>
    <row r="186" spans="2:65" s="1" customFormat="1" ht="24.2" customHeight="1" x14ac:dyDescent="0.2">
      <c r="B186" s="32"/>
      <c r="C186" s="120" t="s">
        <v>570</v>
      </c>
      <c r="D186" s="120" t="s">
        <v>168</v>
      </c>
      <c r="E186" s="121" t="s">
        <v>1943</v>
      </c>
      <c r="F186" s="122" t="s">
        <v>1944</v>
      </c>
      <c r="G186" s="123" t="s">
        <v>314</v>
      </c>
      <c r="H186" s="124">
        <v>1</v>
      </c>
      <c r="I186" s="125"/>
      <c r="J186" s="126">
        <f>ROUND(I186*H186,2)</f>
        <v>0</v>
      </c>
      <c r="K186" s="122" t="s">
        <v>172</v>
      </c>
      <c r="L186" s="32"/>
      <c r="M186" s="127" t="s">
        <v>19</v>
      </c>
      <c r="N186" s="128" t="s">
        <v>43</v>
      </c>
      <c r="P186" s="129">
        <f>O186*H186</f>
        <v>0</v>
      </c>
      <c r="Q186" s="129">
        <v>0</v>
      </c>
      <c r="R186" s="129">
        <f>Q186*H186</f>
        <v>0</v>
      </c>
      <c r="S186" s="129">
        <v>0</v>
      </c>
      <c r="T186" s="129">
        <f>S186*H186</f>
        <v>0</v>
      </c>
      <c r="U186" s="130" t="s">
        <v>19</v>
      </c>
      <c r="AR186" s="131" t="s">
        <v>627</v>
      </c>
      <c r="AT186" s="131" t="s">
        <v>168</v>
      </c>
      <c r="AU186" s="131" t="s">
        <v>82</v>
      </c>
      <c r="AY186" s="17" t="s">
        <v>167</v>
      </c>
      <c r="BE186" s="132">
        <f>IF(N186="základní",J186,0)</f>
        <v>0</v>
      </c>
      <c r="BF186" s="132">
        <f>IF(N186="snížená",J186,0)</f>
        <v>0</v>
      </c>
      <c r="BG186" s="132">
        <f>IF(N186="zákl. přenesená",J186,0)</f>
        <v>0</v>
      </c>
      <c r="BH186" s="132">
        <f>IF(N186="sníž. přenesená",J186,0)</f>
        <v>0</v>
      </c>
      <c r="BI186" s="132">
        <f>IF(N186="nulová",J186,0)</f>
        <v>0</v>
      </c>
      <c r="BJ186" s="17" t="s">
        <v>80</v>
      </c>
      <c r="BK186" s="132">
        <f>ROUND(I186*H186,2)</f>
        <v>0</v>
      </c>
      <c r="BL186" s="17" t="s">
        <v>627</v>
      </c>
      <c r="BM186" s="131" t="s">
        <v>1945</v>
      </c>
    </row>
    <row r="187" spans="2:65" s="1" customFormat="1" x14ac:dyDescent="0.2">
      <c r="B187" s="32"/>
      <c r="D187" s="133" t="s">
        <v>175</v>
      </c>
      <c r="F187" s="134" t="s">
        <v>1946</v>
      </c>
      <c r="I187" s="135"/>
      <c r="L187" s="32"/>
      <c r="M187" s="136"/>
      <c r="U187" s="53"/>
      <c r="AT187" s="17" t="s">
        <v>175</v>
      </c>
      <c r="AU187" s="17" t="s">
        <v>82</v>
      </c>
    </row>
    <row r="188" spans="2:65" s="1" customFormat="1" ht="24.2" customHeight="1" x14ac:dyDescent="0.2">
      <c r="B188" s="32"/>
      <c r="C188" s="152" t="s">
        <v>574</v>
      </c>
      <c r="D188" s="152" t="s">
        <v>180</v>
      </c>
      <c r="E188" s="153" t="s">
        <v>1947</v>
      </c>
      <c r="F188" s="154" t="s">
        <v>1948</v>
      </c>
      <c r="G188" s="155" t="s">
        <v>228</v>
      </c>
      <c r="H188" s="156">
        <v>1.0149999999999999</v>
      </c>
      <c r="I188" s="157"/>
      <c r="J188" s="158">
        <f>ROUND(I188*H188,2)</f>
        <v>0</v>
      </c>
      <c r="K188" s="154" t="s">
        <v>172</v>
      </c>
      <c r="L188" s="159"/>
      <c r="M188" s="160" t="s">
        <v>19</v>
      </c>
      <c r="N188" s="161" t="s">
        <v>43</v>
      </c>
      <c r="P188" s="129">
        <f>O188*H188</f>
        <v>0</v>
      </c>
      <c r="Q188" s="129">
        <v>4.2999999999999999E-4</v>
      </c>
      <c r="R188" s="129">
        <f>Q188*H188</f>
        <v>4.3644999999999996E-4</v>
      </c>
      <c r="S188" s="129">
        <v>0</v>
      </c>
      <c r="T188" s="129">
        <f>S188*H188</f>
        <v>0</v>
      </c>
      <c r="U188" s="130" t="s">
        <v>19</v>
      </c>
      <c r="AR188" s="131" t="s">
        <v>1831</v>
      </c>
      <c r="AT188" s="131" t="s">
        <v>180</v>
      </c>
      <c r="AU188" s="131" t="s">
        <v>82</v>
      </c>
      <c r="AY188" s="17" t="s">
        <v>167</v>
      </c>
      <c r="BE188" s="132">
        <f>IF(N188="základní",J188,0)</f>
        <v>0</v>
      </c>
      <c r="BF188" s="132">
        <f>IF(N188="snížená",J188,0)</f>
        <v>0</v>
      </c>
      <c r="BG188" s="132">
        <f>IF(N188="zákl. přenesená",J188,0)</f>
        <v>0</v>
      </c>
      <c r="BH188" s="132">
        <f>IF(N188="sníž. přenesená",J188,0)</f>
        <v>0</v>
      </c>
      <c r="BI188" s="132">
        <f>IF(N188="nulová",J188,0)</f>
        <v>0</v>
      </c>
      <c r="BJ188" s="17" t="s">
        <v>80</v>
      </c>
      <c r="BK188" s="132">
        <f>ROUND(I188*H188,2)</f>
        <v>0</v>
      </c>
      <c r="BL188" s="17" t="s">
        <v>627</v>
      </c>
      <c r="BM188" s="131" t="s">
        <v>1949</v>
      </c>
    </row>
    <row r="189" spans="2:65" s="11" customFormat="1" x14ac:dyDescent="0.2">
      <c r="B189" s="137"/>
      <c r="D189" s="138" t="s">
        <v>177</v>
      </c>
      <c r="E189" s="139" t="s">
        <v>19</v>
      </c>
      <c r="F189" s="140" t="s">
        <v>1950</v>
      </c>
      <c r="H189" s="141">
        <v>1.0149999999999999</v>
      </c>
      <c r="I189" s="142"/>
      <c r="L189" s="137"/>
      <c r="M189" s="143"/>
      <c r="U189" s="144"/>
      <c r="AT189" s="139" t="s">
        <v>177</v>
      </c>
      <c r="AU189" s="139" t="s">
        <v>82</v>
      </c>
      <c r="AV189" s="11" t="s">
        <v>82</v>
      </c>
      <c r="AW189" s="11" t="s">
        <v>34</v>
      </c>
      <c r="AX189" s="11" t="s">
        <v>72</v>
      </c>
      <c r="AY189" s="139" t="s">
        <v>167</v>
      </c>
    </row>
    <row r="190" spans="2:65" s="12" customFormat="1" x14ac:dyDescent="0.2">
      <c r="B190" s="145"/>
      <c r="D190" s="138" t="s">
        <v>177</v>
      </c>
      <c r="E190" s="146" t="s">
        <v>19</v>
      </c>
      <c r="F190" s="147" t="s">
        <v>179</v>
      </c>
      <c r="H190" s="148">
        <v>1.0149999999999999</v>
      </c>
      <c r="I190" s="149"/>
      <c r="L190" s="145"/>
      <c r="M190" s="150"/>
      <c r="U190" s="151"/>
      <c r="AT190" s="146" t="s">
        <v>177</v>
      </c>
      <c r="AU190" s="146" t="s">
        <v>82</v>
      </c>
      <c r="AV190" s="12" t="s">
        <v>173</v>
      </c>
      <c r="AW190" s="12" t="s">
        <v>34</v>
      </c>
      <c r="AX190" s="12" t="s">
        <v>80</v>
      </c>
      <c r="AY190" s="146" t="s">
        <v>167</v>
      </c>
    </row>
    <row r="191" spans="2:65" s="1" customFormat="1" ht="21.75" customHeight="1" x14ac:dyDescent="0.2">
      <c r="B191" s="32"/>
      <c r="C191" s="152" t="s">
        <v>578</v>
      </c>
      <c r="D191" s="152" t="s">
        <v>180</v>
      </c>
      <c r="E191" s="153" t="s">
        <v>1951</v>
      </c>
      <c r="F191" s="154" t="s">
        <v>1952</v>
      </c>
      <c r="G191" s="155" t="s">
        <v>314</v>
      </c>
      <c r="H191" s="156">
        <v>1</v>
      </c>
      <c r="I191" s="157"/>
      <c r="J191" s="158">
        <f>ROUND(I191*H191,2)</f>
        <v>0</v>
      </c>
      <c r="K191" s="154" t="s">
        <v>172</v>
      </c>
      <c r="L191" s="159"/>
      <c r="M191" s="160" t="s">
        <v>19</v>
      </c>
      <c r="N191" s="161" t="s">
        <v>43</v>
      </c>
      <c r="P191" s="129">
        <f>O191*H191</f>
        <v>0</v>
      </c>
      <c r="Q191" s="129">
        <v>5.0000000000000002E-5</v>
      </c>
      <c r="R191" s="129">
        <f>Q191*H191</f>
        <v>5.0000000000000002E-5</v>
      </c>
      <c r="S191" s="129">
        <v>0</v>
      </c>
      <c r="T191" s="129">
        <f>S191*H191</f>
        <v>0</v>
      </c>
      <c r="U191" s="130" t="s">
        <v>19</v>
      </c>
      <c r="AR191" s="131" t="s">
        <v>1831</v>
      </c>
      <c r="AT191" s="131" t="s">
        <v>180</v>
      </c>
      <c r="AU191" s="131" t="s">
        <v>82</v>
      </c>
      <c r="AY191" s="17" t="s">
        <v>167</v>
      </c>
      <c r="BE191" s="132">
        <f>IF(N191="základní",J191,0)</f>
        <v>0</v>
      </c>
      <c r="BF191" s="132">
        <f>IF(N191="snížená",J191,0)</f>
        <v>0</v>
      </c>
      <c r="BG191" s="132">
        <f>IF(N191="zákl. přenesená",J191,0)</f>
        <v>0</v>
      </c>
      <c r="BH191" s="132">
        <f>IF(N191="sníž. přenesená",J191,0)</f>
        <v>0</v>
      </c>
      <c r="BI191" s="132">
        <f>IF(N191="nulová",J191,0)</f>
        <v>0</v>
      </c>
      <c r="BJ191" s="17" t="s">
        <v>80</v>
      </c>
      <c r="BK191" s="132">
        <f>ROUND(I191*H191,2)</f>
        <v>0</v>
      </c>
      <c r="BL191" s="17" t="s">
        <v>627</v>
      </c>
      <c r="BM191" s="131" t="s">
        <v>1953</v>
      </c>
    </row>
    <row r="192" spans="2:65" s="1" customFormat="1" ht="24.2" customHeight="1" x14ac:dyDescent="0.2">
      <c r="B192" s="32"/>
      <c r="C192" s="152" t="s">
        <v>584</v>
      </c>
      <c r="D192" s="152" t="s">
        <v>180</v>
      </c>
      <c r="E192" s="153" t="s">
        <v>1954</v>
      </c>
      <c r="F192" s="154" t="s">
        <v>1955</v>
      </c>
      <c r="G192" s="155" t="s">
        <v>314</v>
      </c>
      <c r="H192" s="156">
        <v>1</v>
      </c>
      <c r="I192" s="157"/>
      <c r="J192" s="158">
        <f>ROUND(I192*H192,2)</f>
        <v>0</v>
      </c>
      <c r="K192" s="154" t="s">
        <v>19</v>
      </c>
      <c r="L192" s="159"/>
      <c r="M192" s="160" t="s">
        <v>19</v>
      </c>
      <c r="N192" s="161" t="s">
        <v>43</v>
      </c>
      <c r="P192" s="129">
        <f>O192*H192</f>
        <v>0</v>
      </c>
      <c r="Q192" s="129">
        <v>3.0000000000000001E-5</v>
      </c>
      <c r="R192" s="129">
        <f>Q192*H192</f>
        <v>3.0000000000000001E-5</v>
      </c>
      <c r="S192" s="129">
        <v>0</v>
      </c>
      <c r="T192" s="129">
        <f>S192*H192</f>
        <v>0</v>
      </c>
      <c r="U192" s="130" t="s">
        <v>19</v>
      </c>
      <c r="AR192" s="131" t="s">
        <v>1831</v>
      </c>
      <c r="AT192" s="131" t="s">
        <v>180</v>
      </c>
      <c r="AU192" s="131" t="s">
        <v>82</v>
      </c>
      <c r="AY192" s="17" t="s">
        <v>167</v>
      </c>
      <c r="BE192" s="132">
        <f>IF(N192="základní",J192,0)</f>
        <v>0</v>
      </c>
      <c r="BF192" s="132">
        <f>IF(N192="snížená",J192,0)</f>
        <v>0</v>
      </c>
      <c r="BG192" s="132">
        <f>IF(N192="zákl. přenesená",J192,0)</f>
        <v>0</v>
      </c>
      <c r="BH192" s="132">
        <f>IF(N192="sníž. přenesená",J192,0)</f>
        <v>0</v>
      </c>
      <c r="BI192" s="132">
        <f>IF(N192="nulová",J192,0)</f>
        <v>0</v>
      </c>
      <c r="BJ192" s="17" t="s">
        <v>80</v>
      </c>
      <c r="BK192" s="132">
        <f>ROUND(I192*H192,2)</f>
        <v>0</v>
      </c>
      <c r="BL192" s="17" t="s">
        <v>627</v>
      </c>
      <c r="BM192" s="131" t="s">
        <v>1956</v>
      </c>
    </row>
    <row r="193" spans="2:65" s="1" customFormat="1" ht="21.75" customHeight="1" x14ac:dyDescent="0.2">
      <c r="B193" s="32"/>
      <c r="C193" s="120" t="s">
        <v>587</v>
      </c>
      <c r="D193" s="120" t="s">
        <v>168</v>
      </c>
      <c r="E193" s="121" t="s">
        <v>1957</v>
      </c>
      <c r="F193" s="122" t="s">
        <v>1958</v>
      </c>
      <c r="G193" s="123" t="s">
        <v>228</v>
      </c>
      <c r="H193" s="124">
        <v>133</v>
      </c>
      <c r="I193" s="125"/>
      <c r="J193" s="126">
        <f>ROUND(I193*H193,2)</f>
        <v>0</v>
      </c>
      <c r="K193" s="122" t="s">
        <v>172</v>
      </c>
      <c r="L193" s="32"/>
      <c r="M193" s="127" t="s">
        <v>19</v>
      </c>
      <c r="N193" s="128" t="s">
        <v>43</v>
      </c>
      <c r="P193" s="129">
        <f>O193*H193</f>
        <v>0</v>
      </c>
      <c r="Q193" s="129">
        <v>0</v>
      </c>
      <c r="R193" s="129">
        <f>Q193*H193</f>
        <v>0</v>
      </c>
      <c r="S193" s="129">
        <v>0</v>
      </c>
      <c r="T193" s="129">
        <f>S193*H193</f>
        <v>0</v>
      </c>
      <c r="U193" s="130" t="s">
        <v>19</v>
      </c>
      <c r="AR193" s="131" t="s">
        <v>627</v>
      </c>
      <c r="AT193" s="131" t="s">
        <v>168</v>
      </c>
      <c r="AU193" s="131" t="s">
        <v>82</v>
      </c>
      <c r="AY193" s="17" t="s">
        <v>167</v>
      </c>
      <c r="BE193" s="132">
        <f>IF(N193="základní",J193,0)</f>
        <v>0</v>
      </c>
      <c r="BF193" s="132">
        <f>IF(N193="snížená",J193,0)</f>
        <v>0</v>
      </c>
      <c r="BG193" s="132">
        <f>IF(N193="zákl. přenesená",J193,0)</f>
        <v>0</v>
      </c>
      <c r="BH193" s="132">
        <f>IF(N193="sníž. přenesená",J193,0)</f>
        <v>0</v>
      </c>
      <c r="BI193" s="132">
        <f>IF(N193="nulová",J193,0)</f>
        <v>0</v>
      </c>
      <c r="BJ193" s="17" t="s">
        <v>80</v>
      </c>
      <c r="BK193" s="132">
        <f>ROUND(I193*H193,2)</f>
        <v>0</v>
      </c>
      <c r="BL193" s="17" t="s">
        <v>627</v>
      </c>
      <c r="BM193" s="131" t="s">
        <v>1959</v>
      </c>
    </row>
    <row r="194" spans="2:65" s="1" customFormat="1" x14ac:dyDescent="0.2">
      <c r="B194" s="32"/>
      <c r="D194" s="133" t="s">
        <v>175</v>
      </c>
      <c r="F194" s="134" t="s">
        <v>1960</v>
      </c>
      <c r="I194" s="135"/>
      <c r="L194" s="32"/>
      <c r="M194" s="136"/>
      <c r="U194" s="53"/>
      <c r="AT194" s="17" t="s">
        <v>175</v>
      </c>
      <c r="AU194" s="17" t="s">
        <v>82</v>
      </c>
    </row>
    <row r="195" spans="2:65" s="1" customFormat="1" ht="16.5" customHeight="1" x14ac:dyDescent="0.2">
      <c r="B195" s="32"/>
      <c r="C195" s="120" t="s">
        <v>591</v>
      </c>
      <c r="D195" s="120" t="s">
        <v>168</v>
      </c>
      <c r="E195" s="121" t="s">
        <v>1961</v>
      </c>
      <c r="F195" s="122" t="s">
        <v>1962</v>
      </c>
      <c r="G195" s="123" t="s">
        <v>228</v>
      </c>
      <c r="H195" s="124">
        <v>133</v>
      </c>
      <c r="I195" s="125"/>
      <c r="J195" s="126">
        <f>ROUND(I195*H195,2)</f>
        <v>0</v>
      </c>
      <c r="K195" s="122" t="s">
        <v>172</v>
      </c>
      <c r="L195" s="32"/>
      <c r="M195" s="127" t="s">
        <v>19</v>
      </c>
      <c r="N195" s="128" t="s">
        <v>43</v>
      </c>
      <c r="P195" s="129">
        <f>O195*H195</f>
        <v>0</v>
      </c>
      <c r="Q195" s="129">
        <v>0</v>
      </c>
      <c r="R195" s="129">
        <f>Q195*H195</f>
        <v>0</v>
      </c>
      <c r="S195" s="129">
        <v>0</v>
      </c>
      <c r="T195" s="129">
        <f>S195*H195</f>
        <v>0</v>
      </c>
      <c r="U195" s="130" t="s">
        <v>19</v>
      </c>
      <c r="AR195" s="131" t="s">
        <v>627</v>
      </c>
      <c r="AT195" s="131" t="s">
        <v>168</v>
      </c>
      <c r="AU195" s="131" t="s">
        <v>82</v>
      </c>
      <c r="AY195" s="17" t="s">
        <v>167</v>
      </c>
      <c r="BE195" s="132">
        <f>IF(N195="základní",J195,0)</f>
        <v>0</v>
      </c>
      <c r="BF195" s="132">
        <f>IF(N195="snížená",J195,0)</f>
        <v>0</v>
      </c>
      <c r="BG195" s="132">
        <f>IF(N195="zákl. přenesená",J195,0)</f>
        <v>0</v>
      </c>
      <c r="BH195" s="132">
        <f>IF(N195="sníž. přenesená",J195,0)</f>
        <v>0</v>
      </c>
      <c r="BI195" s="132">
        <f>IF(N195="nulová",J195,0)</f>
        <v>0</v>
      </c>
      <c r="BJ195" s="17" t="s">
        <v>80</v>
      </c>
      <c r="BK195" s="132">
        <f>ROUND(I195*H195,2)</f>
        <v>0</v>
      </c>
      <c r="BL195" s="17" t="s">
        <v>627</v>
      </c>
      <c r="BM195" s="131" t="s">
        <v>1963</v>
      </c>
    </row>
    <row r="196" spans="2:65" s="1" customFormat="1" x14ac:dyDescent="0.2">
      <c r="B196" s="32"/>
      <c r="D196" s="133" t="s">
        <v>175</v>
      </c>
      <c r="F196" s="134" t="s">
        <v>1964</v>
      </c>
      <c r="I196" s="135"/>
      <c r="L196" s="32"/>
      <c r="M196" s="136"/>
      <c r="U196" s="53"/>
      <c r="AT196" s="17" t="s">
        <v>175</v>
      </c>
      <c r="AU196" s="17" t="s">
        <v>82</v>
      </c>
    </row>
    <row r="197" spans="2:65" s="10" customFormat="1" ht="22.9" customHeight="1" x14ac:dyDescent="0.2">
      <c r="B197" s="110"/>
      <c r="D197" s="111" t="s">
        <v>71</v>
      </c>
      <c r="E197" s="175" t="s">
        <v>1965</v>
      </c>
      <c r="F197" s="175" t="s">
        <v>1966</v>
      </c>
      <c r="I197" s="113"/>
      <c r="J197" s="176">
        <f>BK197</f>
        <v>0</v>
      </c>
      <c r="L197" s="110"/>
      <c r="M197" s="115"/>
      <c r="P197" s="116">
        <f>SUM(P198:P201)</f>
        <v>0</v>
      </c>
      <c r="R197" s="116">
        <f>SUM(R198:R201)</f>
        <v>1.6279200000000001E-2</v>
      </c>
      <c r="T197" s="116">
        <f>SUM(T198:T201)</f>
        <v>0</v>
      </c>
      <c r="U197" s="117"/>
      <c r="AR197" s="111" t="s">
        <v>187</v>
      </c>
      <c r="AT197" s="118" t="s">
        <v>71</v>
      </c>
      <c r="AU197" s="118" t="s">
        <v>80</v>
      </c>
      <c r="AY197" s="111" t="s">
        <v>167</v>
      </c>
      <c r="BK197" s="119">
        <f>SUM(BK198:BK201)</f>
        <v>0</v>
      </c>
    </row>
    <row r="198" spans="2:65" s="1" customFormat="1" ht="33" customHeight="1" x14ac:dyDescent="0.2">
      <c r="B198" s="32"/>
      <c r="C198" s="120" t="s">
        <v>595</v>
      </c>
      <c r="D198" s="120" t="s">
        <v>168</v>
      </c>
      <c r="E198" s="121" t="s">
        <v>1967</v>
      </c>
      <c r="F198" s="122" t="s">
        <v>1968</v>
      </c>
      <c r="G198" s="123" t="s">
        <v>228</v>
      </c>
      <c r="H198" s="124">
        <v>133</v>
      </c>
      <c r="I198" s="125"/>
      <c r="J198" s="126">
        <f>ROUND(I198*H198,2)</f>
        <v>0</v>
      </c>
      <c r="K198" s="122" t="s">
        <v>172</v>
      </c>
      <c r="L198" s="32"/>
      <c r="M198" s="127" t="s">
        <v>19</v>
      </c>
      <c r="N198" s="128" t="s">
        <v>43</v>
      </c>
      <c r="P198" s="129">
        <f>O198*H198</f>
        <v>0</v>
      </c>
      <c r="Q198" s="129">
        <v>1.2239999999999999E-4</v>
      </c>
      <c r="R198" s="129">
        <f>Q198*H198</f>
        <v>1.6279200000000001E-2</v>
      </c>
      <c r="S198" s="129">
        <v>0</v>
      </c>
      <c r="T198" s="129">
        <f>S198*H198</f>
        <v>0</v>
      </c>
      <c r="U198" s="130" t="s">
        <v>19</v>
      </c>
      <c r="AR198" s="131" t="s">
        <v>627</v>
      </c>
      <c r="AT198" s="131" t="s">
        <v>168</v>
      </c>
      <c r="AU198" s="131" t="s">
        <v>82</v>
      </c>
      <c r="AY198" s="17" t="s">
        <v>167</v>
      </c>
      <c r="BE198" s="132">
        <f>IF(N198="základní",J198,0)</f>
        <v>0</v>
      </c>
      <c r="BF198" s="132">
        <f>IF(N198="snížená",J198,0)</f>
        <v>0</v>
      </c>
      <c r="BG198" s="132">
        <f>IF(N198="zákl. přenesená",J198,0)</f>
        <v>0</v>
      </c>
      <c r="BH198" s="132">
        <f>IF(N198="sníž. přenesená",J198,0)</f>
        <v>0</v>
      </c>
      <c r="BI198" s="132">
        <f>IF(N198="nulová",J198,0)</f>
        <v>0</v>
      </c>
      <c r="BJ198" s="17" t="s">
        <v>80</v>
      </c>
      <c r="BK198" s="132">
        <f>ROUND(I198*H198,2)</f>
        <v>0</v>
      </c>
      <c r="BL198" s="17" t="s">
        <v>627</v>
      </c>
      <c r="BM198" s="131" t="s">
        <v>1969</v>
      </c>
    </row>
    <row r="199" spans="2:65" s="1" customFormat="1" x14ac:dyDescent="0.2">
      <c r="B199" s="32"/>
      <c r="D199" s="133" t="s">
        <v>175</v>
      </c>
      <c r="F199" s="134" t="s">
        <v>1970</v>
      </c>
      <c r="I199" s="135"/>
      <c r="L199" s="32"/>
      <c r="M199" s="136"/>
      <c r="U199" s="53"/>
      <c r="AT199" s="17" t="s">
        <v>175</v>
      </c>
      <c r="AU199" s="17" t="s">
        <v>82</v>
      </c>
    </row>
    <row r="200" spans="2:65" s="11" customFormat="1" x14ac:dyDescent="0.2">
      <c r="B200" s="137"/>
      <c r="D200" s="138" t="s">
        <v>177</v>
      </c>
      <c r="E200" s="139" t="s">
        <v>19</v>
      </c>
      <c r="F200" s="140" t="s">
        <v>1971</v>
      </c>
      <c r="H200" s="141">
        <v>133</v>
      </c>
      <c r="I200" s="142"/>
      <c r="L200" s="137"/>
      <c r="M200" s="143"/>
      <c r="U200" s="144"/>
      <c r="AT200" s="139" t="s">
        <v>177</v>
      </c>
      <c r="AU200" s="139" t="s">
        <v>82</v>
      </c>
      <c r="AV200" s="11" t="s">
        <v>82</v>
      </c>
      <c r="AW200" s="11" t="s">
        <v>34</v>
      </c>
      <c r="AX200" s="11" t="s">
        <v>72</v>
      </c>
      <c r="AY200" s="139" t="s">
        <v>167</v>
      </c>
    </row>
    <row r="201" spans="2:65" s="12" customFormat="1" x14ac:dyDescent="0.2">
      <c r="B201" s="145"/>
      <c r="D201" s="138" t="s">
        <v>177</v>
      </c>
      <c r="E201" s="146" t="s">
        <v>19</v>
      </c>
      <c r="F201" s="147" t="s">
        <v>179</v>
      </c>
      <c r="H201" s="148">
        <v>133</v>
      </c>
      <c r="I201" s="149"/>
      <c r="L201" s="145"/>
      <c r="M201" s="150"/>
      <c r="U201" s="151"/>
      <c r="AT201" s="146" t="s">
        <v>177</v>
      </c>
      <c r="AU201" s="146" t="s">
        <v>82</v>
      </c>
      <c r="AV201" s="12" t="s">
        <v>173</v>
      </c>
      <c r="AW201" s="12" t="s">
        <v>34</v>
      </c>
      <c r="AX201" s="12" t="s">
        <v>80</v>
      </c>
      <c r="AY201" s="146" t="s">
        <v>167</v>
      </c>
    </row>
    <row r="202" spans="2:65" s="10" customFormat="1" ht="25.9" customHeight="1" x14ac:dyDescent="0.2">
      <c r="B202" s="110"/>
      <c r="D202" s="111" t="s">
        <v>71</v>
      </c>
      <c r="E202" s="112" t="s">
        <v>1972</v>
      </c>
      <c r="F202" s="112" t="s">
        <v>1973</v>
      </c>
      <c r="I202" s="113"/>
      <c r="J202" s="114">
        <f>BK202</f>
        <v>0</v>
      </c>
      <c r="L202" s="110"/>
      <c r="M202" s="115"/>
      <c r="P202" s="116">
        <f>SUM(P203:P218)</f>
        <v>0</v>
      </c>
      <c r="R202" s="116">
        <f>SUM(R203:R218)</f>
        <v>0</v>
      </c>
      <c r="T202" s="116">
        <f>SUM(T203:T218)</f>
        <v>0</v>
      </c>
      <c r="U202" s="117"/>
      <c r="AR202" s="111" t="s">
        <v>173</v>
      </c>
      <c r="AT202" s="118" t="s">
        <v>71</v>
      </c>
      <c r="AU202" s="118" t="s">
        <v>72</v>
      </c>
      <c r="AY202" s="111" t="s">
        <v>167</v>
      </c>
      <c r="BK202" s="119">
        <f>SUM(BK203:BK218)</f>
        <v>0</v>
      </c>
    </row>
    <row r="203" spans="2:65" s="1" customFormat="1" ht="24.2" customHeight="1" x14ac:dyDescent="0.2">
      <c r="B203" s="32"/>
      <c r="C203" s="120" t="s">
        <v>598</v>
      </c>
      <c r="D203" s="120" t="s">
        <v>168</v>
      </c>
      <c r="E203" s="121" t="s">
        <v>1974</v>
      </c>
      <c r="F203" s="122" t="s">
        <v>1975</v>
      </c>
      <c r="G203" s="123" t="s">
        <v>1976</v>
      </c>
      <c r="H203" s="124">
        <v>4</v>
      </c>
      <c r="I203" s="125"/>
      <c r="J203" s="126">
        <f>ROUND(I203*H203,2)</f>
        <v>0</v>
      </c>
      <c r="K203" s="122" t="s">
        <v>172</v>
      </c>
      <c r="L203" s="32"/>
      <c r="M203" s="127" t="s">
        <v>19</v>
      </c>
      <c r="N203" s="128" t="s">
        <v>43</v>
      </c>
      <c r="P203" s="129">
        <f>O203*H203</f>
        <v>0</v>
      </c>
      <c r="Q203" s="129">
        <v>0</v>
      </c>
      <c r="R203" s="129">
        <f>Q203*H203</f>
        <v>0</v>
      </c>
      <c r="S203" s="129">
        <v>0</v>
      </c>
      <c r="T203" s="129">
        <f>S203*H203</f>
        <v>0</v>
      </c>
      <c r="U203" s="130" t="s">
        <v>19</v>
      </c>
      <c r="AR203" s="131" t="s">
        <v>1977</v>
      </c>
      <c r="AT203" s="131" t="s">
        <v>168</v>
      </c>
      <c r="AU203" s="131" t="s">
        <v>80</v>
      </c>
      <c r="AY203" s="17" t="s">
        <v>167</v>
      </c>
      <c r="BE203" s="132">
        <f>IF(N203="základní",J203,0)</f>
        <v>0</v>
      </c>
      <c r="BF203" s="132">
        <f>IF(N203="snížená",J203,0)</f>
        <v>0</v>
      </c>
      <c r="BG203" s="132">
        <f>IF(N203="zákl. přenesená",J203,0)</f>
        <v>0</v>
      </c>
      <c r="BH203" s="132">
        <f>IF(N203="sníž. přenesená",J203,0)</f>
        <v>0</v>
      </c>
      <c r="BI203" s="132">
        <f>IF(N203="nulová",J203,0)</f>
        <v>0</v>
      </c>
      <c r="BJ203" s="17" t="s">
        <v>80</v>
      </c>
      <c r="BK203" s="132">
        <f>ROUND(I203*H203,2)</f>
        <v>0</v>
      </c>
      <c r="BL203" s="17" t="s">
        <v>1977</v>
      </c>
      <c r="BM203" s="131" t="s">
        <v>1978</v>
      </c>
    </row>
    <row r="204" spans="2:65" s="1" customFormat="1" x14ac:dyDescent="0.2">
      <c r="B204" s="32"/>
      <c r="D204" s="133" t="s">
        <v>175</v>
      </c>
      <c r="F204" s="134" t="s">
        <v>1979</v>
      </c>
      <c r="I204" s="135"/>
      <c r="L204" s="32"/>
      <c r="M204" s="136"/>
      <c r="U204" s="53"/>
      <c r="AT204" s="17" t="s">
        <v>175</v>
      </c>
      <c r="AU204" s="17" t="s">
        <v>80</v>
      </c>
    </row>
    <row r="205" spans="2:65" s="11" customFormat="1" x14ac:dyDescent="0.2">
      <c r="B205" s="137"/>
      <c r="D205" s="138" t="s">
        <v>177</v>
      </c>
      <c r="E205" s="139" t="s">
        <v>19</v>
      </c>
      <c r="F205" s="140" t="s">
        <v>1980</v>
      </c>
      <c r="H205" s="141">
        <v>4</v>
      </c>
      <c r="I205" s="142"/>
      <c r="L205" s="137"/>
      <c r="M205" s="143"/>
      <c r="U205" s="144"/>
      <c r="AT205" s="139" t="s">
        <v>177</v>
      </c>
      <c r="AU205" s="139" t="s">
        <v>80</v>
      </c>
      <c r="AV205" s="11" t="s">
        <v>82</v>
      </c>
      <c r="AW205" s="11" t="s">
        <v>34</v>
      </c>
      <c r="AX205" s="11" t="s">
        <v>72</v>
      </c>
      <c r="AY205" s="139" t="s">
        <v>167</v>
      </c>
    </row>
    <row r="206" spans="2:65" s="12" customFormat="1" x14ac:dyDescent="0.2">
      <c r="B206" s="145"/>
      <c r="D206" s="138" t="s">
        <v>177</v>
      </c>
      <c r="E206" s="146" t="s">
        <v>19</v>
      </c>
      <c r="F206" s="147" t="s">
        <v>179</v>
      </c>
      <c r="H206" s="148">
        <v>4</v>
      </c>
      <c r="I206" s="149"/>
      <c r="L206" s="145"/>
      <c r="M206" s="150"/>
      <c r="U206" s="151"/>
      <c r="AT206" s="146" t="s">
        <v>177</v>
      </c>
      <c r="AU206" s="146" t="s">
        <v>80</v>
      </c>
      <c r="AV206" s="12" t="s">
        <v>173</v>
      </c>
      <c r="AW206" s="12" t="s">
        <v>34</v>
      </c>
      <c r="AX206" s="12" t="s">
        <v>80</v>
      </c>
      <c r="AY206" s="146" t="s">
        <v>167</v>
      </c>
    </row>
    <row r="207" spans="2:65" s="1" customFormat="1" ht="33" customHeight="1" x14ac:dyDescent="0.2">
      <c r="B207" s="32"/>
      <c r="C207" s="120" t="s">
        <v>601</v>
      </c>
      <c r="D207" s="120" t="s">
        <v>168</v>
      </c>
      <c r="E207" s="121" t="s">
        <v>1981</v>
      </c>
      <c r="F207" s="122" t="s">
        <v>1982</v>
      </c>
      <c r="G207" s="123" t="s">
        <v>1976</v>
      </c>
      <c r="H207" s="124">
        <v>8</v>
      </c>
      <c r="I207" s="125"/>
      <c r="J207" s="126">
        <f>ROUND(I207*H207,2)</f>
        <v>0</v>
      </c>
      <c r="K207" s="122" t="s">
        <v>172</v>
      </c>
      <c r="L207" s="32"/>
      <c r="M207" s="127" t="s">
        <v>19</v>
      </c>
      <c r="N207" s="128" t="s">
        <v>43</v>
      </c>
      <c r="P207" s="129">
        <f>O207*H207</f>
        <v>0</v>
      </c>
      <c r="Q207" s="129">
        <v>0</v>
      </c>
      <c r="R207" s="129">
        <f>Q207*H207</f>
        <v>0</v>
      </c>
      <c r="S207" s="129">
        <v>0</v>
      </c>
      <c r="T207" s="129">
        <f>S207*H207</f>
        <v>0</v>
      </c>
      <c r="U207" s="130" t="s">
        <v>19</v>
      </c>
      <c r="AR207" s="131" t="s">
        <v>1977</v>
      </c>
      <c r="AT207" s="131" t="s">
        <v>168</v>
      </c>
      <c r="AU207" s="131" t="s">
        <v>80</v>
      </c>
      <c r="AY207" s="17" t="s">
        <v>167</v>
      </c>
      <c r="BE207" s="132">
        <f>IF(N207="základní",J207,0)</f>
        <v>0</v>
      </c>
      <c r="BF207" s="132">
        <f>IF(N207="snížená",J207,0)</f>
        <v>0</v>
      </c>
      <c r="BG207" s="132">
        <f>IF(N207="zákl. přenesená",J207,0)</f>
        <v>0</v>
      </c>
      <c r="BH207" s="132">
        <f>IF(N207="sníž. přenesená",J207,0)</f>
        <v>0</v>
      </c>
      <c r="BI207" s="132">
        <f>IF(N207="nulová",J207,0)</f>
        <v>0</v>
      </c>
      <c r="BJ207" s="17" t="s">
        <v>80</v>
      </c>
      <c r="BK207" s="132">
        <f>ROUND(I207*H207,2)</f>
        <v>0</v>
      </c>
      <c r="BL207" s="17" t="s">
        <v>1977</v>
      </c>
      <c r="BM207" s="131" t="s">
        <v>1983</v>
      </c>
    </row>
    <row r="208" spans="2:65" s="1" customFormat="1" x14ac:dyDescent="0.2">
      <c r="B208" s="32"/>
      <c r="D208" s="133" t="s">
        <v>175</v>
      </c>
      <c r="F208" s="134" t="s">
        <v>1984</v>
      </c>
      <c r="I208" s="135"/>
      <c r="L208" s="32"/>
      <c r="M208" s="136"/>
      <c r="U208" s="53"/>
      <c r="AT208" s="17" t="s">
        <v>175</v>
      </c>
      <c r="AU208" s="17" t="s">
        <v>80</v>
      </c>
    </row>
    <row r="209" spans="2:65" s="11" customFormat="1" x14ac:dyDescent="0.2">
      <c r="B209" s="137"/>
      <c r="D209" s="138" t="s">
        <v>177</v>
      </c>
      <c r="E209" s="139" t="s">
        <v>19</v>
      </c>
      <c r="F209" s="140" t="s">
        <v>1985</v>
      </c>
      <c r="H209" s="141">
        <v>8</v>
      </c>
      <c r="I209" s="142"/>
      <c r="L209" s="137"/>
      <c r="M209" s="143"/>
      <c r="U209" s="144"/>
      <c r="AT209" s="139" t="s">
        <v>177</v>
      </c>
      <c r="AU209" s="139" t="s">
        <v>80</v>
      </c>
      <c r="AV209" s="11" t="s">
        <v>82</v>
      </c>
      <c r="AW209" s="11" t="s">
        <v>34</v>
      </c>
      <c r="AX209" s="11" t="s">
        <v>72</v>
      </c>
      <c r="AY209" s="139" t="s">
        <v>167</v>
      </c>
    </row>
    <row r="210" spans="2:65" s="12" customFormat="1" x14ac:dyDescent="0.2">
      <c r="B210" s="145"/>
      <c r="D210" s="138" t="s">
        <v>177</v>
      </c>
      <c r="E210" s="146" t="s">
        <v>19</v>
      </c>
      <c r="F210" s="147" t="s">
        <v>179</v>
      </c>
      <c r="H210" s="148">
        <v>8</v>
      </c>
      <c r="I210" s="149"/>
      <c r="L210" s="145"/>
      <c r="M210" s="150"/>
      <c r="U210" s="151"/>
      <c r="AT210" s="146" t="s">
        <v>177</v>
      </c>
      <c r="AU210" s="146" t="s">
        <v>80</v>
      </c>
      <c r="AV210" s="12" t="s">
        <v>173</v>
      </c>
      <c r="AW210" s="12" t="s">
        <v>34</v>
      </c>
      <c r="AX210" s="12" t="s">
        <v>80</v>
      </c>
      <c r="AY210" s="146" t="s">
        <v>167</v>
      </c>
    </row>
    <row r="211" spans="2:65" s="1" customFormat="1" ht="24.2" customHeight="1" x14ac:dyDescent="0.2">
      <c r="B211" s="32"/>
      <c r="C211" s="120" t="s">
        <v>604</v>
      </c>
      <c r="D211" s="120" t="s">
        <v>168</v>
      </c>
      <c r="E211" s="121" t="s">
        <v>1986</v>
      </c>
      <c r="F211" s="122" t="s">
        <v>1987</v>
      </c>
      <c r="G211" s="123" t="s">
        <v>1976</v>
      </c>
      <c r="H211" s="124">
        <v>24</v>
      </c>
      <c r="I211" s="125"/>
      <c r="J211" s="126">
        <f>ROUND(I211*H211,2)</f>
        <v>0</v>
      </c>
      <c r="K211" s="122" t="s">
        <v>172</v>
      </c>
      <c r="L211" s="32"/>
      <c r="M211" s="127" t="s">
        <v>19</v>
      </c>
      <c r="N211" s="128" t="s">
        <v>43</v>
      </c>
      <c r="P211" s="129">
        <f>O211*H211</f>
        <v>0</v>
      </c>
      <c r="Q211" s="129">
        <v>0</v>
      </c>
      <c r="R211" s="129">
        <f>Q211*H211</f>
        <v>0</v>
      </c>
      <c r="S211" s="129">
        <v>0</v>
      </c>
      <c r="T211" s="129">
        <f>S211*H211</f>
        <v>0</v>
      </c>
      <c r="U211" s="130" t="s">
        <v>19</v>
      </c>
      <c r="AR211" s="131" t="s">
        <v>1977</v>
      </c>
      <c r="AT211" s="131" t="s">
        <v>168</v>
      </c>
      <c r="AU211" s="131" t="s">
        <v>80</v>
      </c>
      <c r="AY211" s="17" t="s">
        <v>167</v>
      </c>
      <c r="BE211" s="132">
        <f>IF(N211="základní",J211,0)</f>
        <v>0</v>
      </c>
      <c r="BF211" s="132">
        <f>IF(N211="snížená",J211,0)</f>
        <v>0</v>
      </c>
      <c r="BG211" s="132">
        <f>IF(N211="zákl. přenesená",J211,0)</f>
        <v>0</v>
      </c>
      <c r="BH211" s="132">
        <f>IF(N211="sníž. přenesená",J211,0)</f>
        <v>0</v>
      </c>
      <c r="BI211" s="132">
        <f>IF(N211="nulová",J211,0)</f>
        <v>0</v>
      </c>
      <c r="BJ211" s="17" t="s">
        <v>80</v>
      </c>
      <c r="BK211" s="132">
        <f>ROUND(I211*H211,2)</f>
        <v>0</v>
      </c>
      <c r="BL211" s="17" t="s">
        <v>1977</v>
      </c>
      <c r="BM211" s="131" t="s">
        <v>1988</v>
      </c>
    </row>
    <row r="212" spans="2:65" s="1" customFormat="1" x14ac:dyDescent="0.2">
      <c r="B212" s="32"/>
      <c r="D212" s="133" t="s">
        <v>175</v>
      </c>
      <c r="F212" s="134" t="s">
        <v>1989</v>
      </c>
      <c r="I212" s="135"/>
      <c r="L212" s="32"/>
      <c r="M212" s="136"/>
      <c r="U212" s="53"/>
      <c r="AT212" s="17" t="s">
        <v>175</v>
      </c>
      <c r="AU212" s="17" t="s">
        <v>80</v>
      </c>
    </row>
    <row r="213" spans="2:65" s="1" customFormat="1" ht="24.2" customHeight="1" x14ac:dyDescent="0.2">
      <c r="B213" s="32"/>
      <c r="C213" s="120" t="s">
        <v>608</v>
      </c>
      <c r="D213" s="120" t="s">
        <v>168</v>
      </c>
      <c r="E213" s="121" t="s">
        <v>1990</v>
      </c>
      <c r="F213" s="122" t="s">
        <v>1991</v>
      </c>
      <c r="G213" s="123" t="s">
        <v>1976</v>
      </c>
      <c r="H213" s="124">
        <v>32</v>
      </c>
      <c r="I213" s="125"/>
      <c r="J213" s="126">
        <f>ROUND(I213*H213,2)</f>
        <v>0</v>
      </c>
      <c r="K213" s="122" t="s">
        <v>172</v>
      </c>
      <c r="L213" s="32"/>
      <c r="M213" s="127" t="s">
        <v>19</v>
      </c>
      <c r="N213" s="128" t="s">
        <v>43</v>
      </c>
      <c r="P213" s="129">
        <f>O213*H213</f>
        <v>0</v>
      </c>
      <c r="Q213" s="129">
        <v>0</v>
      </c>
      <c r="R213" s="129">
        <f>Q213*H213</f>
        <v>0</v>
      </c>
      <c r="S213" s="129">
        <v>0</v>
      </c>
      <c r="T213" s="129">
        <f>S213*H213</f>
        <v>0</v>
      </c>
      <c r="U213" s="130" t="s">
        <v>19</v>
      </c>
      <c r="AR213" s="131" t="s">
        <v>1977</v>
      </c>
      <c r="AT213" s="131" t="s">
        <v>168</v>
      </c>
      <c r="AU213" s="131" t="s">
        <v>80</v>
      </c>
      <c r="AY213" s="17" t="s">
        <v>167</v>
      </c>
      <c r="BE213" s="132">
        <f>IF(N213="základní",J213,0)</f>
        <v>0</v>
      </c>
      <c r="BF213" s="132">
        <f>IF(N213="snížená",J213,0)</f>
        <v>0</v>
      </c>
      <c r="BG213" s="132">
        <f>IF(N213="zákl. přenesená",J213,0)</f>
        <v>0</v>
      </c>
      <c r="BH213" s="132">
        <f>IF(N213="sníž. přenesená",J213,0)</f>
        <v>0</v>
      </c>
      <c r="BI213" s="132">
        <f>IF(N213="nulová",J213,0)</f>
        <v>0</v>
      </c>
      <c r="BJ213" s="17" t="s">
        <v>80</v>
      </c>
      <c r="BK213" s="132">
        <f>ROUND(I213*H213,2)</f>
        <v>0</v>
      </c>
      <c r="BL213" s="17" t="s">
        <v>1977</v>
      </c>
      <c r="BM213" s="131" t="s">
        <v>1992</v>
      </c>
    </row>
    <row r="214" spans="2:65" s="1" customFormat="1" x14ac:dyDescent="0.2">
      <c r="B214" s="32"/>
      <c r="D214" s="133" t="s">
        <v>175</v>
      </c>
      <c r="F214" s="134" t="s">
        <v>1993</v>
      </c>
      <c r="I214" s="135"/>
      <c r="L214" s="32"/>
      <c r="M214" s="136"/>
      <c r="U214" s="53"/>
      <c r="AT214" s="17" t="s">
        <v>175</v>
      </c>
      <c r="AU214" s="17" t="s">
        <v>80</v>
      </c>
    </row>
    <row r="215" spans="2:65" s="11" customFormat="1" ht="22.5" x14ac:dyDescent="0.2">
      <c r="B215" s="137"/>
      <c r="D215" s="138" t="s">
        <v>177</v>
      </c>
      <c r="E215" s="139" t="s">
        <v>19</v>
      </c>
      <c r="F215" s="140" t="s">
        <v>1994</v>
      </c>
      <c r="H215" s="141">
        <v>8</v>
      </c>
      <c r="I215" s="142"/>
      <c r="L215" s="137"/>
      <c r="M215" s="143"/>
      <c r="U215" s="144"/>
      <c r="AT215" s="139" t="s">
        <v>177</v>
      </c>
      <c r="AU215" s="139" t="s">
        <v>80</v>
      </c>
      <c r="AV215" s="11" t="s">
        <v>82</v>
      </c>
      <c r="AW215" s="11" t="s">
        <v>34</v>
      </c>
      <c r="AX215" s="11" t="s">
        <v>72</v>
      </c>
      <c r="AY215" s="139" t="s">
        <v>167</v>
      </c>
    </row>
    <row r="216" spans="2:65" s="11" customFormat="1" x14ac:dyDescent="0.2">
      <c r="B216" s="137"/>
      <c r="D216" s="138" t="s">
        <v>177</v>
      </c>
      <c r="E216" s="139" t="s">
        <v>19</v>
      </c>
      <c r="F216" s="140" t="s">
        <v>1985</v>
      </c>
      <c r="H216" s="141">
        <v>8</v>
      </c>
      <c r="I216" s="142"/>
      <c r="L216" s="137"/>
      <c r="M216" s="143"/>
      <c r="U216" s="144"/>
      <c r="AT216" s="139" t="s">
        <v>177</v>
      </c>
      <c r="AU216" s="139" t="s">
        <v>80</v>
      </c>
      <c r="AV216" s="11" t="s">
        <v>82</v>
      </c>
      <c r="AW216" s="11" t="s">
        <v>34</v>
      </c>
      <c r="AX216" s="11" t="s">
        <v>72</v>
      </c>
      <c r="AY216" s="139" t="s">
        <v>167</v>
      </c>
    </row>
    <row r="217" spans="2:65" s="11" customFormat="1" x14ac:dyDescent="0.2">
      <c r="B217" s="137"/>
      <c r="D217" s="138" t="s">
        <v>177</v>
      </c>
      <c r="E217" s="139" t="s">
        <v>19</v>
      </c>
      <c r="F217" s="140" t="s">
        <v>1995</v>
      </c>
      <c r="H217" s="141">
        <v>16</v>
      </c>
      <c r="I217" s="142"/>
      <c r="L217" s="137"/>
      <c r="M217" s="143"/>
      <c r="U217" s="144"/>
      <c r="AT217" s="139" t="s">
        <v>177</v>
      </c>
      <c r="AU217" s="139" t="s">
        <v>80</v>
      </c>
      <c r="AV217" s="11" t="s">
        <v>82</v>
      </c>
      <c r="AW217" s="11" t="s">
        <v>34</v>
      </c>
      <c r="AX217" s="11" t="s">
        <v>72</v>
      </c>
      <c r="AY217" s="139" t="s">
        <v>167</v>
      </c>
    </row>
    <row r="218" spans="2:65" s="12" customFormat="1" x14ac:dyDescent="0.2">
      <c r="B218" s="145"/>
      <c r="D218" s="138" t="s">
        <v>177</v>
      </c>
      <c r="E218" s="146" t="s">
        <v>19</v>
      </c>
      <c r="F218" s="147" t="s">
        <v>179</v>
      </c>
      <c r="H218" s="148">
        <v>32</v>
      </c>
      <c r="I218" s="149"/>
      <c r="L218" s="145"/>
      <c r="M218" s="150"/>
      <c r="U218" s="151"/>
      <c r="AT218" s="146" t="s">
        <v>177</v>
      </c>
      <c r="AU218" s="146" t="s">
        <v>80</v>
      </c>
      <c r="AV218" s="12" t="s">
        <v>173</v>
      </c>
      <c r="AW218" s="12" t="s">
        <v>34</v>
      </c>
      <c r="AX218" s="12" t="s">
        <v>80</v>
      </c>
      <c r="AY218" s="146" t="s">
        <v>167</v>
      </c>
    </row>
    <row r="219" spans="2:65" s="10" customFormat="1" ht="25.9" customHeight="1" x14ac:dyDescent="0.2">
      <c r="B219" s="110"/>
      <c r="D219" s="111" t="s">
        <v>71</v>
      </c>
      <c r="E219" s="112" t="s">
        <v>1494</v>
      </c>
      <c r="F219" s="112" t="s">
        <v>1495</v>
      </c>
      <c r="I219" s="113"/>
      <c r="J219" s="114">
        <f>BK219</f>
        <v>0</v>
      </c>
      <c r="L219" s="110"/>
      <c r="M219" s="115"/>
      <c r="P219" s="116">
        <f>P220</f>
        <v>0</v>
      </c>
      <c r="R219" s="116">
        <f>R220</f>
        <v>0</v>
      </c>
      <c r="T219" s="116">
        <f>T220</f>
        <v>0</v>
      </c>
      <c r="U219" s="117"/>
      <c r="AR219" s="111" t="s">
        <v>199</v>
      </c>
      <c r="AT219" s="118" t="s">
        <v>71</v>
      </c>
      <c r="AU219" s="118" t="s">
        <v>72</v>
      </c>
      <c r="AY219" s="111" t="s">
        <v>167</v>
      </c>
      <c r="BK219" s="119">
        <f>BK220</f>
        <v>0</v>
      </c>
    </row>
    <row r="220" spans="2:65" s="10" customFormat="1" ht="22.9" customHeight="1" x14ac:dyDescent="0.2">
      <c r="B220" s="110"/>
      <c r="D220" s="111" t="s">
        <v>71</v>
      </c>
      <c r="E220" s="175" t="s">
        <v>1496</v>
      </c>
      <c r="F220" s="175" t="s">
        <v>1497</v>
      </c>
      <c r="I220" s="113"/>
      <c r="J220" s="176">
        <f>BK220</f>
        <v>0</v>
      </c>
      <c r="L220" s="110"/>
      <c r="M220" s="115"/>
      <c r="P220" s="116">
        <f>SUM(P221:P223)</f>
        <v>0</v>
      </c>
      <c r="R220" s="116">
        <f>SUM(R221:R223)</f>
        <v>0</v>
      </c>
      <c r="T220" s="116">
        <f>SUM(T221:T223)</f>
        <v>0</v>
      </c>
      <c r="U220" s="117"/>
      <c r="AR220" s="111" t="s">
        <v>199</v>
      </c>
      <c r="AT220" s="118" t="s">
        <v>71</v>
      </c>
      <c r="AU220" s="118" t="s">
        <v>80</v>
      </c>
      <c r="AY220" s="111" t="s">
        <v>167</v>
      </c>
      <c r="BK220" s="119">
        <f>SUM(BK221:BK223)</f>
        <v>0</v>
      </c>
    </row>
    <row r="221" spans="2:65" s="1" customFormat="1" ht="16.5" customHeight="1" x14ac:dyDescent="0.2">
      <c r="B221" s="32"/>
      <c r="C221" s="120" t="s">
        <v>611</v>
      </c>
      <c r="D221" s="120" t="s">
        <v>168</v>
      </c>
      <c r="E221" s="121" t="s">
        <v>1996</v>
      </c>
      <c r="F221" s="122" t="s">
        <v>1997</v>
      </c>
      <c r="G221" s="123" t="s">
        <v>568</v>
      </c>
      <c r="H221" s="124">
        <v>1</v>
      </c>
      <c r="I221" s="125"/>
      <c r="J221" s="126">
        <f>ROUND(I221*H221,2)</f>
        <v>0</v>
      </c>
      <c r="K221" s="122" t="s">
        <v>19</v>
      </c>
      <c r="L221" s="32"/>
      <c r="M221" s="127" t="s">
        <v>19</v>
      </c>
      <c r="N221" s="128" t="s">
        <v>43</v>
      </c>
      <c r="P221" s="129">
        <f>O221*H221</f>
        <v>0</v>
      </c>
      <c r="Q221" s="129">
        <v>0</v>
      </c>
      <c r="R221" s="129">
        <f>Q221*H221</f>
        <v>0</v>
      </c>
      <c r="S221" s="129">
        <v>0</v>
      </c>
      <c r="T221" s="129">
        <f>S221*H221</f>
        <v>0</v>
      </c>
      <c r="U221" s="130" t="s">
        <v>19</v>
      </c>
      <c r="AR221" s="131" t="s">
        <v>173</v>
      </c>
      <c r="AT221" s="131" t="s">
        <v>168</v>
      </c>
      <c r="AU221" s="131" t="s">
        <v>82</v>
      </c>
      <c r="AY221" s="17" t="s">
        <v>167</v>
      </c>
      <c r="BE221" s="132">
        <f>IF(N221="základní",J221,0)</f>
        <v>0</v>
      </c>
      <c r="BF221" s="132">
        <f>IF(N221="snížená",J221,0)</f>
        <v>0</v>
      </c>
      <c r="BG221" s="132">
        <f>IF(N221="zákl. přenesená",J221,0)</f>
        <v>0</v>
      </c>
      <c r="BH221" s="132">
        <f>IF(N221="sníž. přenesená",J221,0)</f>
        <v>0</v>
      </c>
      <c r="BI221" s="132">
        <f>IF(N221="nulová",J221,0)</f>
        <v>0</v>
      </c>
      <c r="BJ221" s="17" t="s">
        <v>80</v>
      </c>
      <c r="BK221" s="132">
        <f>ROUND(I221*H221,2)</f>
        <v>0</v>
      </c>
      <c r="BL221" s="17" t="s">
        <v>173</v>
      </c>
      <c r="BM221" s="131" t="s">
        <v>1998</v>
      </c>
    </row>
    <row r="222" spans="2:65" s="1" customFormat="1" ht="16.5" customHeight="1" x14ac:dyDescent="0.2">
      <c r="B222" s="32"/>
      <c r="C222" s="120" t="s">
        <v>615</v>
      </c>
      <c r="D222" s="120" t="s">
        <v>168</v>
      </c>
      <c r="E222" s="121" t="s">
        <v>1999</v>
      </c>
      <c r="F222" s="122" t="s">
        <v>2000</v>
      </c>
      <c r="G222" s="123" t="s">
        <v>568</v>
      </c>
      <c r="H222" s="124">
        <v>1</v>
      </c>
      <c r="I222" s="125"/>
      <c r="J222" s="126">
        <f>ROUND(I222*H222,2)</f>
        <v>0</v>
      </c>
      <c r="K222" s="122" t="s">
        <v>19</v>
      </c>
      <c r="L222" s="32"/>
      <c r="M222" s="127" t="s">
        <v>19</v>
      </c>
      <c r="N222" s="128" t="s">
        <v>43</v>
      </c>
      <c r="P222" s="129">
        <f>O222*H222</f>
        <v>0</v>
      </c>
      <c r="Q222" s="129">
        <v>0</v>
      </c>
      <c r="R222" s="129">
        <f>Q222*H222</f>
        <v>0</v>
      </c>
      <c r="S222" s="129">
        <v>0</v>
      </c>
      <c r="T222" s="129">
        <f>S222*H222</f>
        <v>0</v>
      </c>
      <c r="U222" s="130" t="s">
        <v>19</v>
      </c>
      <c r="AR222" s="131" t="s">
        <v>173</v>
      </c>
      <c r="AT222" s="131" t="s">
        <v>168</v>
      </c>
      <c r="AU222" s="131" t="s">
        <v>82</v>
      </c>
      <c r="AY222" s="17" t="s">
        <v>167</v>
      </c>
      <c r="BE222" s="132">
        <f>IF(N222="základní",J222,0)</f>
        <v>0</v>
      </c>
      <c r="BF222" s="132">
        <f>IF(N222="snížená",J222,0)</f>
        <v>0</v>
      </c>
      <c r="BG222" s="132">
        <f>IF(N222="zákl. přenesená",J222,0)</f>
        <v>0</v>
      </c>
      <c r="BH222" s="132">
        <f>IF(N222="sníž. přenesená",J222,0)</f>
        <v>0</v>
      </c>
      <c r="BI222" s="132">
        <f>IF(N222="nulová",J222,0)</f>
        <v>0</v>
      </c>
      <c r="BJ222" s="17" t="s">
        <v>80</v>
      </c>
      <c r="BK222" s="132">
        <f>ROUND(I222*H222,2)</f>
        <v>0</v>
      </c>
      <c r="BL222" s="17" t="s">
        <v>173</v>
      </c>
      <c r="BM222" s="131" t="s">
        <v>2001</v>
      </c>
    </row>
    <row r="223" spans="2:65" s="1" customFormat="1" ht="16.5" customHeight="1" x14ac:dyDescent="0.2">
      <c r="B223" s="32"/>
      <c r="C223" s="120" t="s">
        <v>618</v>
      </c>
      <c r="D223" s="120" t="s">
        <v>168</v>
      </c>
      <c r="E223" s="121" t="s">
        <v>1625</v>
      </c>
      <c r="F223" s="122" t="s">
        <v>1626</v>
      </c>
      <c r="G223" s="123" t="s">
        <v>568</v>
      </c>
      <c r="H223" s="124">
        <v>1</v>
      </c>
      <c r="I223" s="125"/>
      <c r="J223" s="126">
        <f>ROUND(I223*H223,2)</f>
        <v>0</v>
      </c>
      <c r="K223" s="122" t="s">
        <v>19</v>
      </c>
      <c r="L223" s="32"/>
      <c r="M223" s="177" t="s">
        <v>19</v>
      </c>
      <c r="N223" s="178" t="s">
        <v>43</v>
      </c>
      <c r="O223" s="169"/>
      <c r="P223" s="179">
        <f>O223*H223</f>
        <v>0</v>
      </c>
      <c r="Q223" s="179">
        <v>0</v>
      </c>
      <c r="R223" s="179">
        <f>Q223*H223</f>
        <v>0</v>
      </c>
      <c r="S223" s="179">
        <v>0</v>
      </c>
      <c r="T223" s="179">
        <f>S223*H223</f>
        <v>0</v>
      </c>
      <c r="U223" s="180" t="s">
        <v>19</v>
      </c>
      <c r="AR223" s="131" t="s">
        <v>173</v>
      </c>
      <c r="AT223" s="131" t="s">
        <v>168</v>
      </c>
      <c r="AU223" s="131" t="s">
        <v>82</v>
      </c>
      <c r="AY223" s="17" t="s">
        <v>167</v>
      </c>
      <c r="BE223" s="132">
        <f>IF(N223="základní",J223,0)</f>
        <v>0</v>
      </c>
      <c r="BF223" s="132">
        <f>IF(N223="snížená",J223,0)</f>
        <v>0</v>
      </c>
      <c r="BG223" s="132">
        <f>IF(N223="zákl. přenesená",J223,0)</f>
        <v>0</v>
      </c>
      <c r="BH223" s="132">
        <f>IF(N223="sníž. přenesená",J223,0)</f>
        <v>0</v>
      </c>
      <c r="BI223" s="132">
        <f>IF(N223="nulová",J223,0)</f>
        <v>0</v>
      </c>
      <c r="BJ223" s="17" t="s">
        <v>80</v>
      </c>
      <c r="BK223" s="132">
        <f>ROUND(I223*H223,2)</f>
        <v>0</v>
      </c>
      <c r="BL223" s="17" t="s">
        <v>173</v>
      </c>
      <c r="BM223" s="131" t="s">
        <v>2002</v>
      </c>
    </row>
    <row r="224" spans="2:65" s="1" customFormat="1" ht="6.95" customHeight="1" x14ac:dyDescent="0.2">
      <c r="B224" s="41"/>
      <c r="C224" s="42"/>
      <c r="D224" s="42"/>
      <c r="E224" s="42"/>
      <c r="F224" s="42"/>
      <c r="G224" s="42"/>
      <c r="H224" s="42"/>
      <c r="I224" s="42"/>
      <c r="J224" s="42"/>
      <c r="K224" s="42"/>
      <c r="L224" s="32"/>
    </row>
  </sheetData>
  <sheetProtection algorithmName="SHA-512" hashValue="Twabj4e1zl81jo408anOD6YiwTG2ZtvdjWphUoBqM1J37tzgb7B1G3IL9G/DYPGqUfkQIuGk9bvHmXZjj8CHdw==" saltValue="pOTDmDTg/b3LwCZM2DOMLHE7c6EnyXdoxAZSUInAUDXqNHqX9aas14/LJLQ90ZZQvmNJiWLYpQIEbeUfWuSFUA==" spinCount="100000" sheet="1" objects="1" scenarios="1" formatColumns="0" formatRows="0" autoFilter="0"/>
  <autoFilter ref="C91:K223" xr:uid="{00000000-0009-0000-0000-000009000000}"/>
  <mergeCells count="9">
    <mergeCell ref="E50:H50"/>
    <mergeCell ref="E82:H82"/>
    <mergeCell ref="E84:H84"/>
    <mergeCell ref="L2:V2"/>
    <mergeCell ref="E7:H7"/>
    <mergeCell ref="E9:H9"/>
    <mergeCell ref="E18:H18"/>
    <mergeCell ref="E27:H27"/>
    <mergeCell ref="E48:H48"/>
  </mergeCells>
  <hyperlinks>
    <hyperlink ref="F96" r:id="rId1" xr:uid="{00000000-0004-0000-0900-000000000000}"/>
    <hyperlink ref="F98" r:id="rId2" xr:uid="{00000000-0004-0000-0900-000001000000}"/>
    <hyperlink ref="F104" r:id="rId3" xr:uid="{00000000-0004-0000-0900-000002000000}"/>
    <hyperlink ref="F107" r:id="rId4" xr:uid="{00000000-0004-0000-0900-000003000000}"/>
    <hyperlink ref="F110" r:id="rId5" xr:uid="{00000000-0004-0000-0900-000004000000}"/>
    <hyperlink ref="F116" r:id="rId6" xr:uid="{00000000-0004-0000-0900-000005000000}"/>
    <hyperlink ref="F118" r:id="rId7" xr:uid="{00000000-0004-0000-0900-000006000000}"/>
    <hyperlink ref="F120" r:id="rId8" xr:uid="{00000000-0004-0000-0900-000007000000}"/>
    <hyperlink ref="F122" r:id="rId9" xr:uid="{00000000-0004-0000-0900-000008000000}"/>
    <hyperlink ref="F124" r:id="rId10" xr:uid="{00000000-0004-0000-0900-000009000000}"/>
    <hyperlink ref="F128" r:id="rId11" xr:uid="{00000000-0004-0000-0900-00000A000000}"/>
    <hyperlink ref="F133" r:id="rId12" xr:uid="{00000000-0004-0000-0900-00000B000000}"/>
    <hyperlink ref="F141" r:id="rId13" xr:uid="{00000000-0004-0000-0900-00000C000000}"/>
    <hyperlink ref="F144" r:id="rId14" xr:uid="{00000000-0004-0000-0900-00000D000000}"/>
    <hyperlink ref="F146" r:id="rId15" xr:uid="{00000000-0004-0000-0900-00000E000000}"/>
    <hyperlink ref="F148" r:id="rId16" xr:uid="{00000000-0004-0000-0900-00000F000000}"/>
    <hyperlink ref="F150" r:id="rId17" xr:uid="{00000000-0004-0000-0900-000010000000}"/>
    <hyperlink ref="F154" r:id="rId18" xr:uid="{00000000-0004-0000-0900-000011000000}"/>
    <hyperlink ref="F157" r:id="rId19" xr:uid="{00000000-0004-0000-0900-000012000000}"/>
    <hyperlink ref="F160" r:id="rId20" xr:uid="{00000000-0004-0000-0900-000013000000}"/>
    <hyperlink ref="F165" r:id="rId21" xr:uid="{00000000-0004-0000-0900-000014000000}"/>
    <hyperlink ref="F170" r:id="rId22" xr:uid="{00000000-0004-0000-0900-000015000000}"/>
    <hyperlink ref="F175" r:id="rId23" xr:uid="{00000000-0004-0000-0900-000016000000}"/>
    <hyperlink ref="F179" r:id="rId24" xr:uid="{00000000-0004-0000-0900-000017000000}"/>
    <hyperlink ref="F184" r:id="rId25" xr:uid="{00000000-0004-0000-0900-000018000000}"/>
    <hyperlink ref="F187" r:id="rId26" xr:uid="{00000000-0004-0000-0900-000019000000}"/>
    <hyperlink ref="F194" r:id="rId27" xr:uid="{00000000-0004-0000-0900-00001A000000}"/>
    <hyperlink ref="F196" r:id="rId28" xr:uid="{00000000-0004-0000-0900-00001B000000}"/>
    <hyperlink ref="F199" r:id="rId29" xr:uid="{00000000-0004-0000-0900-00001C000000}"/>
    <hyperlink ref="F204" r:id="rId30" xr:uid="{00000000-0004-0000-0900-00001D000000}"/>
    <hyperlink ref="F208" r:id="rId31" xr:uid="{00000000-0004-0000-0900-00001E000000}"/>
    <hyperlink ref="F212" r:id="rId32" xr:uid="{00000000-0004-0000-0900-00001F000000}"/>
    <hyperlink ref="F214" r:id="rId33" xr:uid="{00000000-0004-0000-0900-000020000000}"/>
  </hyperlinks>
  <pageMargins left="0.39374999999999999" right="0.39374999999999999" top="0.39374999999999999" bottom="0.39374999999999999" header="0" footer="0"/>
  <pageSetup paperSize="9" fitToHeight="100" orientation="portrait" blackAndWhite="1"/>
  <headerFooter>
    <oddFooter>&amp;CStrana &amp;P z &amp;N</oddFooter>
  </headerFooter>
  <drawing r:id="rId3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pageSetUpPr fitToPage="1"/>
  </sheetPr>
  <dimension ref="B2:BM140"/>
  <sheetViews>
    <sheetView showGridLines="0" topLeftCell="A21" workbookViewId="0">
      <selection activeCell="Y117" sqref="Y117"/>
    </sheetView>
  </sheetViews>
  <sheetFormatPr defaultRowHeight="11.25" x14ac:dyDescent="0.2"/>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1" width="14.16406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x14ac:dyDescent="0.2">
      <c r="L2" s="297"/>
      <c r="M2" s="297"/>
      <c r="N2" s="297"/>
      <c r="O2" s="297"/>
      <c r="P2" s="297"/>
      <c r="Q2" s="297"/>
      <c r="R2" s="297"/>
      <c r="S2" s="297"/>
      <c r="T2" s="297"/>
      <c r="U2" s="297"/>
      <c r="V2" s="297"/>
      <c r="AT2" s="17" t="s">
        <v>109</v>
      </c>
    </row>
    <row r="3" spans="2:46" ht="6.95" customHeight="1" x14ac:dyDescent="0.2">
      <c r="B3" s="18"/>
      <c r="C3" s="19"/>
      <c r="D3" s="19"/>
      <c r="E3" s="19"/>
      <c r="F3" s="19"/>
      <c r="G3" s="19"/>
      <c r="H3" s="19"/>
      <c r="I3" s="19"/>
      <c r="J3" s="19"/>
      <c r="K3" s="19"/>
      <c r="L3" s="20"/>
      <c r="AT3" s="17" t="s">
        <v>82</v>
      </c>
    </row>
    <row r="4" spans="2:46" ht="24.95" customHeight="1" x14ac:dyDescent="0.2">
      <c r="B4" s="20"/>
      <c r="D4" s="21" t="s">
        <v>137</v>
      </c>
      <c r="L4" s="20"/>
      <c r="M4" s="85" t="s">
        <v>10</v>
      </c>
      <c r="AT4" s="17" t="s">
        <v>4</v>
      </c>
    </row>
    <row r="5" spans="2:46" ht="6.95" customHeight="1" x14ac:dyDescent="0.2">
      <c r="B5" s="20"/>
      <c r="L5" s="20"/>
    </row>
    <row r="6" spans="2:46" ht="12" customHeight="1" x14ac:dyDescent="0.2">
      <c r="B6" s="20"/>
      <c r="D6" s="27" t="s">
        <v>16</v>
      </c>
      <c r="L6" s="20"/>
    </row>
    <row r="7" spans="2:46" ht="16.5" customHeight="1" x14ac:dyDescent="0.2">
      <c r="B7" s="20"/>
      <c r="E7" s="322" t="str">
        <f>'Rekapitulace stavby'!K6</f>
        <v>Servisní centrum Čertovka</v>
      </c>
      <c r="F7" s="323"/>
      <c r="G7" s="323"/>
      <c r="H7" s="323"/>
      <c r="L7" s="20"/>
    </row>
    <row r="8" spans="2:46" s="1" customFormat="1" ht="12" customHeight="1" x14ac:dyDescent="0.2">
      <c r="B8" s="32"/>
      <c r="D8" s="27" t="s">
        <v>138</v>
      </c>
      <c r="L8" s="32"/>
    </row>
    <row r="9" spans="2:46" s="1" customFormat="1" ht="16.5" customHeight="1" x14ac:dyDescent="0.2">
      <c r="B9" s="32"/>
      <c r="E9" s="287" t="s">
        <v>2003</v>
      </c>
      <c r="F9" s="321"/>
      <c r="G9" s="321"/>
      <c r="H9" s="321"/>
      <c r="L9" s="32"/>
    </row>
    <row r="10" spans="2:46" s="1" customFormat="1" x14ac:dyDescent="0.2">
      <c r="B10" s="32"/>
      <c r="L10" s="32"/>
    </row>
    <row r="11" spans="2:46" s="1" customFormat="1" ht="12" customHeight="1" x14ac:dyDescent="0.2">
      <c r="B11" s="32"/>
      <c r="D11" s="27" t="s">
        <v>18</v>
      </c>
      <c r="F11" s="25" t="s">
        <v>19</v>
      </c>
      <c r="I11" s="27" t="s">
        <v>20</v>
      </c>
      <c r="J11" s="25" t="s">
        <v>19</v>
      </c>
      <c r="L11" s="32"/>
    </row>
    <row r="12" spans="2:46" s="1" customFormat="1" ht="12" customHeight="1" x14ac:dyDescent="0.2">
      <c r="B12" s="32"/>
      <c r="D12" s="27" t="s">
        <v>21</v>
      </c>
      <c r="F12" s="25" t="s">
        <v>22</v>
      </c>
      <c r="I12" s="27" t="s">
        <v>23</v>
      </c>
      <c r="J12" s="49" t="str">
        <f>'Rekapitulace stavby'!AN8</f>
        <v>19. 1. 2024</v>
      </c>
      <c r="L12" s="32"/>
    </row>
    <row r="13" spans="2:46" s="1" customFormat="1" ht="10.9" customHeight="1" x14ac:dyDescent="0.2">
      <c r="B13" s="32"/>
      <c r="L13" s="32"/>
    </row>
    <row r="14" spans="2:46" s="1" customFormat="1" ht="12" customHeight="1" x14ac:dyDescent="0.2">
      <c r="B14" s="32"/>
      <c r="D14" s="27" t="s">
        <v>25</v>
      </c>
      <c r="I14" s="27" t="s">
        <v>26</v>
      </c>
      <c r="J14" s="25" t="s">
        <v>27</v>
      </c>
      <c r="L14" s="32"/>
    </row>
    <row r="15" spans="2:46" s="1" customFormat="1" ht="18" customHeight="1" x14ac:dyDescent="0.2">
      <c r="B15" s="32"/>
      <c r="E15" s="25" t="s">
        <v>28</v>
      </c>
      <c r="I15" s="27" t="s">
        <v>29</v>
      </c>
      <c r="J15" s="25" t="s">
        <v>19</v>
      </c>
      <c r="L15" s="32"/>
    </row>
    <row r="16" spans="2:46" s="1" customFormat="1" ht="6.95" customHeight="1" x14ac:dyDescent="0.2">
      <c r="B16" s="32"/>
      <c r="L16" s="32"/>
    </row>
    <row r="17" spans="2:12" s="1" customFormat="1" ht="12" customHeight="1" x14ac:dyDescent="0.2">
      <c r="B17" s="32"/>
      <c r="D17" s="27" t="s">
        <v>30</v>
      </c>
      <c r="I17" s="27" t="s">
        <v>26</v>
      </c>
      <c r="J17" s="28" t="str">
        <f>'Rekapitulace stavby'!AN13</f>
        <v>Vyplň údaj</v>
      </c>
      <c r="L17" s="32"/>
    </row>
    <row r="18" spans="2:12" s="1" customFormat="1" ht="18" customHeight="1" x14ac:dyDescent="0.2">
      <c r="B18" s="32"/>
      <c r="E18" s="324" t="str">
        <f>'Rekapitulace stavby'!E14</f>
        <v>Vyplň údaj</v>
      </c>
      <c r="F18" s="296"/>
      <c r="G18" s="296"/>
      <c r="H18" s="296"/>
      <c r="I18" s="27" t="s">
        <v>29</v>
      </c>
      <c r="J18" s="28" t="str">
        <f>'Rekapitulace stavby'!AN14</f>
        <v>Vyplň údaj</v>
      </c>
      <c r="L18" s="32"/>
    </row>
    <row r="19" spans="2:12" s="1" customFormat="1" ht="6.95" customHeight="1" x14ac:dyDescent="0.2">
      <c r="B19" s="32"/>
      <c r="L19" s="32"/>
    </row>
    <row r="20" spans="2:12" s="1" customFormat="1" ht="12" customHeight="1" x14ac:dyDescent="0.2">
      <c r="B20" s="32"/>
      <c r="D20" s="27" t="s">
        <v>32</v>
      </c>
      <c r="I20" s="27" t="s">
        <v>26</v>
      </c>
      <c r="J20" s="25" t="s">
        <v>19</v>
      </c>
      <c r="L20" s="32"/>
    </row>
    <row r="21" spans="2:12" s="1" customFormat="1" ht="18" customHeight="1" x14ac:dyDescent="0.2">
      <c r="B21" s="32"/>
      <c r="E21" s="25" t="s">
        <v>33</v>
      </c>
      <c r="I21" s="27" t="s">
        <v>29</v>
      </c>
      <c r="J21" s="25" t="s">
        <v>19</v>
      </c>
      <c r="L21" s="32"/>
    </row>
    <row r="22" spans="2:12" s="1" customFormat="1" ht="6.95" customHeight="1" x14ac:dyDescent="0.2">
      <c r="B22" s="32"/>
      <c r="L22" s="32"/>
    </row>
    <row r="23" spans="2:12" s="1" customFormat="1" ht="12" customHeight="1" x14ac:dyDescent="0.2">
      <c r="B23" s="32"/>
      <c r="D23" s="27" t="s">
        <v>35</v>
      </c>
      <c r="I23" s="27" t="s">
        <v>26</v>
      </c>
      <c r="J23" s="25" t="str">
        <f>IF('Rekapitulace stavby'!AN19="","",'Rekapitulace stavby'!AN19)</f>
        <v/>
      </c>
      <c r="L23" s="32"/>
    </row>
    <row r="24" spans="2:12" s="1" customFormat="1" ht="18" customHeight="1" x14ac:dyDescent="0.2">
      <c r="B24" s="32"/>
      <c r="E24" s="25" t="str">
        <f>IF('Rekapitulace stavby'!E20="","",'Rekapitulace stavby'!E20)</f>
        <v xml:space="preserve"> </v>
      </c>
      <c r="I24" s="27" t="s">
        <v>29</v>
      </c>
      <c r="J24" s="25" t="str">
        <f>IF('Rekapitulace stavby'!AN20="","",'Rekapitulace stavby'!AN20)</f>
        <v/>
      </c>
      <c r="L24" s="32"/>
    </row>
    <row r="25" spans="2:12" s="1" customFormat="1" ht="6.95" customHeight="1" x14ac:dyDescent="0.2">
      <c r="B25" s="32"/>
      <c r="L25" s="32"/>
    </row>
    <row r="26" spans="2:12" s="1" customFormat="1" ht="12" customHeight="1" x14ac:dyDescent="0.2">
      <c r="B26" s="32"/>
      <c r="D26" s="27" t="s">
        <v>36</v>
      </c>
      <c r="L26" s="32"/>
    </row>
    <row r="27" spans="2:12" s="7" customFormat="1" ht="71.25" customHeight="1" x14ac:dyDescent="0.2">
      <c r="B27" s="86"/>
      <c r="E27" s="301" t="s">
        <v>37</v>
      </c>
      <c r="F27" s="301"/>
      <c r="G27" s="301"/>
      <c r="H27" s="301"/>
      <c r="L27" s="86"/>
    </row>
    <row r="28" spans="2:12" s="1" customFormat="1" ht="6.95" customHeight="1" x14ac:dyDescent="0.2">
      <c r="B28" s="32"/>
      <c r="L28" s="32"/>
    </row>
    <row r="29" spans="2:12" s="1" customFormat="1" ht="6.95" customHeight="1" x14ac:dyDescent="0.2">
      <c r="B29" s="32"/>
      <c r="D29" s="50"/>
      <c r="E29" s="50"/>
      <c r="F29" s="50"/>
      <c r="G29" s="50"/>
      <c r="H29" s="50"/>
      <c r="I29" s="50"/>
      <c r="J29" s="50"/>
      <c r="K29" s="50"/>
      <c r="L29" s="32"/>
    </row>
    <row r="30" spans="2:12" s="1" customFormat="1" ht="25.35" customHeight="1" x14ac:dyDescent="0.2">
      <c r="B30" s="32"/>
      <c r="D30" s="87" t="s">
        <v>38</v>
      </c>
      <c r="J30" s="63">
        <f>ROUND(J84, 2)</f>
        <v>0</v>
      </c>
      <c r="L30" s="32"/>
    </row>
    <row r="31" spans="2:12" s="1" customFormat="1" ht="6.95" customHeight="1" x14ac:dyDescent="0.2">
      <c r="B31" s="32"/>
      <c r="D31" s="50"/>
      <c r="E31" s="50"/>
      <c r="F31" s="50"/>
      <c r="G31" s="50"/>
      <c r="H31" s="50"/>
      <c r="I31" s="50"/>
      <c r="J31" s="50"/>
      <c r="K31" s="50"/>
      <c r="L31" s="32"/>
    </row>
    <row r="32" spans="2:12" s="1" customFormat="1" ht="14.45" customHeight="1" x14ac:dyDescent="0.2">
      <c r="B32" s="32"/>
      <c r="F32" s="35" t="s">
        <v>40</v>
      </c>
      <c r="I32" s="35" t="s">
        <v>39</v>
      </c>
      <c r="J32" s="35" t="s">
        <v>41</v>
      </c>
      <c r="L32" s="32"/>
    </row>
    <row r="33" spans="2:12" s="1" customFormat="1" ht="14.45" customHeight="1" x14ac:dyDescent="0.2">
      <c r="B33" s="32"/>
      <c r="D33" s="52" t="s">
        <v>42</v>
      </c>
      <c r="E33" s="27" t="s">
        <v>43</v>
      </c>
      <c r="F33" s="88">
        <f>ROUND((SUM(BE84:BE139)),  2)</f>
        <v>0</v>
      </c>
      <c r="I33" s="89">
        <v>0.21</v>
      </c>
      <c r="J33" s="88">
        <f>ROUND(((SUM(BE84:BE139))*I33),  2)</f>
        <v>0</v>
      </c>
      <c r="L33" s="32"/>
    </row>
    <row r="34" spans="2:12" s="1" customFormat="1" ht="14.45" customHeight="1" x14ac:dyDescent="0.2">
      <c r="B34" s="32"/>
      <c r="E34" s="27" t="s">
        <v>44</v>
      </c>
      <c r="F34" s="88">
        <f>ROUND((SUM(BF84:BF139)),  2)</f>
        <v>0</v>
      </c>
      <c r="I34" s="89">
        <v>0.15</v>
      </c>
      <c r="J34" s="88">
        <f>ROUND(((SUM(BF84:BF139))*I34),  2)</f>
        <v>0</v>
      </c>
      <c r="L34" s="32"/>
    </row>
    <row r="35" spans="2:12" s="1" customFormat="1" ht="14.45" hidden="1" customHeight="1" x14ac:dyDescent="0.2">
      <c r="B35" s="32"/>
      <c r="E35" s="27" t="s">
        <v>45</v>
      </c>
      <c r="F35" s="88">
        <f>ROUND((SUM(BG84:BG139)),  2)</f>
        <v>0</v>
      </c>
      <c r="I35" s="89">
        <v>0.21</v>
      </c>
      <c r="J35" s="88">
        <f>0</f>
        <v>0</v>
      </c>
      <c r="L35" s="32"/>
    </row>
    <row r="36" spans="2:12" s="1" customFormat="1" ht="14.45" hidden="1" customHeight="1" x14ac:dyDescent="0.2">
      <c r="B36" s="32"/>
      <c r="E36" s="27" t="s">
        <v>46</v>
      </c>
      <c r="F36" s="88">
        <f>ROUND((SUM(BH84:BH139)),  2)</f>
        <v>0</v>
      </c>
      <c r="I36" s="89">
        <v>0.15</v>
      </c>
      <c r="J36" s="88">
        <f>0</f>
        <v>0</v>
      </c>
      <c r="L36" s="32"/>
    </row>
    <row r="37" spans="2:12" s="1" customFormat="1" ht="14.45" hidden="1" customHeight="1" x14ac:dyDescent="0.2">
      <c r="B37" s="32"/>
      <c r="E37" s="27" t="s">
        <v>47</v>
      </c>
      <c r="F37" s="88">
        <f>ROUND((SUM(BI84:BI139)),  2)</f>
        <v>0</v>
      </c>
      <c r="I37" s="89">
        <v>0</v>
      </c>
      <c r="J37" s="88">
        <f>0</f>
        <v>0</v>
      </c>
      <c r="L37" s="32"/>
    </row>
    <row r="38" spans="2:12" s="1" customFormat="1" ht="6.95" customHeight="1" x14ac:dyDescent="0.2">
      <c r="B38" s="32"/>
      <c r="L38" s="32"/>
    </row>
    <row r="39" spans="2:12" s="1" customFormat="1" ht="25.35" customHeight="1" x14ac:dyDescent="0.2">
      <c r="B39" s="32"/>
      <c r="C39" s="90"/>
      <c r="D39" s="91" t="s">
        <v>48</v>
      </c>
      <c r="E39" s="54"/>
      <c r="F39" s="54"/>
      <c r="G39" s="92" t="s">
        <v>49</v>
      </c>
      <c r="H39" s="93" t="s">
        <v>50</v>
      </c>
      <c r="I39" s="54"/>
      <c r="J39" s="94">
        <f>SUM(J30:J37)</f>
        <v>0</v>
      </c>
      <c r="K39" s="95"/>
      <c r="L39" s="32"/>
    </row>
    <row r="40" spans="2:12" s="1" customFormat="1" ht="14.45" customHeight="1" x14ac:dyDescent="0.2">
      <c r="B40" s="41"/>
      <c r="C40" s="42"/>
      <c r="D40" s="42"/>
      <c r="E40" s="42"/>
      <c r="F40" s="42"/>
      <c r="G40" s="42"/>
      <c r="H40" s="42"/>
      <c r="I40" s="42"/>
      <c r="J40" s="42"/>
      <c r="K40" s="42"/>
      <c r="L40" s="32"/>
    </row>
    <row r="44" spans="2:12" s="1" customFormat="1" ht="6.95" customHeight="1" x14ac:dyDescent="0.2">
      <c r="B44" s="43"/>
      <c r="C44" s="44"/>
      <c r="D44" s="44"/>
      <c r="E44" s="44"/>
      <c r="F44" s="44"/>
      <c r="G44" s="44"/>
      <c r="H44" s="44"/>
      <c r="I44" s="44"/>
      <c r="J44" s="44"/>
      <c r="K44" s="44"/>
      <c r="L44" s="32"/>
    </row>
    <row r="45" spans="2:12" s="1" customFormat="1" ht="24.95" customHeight="1" x14ac:dyDescent="0.2">
      <c r="B45" s="32"/>
      <c r="C45" s="21" t="s">
        <v>140</v>
      </c>
      <c r="L45" s="32"/>
    </row>
    <row r="46" spans="2:12" s="1" customFormat="1" ht="6.95" customHeight="1" x14ac:dyDescent="0.2">
      <c r="B46" s="32"/>
      <c r="L46" s="32"/>
    </row>
    <row r="47" spans="2:12" s="1" customFormat="1" ht="12" customHeight="1" x14ac:dyDescent="0.2">
      <c r="B47" s="32"/>
      <c r="C47" s="27" t="s">
        <v>16</v>
      </c>
      <c r="L47" s="32"/>
    </row>
    <row r="48" spans="2:12" s="1" customFormat="1" ht="16.5" customHeight="1" x14ac:dyDescent="0.2">
      <c r="B48" s="32"/>
      <c r="E48" s="322" t="str">
        <f>E7</f>
        <v>Servisní centrum Čertovka</v>
      </c>
      <c r="F48" s="323"/>
      <c r="G48" s="323"/>
      <c r="H48" s="323"/>
      <c r="L48" s="32"/>
    </row>
    <row r="49" spans="2:47" s="1" customFormat="1" ht="12" customHeight="1" x14ac:dyDescent="0.2">
      <c r="B49" s="32"/>
      <c r="C49" s="27" t="s">
        <v>138</v>
      </c>
      <c r="L49" s="32"/>
    </row>
    <row r="50" spans="2:47" s="1" customFormat="1" ht="16.5" customHeight="1" x14ac:dyDescent="0.2">
      <c r="B50" s="32"/>
      <c r="E50" s="287" t="str">
        <f>E9</f>
        <v>SO_08 - Montážní jáma - stavební práce</v>
      </c>
      <c r="F50" s="321"/>
      <c r="G50" s="321"/>
      <c r="H50" s="321"/>
      <c r="L50" s="32"/>
    </row>
    <row r="51" spans="2:47" s="1" customFormat="1" ht="6.95" customHeight="1" x14ac:dyDescent="0.2">
      <c r="B51" s="32"/>
      <c r="L51" s="32"/>
    </row>
    <row r="52" spans="2:47" s="1" customFormat="1" ht="12" customHeight="1" x14ac:dyDescent="0.2">
      <c r="B52" s="32"/>
      <c r="C52" s="27" t="s">
        <v>21</v>
      </c>
      <c r="F52" s="25" t="str">
        <f>F12</f>
        <v xml:space="preserve"> </v>
      </c>
      <c r="I52" s="27" t="s">
        <v>23</v>
      </c>
      <c r="J52" s="49" t="str">
        <f>IF(J12="","",J12)</f>
        <v>19. 1. 2024</v>
      </c>
      <c r="L52" s="32"/>
    </row>
    <row r="53" spans="2:47" s="1" customFormat="1" ht="6.95" customHeight="1" x14ac:dyDescent="0.2">
      <c r="B53" s="32"/>
      <c r="L53" s="32"/>
    </row>
    <row r="54" spans="2:47" s="1" customFormat="1" ht="15.2" customHeight="1" x14ac:dyDescent="0.2">
      <c r="B54" s="32"/>
      <c r="C54" s="27" t="s">
        <v>25</v>
      </c>
      <c r="F54" s="25" t="str">
        <f>E15</f>
        <v>Dipl. Ing. René Göndör</v>
      </c>
      <c r="I54" s="27" t="s">
        <v>32</v>
      </c>
      <c r="J54" s="30" t="str">
        <f>E21</f>
        <v>PIKHART.CZ</v>
      </c>
      <c r="L54" s="32"/>
    </row>
    <row r="55" spans="2:47" s="1" customFormat="1" ht="15.2" customHeight="1" x14ac:dyDescent="0.2">
      <c r="B55" s="32"/>
      <c r="C55" s="27" t="s">
        <v>30</v>
      </c>
      <c r="F55" s="25" t="str">
        <f>IF(E18="","",E18)</f>
        <v>Vyplň údaj</v>
      </c>
      <c r="I55" s="27" t="s">
        <v>35</v>
      </c>
      <c r="J55" s="30" t="str">
        <f>E24</f>
        <v xml:space="preserve"> </v>
      </c>
      <c r="L55" s="32"/>
    </row>
    <row r="56" spans="2:47" s="1" customFormat="1" ht="10.35" customHeight="1" x14ac:dyDescent="0.2">
      <c r="B56" s="32"/>
      <c r="L56" s="32"/>
    </row>
    <row r="57" spans="2:47" s="1" customFormat="1" ht="29.25" customHeight="1" x14ac:dyDescent="0.2">
      <c r="B57" s="32"/>
      <c r="C57" s="96" t="s">
        <v>141</v>
      </c>
      <c r="D57" s="90"/>
      <c r="E57" s="90"/>
      <c r="F57" s="90"/>
      <c r="G57" s="90"/>
      <c r="H57" s="90"/>
      <c r="I57" s="90"/>
      <c r="J57" s="97" t="s">
        <v>142</v>
      </c>
      <c r="K57" s="90"/>
      <c r="L57" s="32"/>
    </row>
    <row r="58" spans="2:47" s="1" customFormat="1" ht="10.35" customHeight="1" x14ac:dyDescent="0.2">
      <c r="B58" s="32"/>
      <c r="L58" s="32"/>
    </row>
    <row r="59" spans="2:47" s="1" customFormat="1" ht="22.9" customHeight="1" x14ac:dyDescent="0.2">
      <c r="B59" s="32"/>
      <c r="C59" s="98" t="s">
        <v>70</v>
      </c>
      <c r="J59" s="63">
        <f>J84</f>
        <v>0</v>
      </c>
      <c r="L59" s="32"/>
      <c r="AU59" s="17" t="s">
        <v>143</v>
      </c>
    </row>
    <row r="60" spans="2:47" s="8" customFormat="1" ht="24.95" customHeight="1" x14ac:dyDescent="0.2">
      <c r="B60" s="99"/>
      <c r="D60" s="100" t="s">
        <v>1019</v>
      </c>
      <c r="E60" s="101"/>
      <c r="F60" s="101"/>
      <c r="G60" s="101"/>
      <c r="H60" s="101"/>
      <c r="I60" s="101"/>
      <c r="J60" s="102">
        <f>J85</f>
        <v>0</v>
      </c>
      <c r="L60" s="99"/>
    </row>
    <row r="61" spans="2:47" s="14" customFormat="1" ht="19.899999999999999" customHeight="1" x14ac:dyDescent="0.2">
      <c r="B61" s="171"/>
      <c r="D61" s="172" t="s">
        <v>1020</v>
      </c>
      <c r="E61" s="173"/>
      <c r="F61" s="173"/>
      <c r="G61" s="173"/>
      <c r="H61" s="173"/>
      <c r="I61" s="173"/>
      <c r="J61" s="174">
        <f>J86</f>
        <v>0</v>
      </c>
      <c r="L61" s="171"/>
    </row>
    <row r="62" spans="2:47" s="14" customFormat="1" ht="19.899999999999999" customHeight="1" x14ac:dyDescent="0.2">
      <c r="B62" s="171"/>
      <c r="D62" s="172" t="s">
        <v>1021</v>
      </c>
      <c r="E62" s="173"/>
      <c r="F62" s="173"/>
      <c r="G62" s="173"/>
      <c r="H62" s="173"/>
      <c r="I62" s="173"/>
      <c r="J62" s="174">
        <f>J106</f>
        <v>0</v>
      </c>
      <c r="L62" s="171"/>
    </row>
    <row r="63" spans="2:47" s="14" customFormat="1" ht="19.899999999999999" customHeight="1" x14ac:dyDescent="0.2">
      <c r="B63" s="171"/>
      <c r="D63" s="172" t="s">
        <v>1508</v>
      </c>
      <c r="E63" s="173"/>
      <c r="F63" s="173"/>
      <c r="G63" s="173"/>
      <c r="H63" s="173"/>
      <c r="I63" s="173"/>
      <c r="J63" s="174">
        <f>J121</f>
        <v>0</v>
      </c>
      <c r="L63" s="171"/>
    </row>
    <row r="64" spans="2:47" s="14" customFormat="1" ht="19.899999999999999" customHeight="1" x14ac:dyDescent="0.2">
      <c r="B64" s="171"/>
      <c r="D64" s="172" t="s">
        <v>1689</v>
      </c>
      <c r="E64" s="173"/>
      <c r="F64" s="173"/>
      <c r="G64" s="173"/>
      <c r="H64" s="173"/>
      <c r="I64" s="173"/>
      <c r="J64" s="174">
        <f>J127</f>
        <v>0</v>
      </c>
      <c r="L64" s="171"/>
    </row>
    <row r="65" spans="2:12" s="1" customFormat="1" ht="21.75" customHeight="1" x14ac:dyDescent="0.2">
      <c r="B65" s="32"/>
      <c r="L65" s="32"/>
    </row>
    <row r="66" spans="2:12" s="1" customFormat="1" ht="6.95" customHeight="1" x14ac:dyDescent="0.2">
      <c r="B66" s="41"/>
      <c r="C66" s="42"/>
      <c r="D66" s="42"/>
      <c r="E66" s="42"/>
      <c r="F66" s="42"/>
      <c r="G66" s="42"/>
      <c r="H66" s="42"/>
      <c r="I66" s="42"/>
      <c r="J66" s="42"/>
      <c r="K66" s="42"/>
      <c r="L66" s="32"/>
    </row>
    <row r="70" spans="2:12" s="1" customFormat="1" ht="6.95" customHeight="1" x14ac:dyDescent="0.2">
      <c r="B70" s="43"/>
      <c r="C70" s="44"/>
      <c r="D70" s="44"/>
      <c r="E70" s="44"/>
      <c r="F70" s="44"/>
      <c r="G70" s="44"/>
      <c r="H70" s="44"/>
      <c r="I70" s="44"/>
      <c r="J70" s="44"/>
      <c r="K70" s="44"/>
      <c r="L70" s="32"/>
    </row>
    <row r="71" spans="2:12" s="1" customFormat="1" ht="24.95" customHeight="1" x14ac:dyDescent="0.2">
      <c r="B71" s="32"/>
      <c r="C71" s="21" t="s">
        <v>152</v>
      </c>
      <c r="L71" s="32"/>
    </row>
    <row r="72" spans="2:12" s="1" customFormat="1" ht="6.95" customHeight="1" x14ac:dyDescent="0.2">
      <c r="B72" s="32"/>
      <c r="L72" s="32"/>
    </row>
    <row r="73" spans="2:12" s="1" customFormat="1" ht="12" customHeight="1" x14ac:dyDescent="0.2">
      <c r="B73" s="32"/>
      <c r="C73" s="27" t="s">
        <v>16</v>
      </c>
      <c r="L73" s="32"/>
    </row>
    <row r="74" spans="2:12" s="1" customFormat="1" ht="16.5" customHeight="1" x14ac:dyDescent="0.2">
      <c r="B74" s="32"/>
      <c r="E74" s="322" t="str">
        <f>E7</f>
        <v>Servisní centrum Čertovka</v>
      </c>
      <c r="F74" s="323"/>
      <c r="G74" s="323"/>
      <c r="H74" s="323"/>
      <c r="L74" s="32"/>
    </row>
    <row r="75" spans="2:12" s="1" customFormat="1" ht="12" customHeight="1" x14ac:dyDescent="0.2">
      <c r="B75" s="32"/>
      <c r="C75" s="27" t="s">
        <v>138</v>
      </c>
      <c r="L75" s="32"/>
    </row>
    <row r="76" spans="2:12" s="1" customFormat="1" ht="16.5" customHeight="1" x14ac:dyDescent="0.2">
      <c r="B76" s="32"/>
      <c r="E76" s="287" t="str">
        <f>E9</f>
        <v>SO_08 - Montážní jáma - stavební práce</v>
      </c>
      <c r="F76" s="321"/>
      <c r="G76" s="321"/>
      <c r="H76" s="321"/>
      <c r="L76" s="32"/>
    </row>
    <row r="77" spans="2:12" s="1" customFormat="1" ht="6.95" customHeight="1" x14ac:dyDescent="0.2">
      <c r="B77" s="32"/>
      <c r="L77" s="32"/>
    </row>
    <row r="78" spans="2:12" s="1" customFormat="1" ht="12" customHeight="1" x14ac:dyDescent="0.2">
      <c r="B78" s="32"/>
      <c r="C78" s="27" t="s">
        <v>21</v>
      </c>
      <c r="F78" s="25" t="str">
        <f>F12</f>
        <v xml:space="preserve"> </v>
      </c>
      <c r="I78" s="27" t="s">
        <v>23</v>
      </c>
      <c r="J78" s="49" t="str">
        <f>IF(J12="","",J12)</f>
        <v>19. 1. 2024</v>
      </c>
      <c r="L78" s="32"/>
    </row>
    <row r="79" spans="2:12" s="1" customFormat="1" ht="6.95" customHeight="1" x14ac:dyDescent="0.2">
      <c r="B79" s="32"/>
      <c r="L79" s="32"/>
    </row>
    <row r="80" spans="2:12" s="1" customFormat="1" ht="15.2" customHeight="1" x14ac:dyDescent="0.2">
      <c r="B80" s="32"/>
      <c r="C80" s="27" t="s">
        <v>25</v>
      </c>
      <c r="F80" s="25" t="str">
        <f>E15</f>
        <v>Dipl. Ing. René Göndör</v>
      </c>
      <c r="I80" s="27" t="s">
        <v>32</v>
      </c>
      <c r="J80" s="30" t="str">
        <f>E21</f>
        <v>PIKHART.CZ</v>
      </c>
      <c r="L80" s="32"/>
    </row>
    <row r="81" spans="2:65" s="1" customFormat="1" ht="15.2" customHeight="1" x14ac:dyDescent="0.2">
      <c r="B81" s="32"/>
      <c r="C81" s="27" t="s">
        <v>30</v>
      </c>
      <c r="F81" s="25" t="str">
        <f>IF(E18="","",E18)</f>
        <v>Vyplň údaj</v>
      </c>
      <c r="I81" s="27" t="s">
        <v>35</v>
      </c>
      <c r="J81" s="30" t="str">
        <f>E24</f>
        <v xml:space="preserve"> </v>
      </c>
      <c r="L81" s="32"/>
    </row>
    <row r="82" spans="2:65" s="1" customFormat="1" ht="10.35" customHeight="1" x14ac:dyDescent="0.2">
      <c r="B82" s="32"/>
      <c r="L82" s="32"/>
    </row>
    <row r="83" spans="2:65" s="9" customFormat="1" ht="29.25" customHeight="1" x14ac:dyDescent="0.2">
      <c r="B83" s="103"/>
      <c r="C83" s="104" t="s">
        <v>153</v>
      </c>
      <c r="D83" s="105" t="s">
        <v>57</v>
      </c>
      <c r="E83" s="105" t="s">
        <v>53</v>
      </c>
      <c r="F83" s="105" t="s">
        <v>54</v>
      </c>
      <c r="G83" s="105" t="s">
        <v>154</v>
      </c>
      <c r="H83" s="105" t="s">
        <v>155</v>
      </c>
      <c r="I83" s="105" t="s">
        <v>156</v>
      </c>
      <c r="J83" s="105" t="s">
        <v>142</v>
      </c>
      <c r="K83" s="106" t="s">
        <v>157</v>
      </c>
      <c r="L83" s="103"/>
      <c r="M83" s="56" t="s">
        <v>19</v>
      </c>
      <c r="N83" s="57" t="s">
        <v>42</v>
      </c>
      <c r="O83" s="57" t="s">
        <v>158</v>
      </c>
      <c r="P83" s="57" t="s">
        <v>159</v>
      </c>
      <c r="Q83" s="57" t="s">
        <v>160</v>
      </c>
      <c r="R83" s="57" t="s">
        <v>161</v>
      </c>
      <c r="S83" s="57" t="s">
        <v>162</v>
      </c>
      <c r="T83" s="57" t="s">
        <v>163</v>
      </c>
      <c r="U83" s="58" t="s">
        <v>164</v>
      </c>
    </row>
    <row r="84" spans="2:65" s="1" customFormat="1" ht="22.9" customHeight="1" x14ac:dyDescent="0.25">
      <c r="B84" s="32"/>
      <c r="C84" s="61" t="s">
        <v>165</v>
      </c>
      <c r="J84" s="107">
        <f>BK84</f>
        <v>0</v>
      </c>
      <c r="L84" s="32"/>
      <c r="M84" s="59"/>
      <c r="N84" s="50"/>
      <c r="O84" s="50"/>
      <c r="P84" s="108">
        <f>P85</f>
        <v>0</v>
      </c>
      <c r="Q84" s="50"/>
      <c r="R84" s="108">
        <f>R85</f>
        <v>97.862962501200002</v>
      </c>
      <c r="S84" s="50"/>
      <c r="T84" s="108">
        <f>T85</f>
        <v>0</v>
      </c>
      <c r="U84" s="51"/>
      <c r="AT84" s="17" t="s">
        <v>71</v>
      </c>
      <c r="AU84" s="17" t="s">
        <v>143</v>
      </c>
      <c r="BK84" s="109">
        <f>BK85</f>
        <v>0</v>
      </c>
    </row>
    <row r="85" spans="2:65" s="10" customFormat="1" ht="25.9" customHeight="1" x14ac:dyDescent="0.2">
      <c r="B85" s="110"/>
      <c r="D85" s="111" t="s">
        <v>71</v>
      </c>
      <c r="E85" s="112" t="s">
        <v>419</v>
      </c>
      <c r="F85" s="112" t="s">
        <v>1188</v>
      </c>
      <c r="I85" s="113"/>
      <c r="J85" s="114">
        <f>BK85</f>
        <v>0</v>
      </c>
      <c r="L85" s="110"/>
      <c r="M85" s="115"/>
      <c r="P85" s="116">
        <f>P86+P106+P121+P127</f>
        <v>0</v>
      </c>
      <c r="R85" s="116">
        <f>R86+R106+R121+R127</f>
        <v>97.862962501200002</v>
      </c>
      <c r="T85" s="116">
        <f>T86+T106+T121+T127</f>
        <v>0</v>
      </c>
      <c r="U85" s="117"/>
      <c r="AR85" s="111" t="s">
        <v>80</v>
      </c>
      <c r="AT85" s="118" t="s">
        <v>71</v>
      </c>
      <c r="AU85" s="118" t="s">
        <v>72</v>
      </c>
      <c r="AY85" s="111" t="s">
        <v>167</v>
      </c>
      <c r="BK85" s="119">
        <f>BK86+BK106+BK121+BK127</f>
        <v>0</v>
      </c>
    </row>
    <row r="86" spans="2:65" s="10" customFormat="1" ht="22.9" customHeight="1" x14ac:dyDescent="0.2">
      <c r="B86" s="110"/>
      <c r="D86" s="111" t="s">
        <v>71</v>
      </c>
      <c r="E86" s="175" t="s">
        <v>80</v>
      </c>
      <c r="F86" s="175" t="s">
        <v>166</v>
      </c>
      <c r="I86" s="113"/>
      <c r="J86" s="176">
        <f>BK86</f>
        <v>0</v>
      </c>
      <c r="L86" s="110"/>
      <c r="M86" s="115"/>
      <c r="P86" s="116">
        <f>SUM(P87:P105)</f>
        <v>0</v>
      </c>
      <c r="R86" s="116">
        <f>SUM(R87:R105)</f>
        <v>0</v>
      </c>
      <c r="T86" s="116">
        <f>SUM(T87:T105)</f>
        <v>0</v>
      </c>
      <c r="U86" s="117"/>
      <c r="AR86" s="111" t="s">
        <v>80</v>
      </c>
      <c r="AT86" s="118" t="s">
        <v>71</v>
      </c>
      <c r="AU86" s="118" t="s">
        <v>80</v>
      </c>
      <c r="AY86" s="111" t="s">
        <v>167</v>
      </c>
      <c r="BK86" s="119">
        <f>SUM(BK87:BK105)</f>
        <v>0</v>
      </c>
    </row>
    <row r="87" spans="2:65" s="1" customFormat="1" ht="49.15" customHeight="1" x14ac:dyDescent="0.2">
      <c r="B87" s="32"/>
      <c r="C87" s="120" t="s">
        <v>80</v>
      </c>
      <c r="D87" s="120" t="s">
        <v>168</v>
      </c>
      <c r="E87" s="121" t="s">
        <v>1189</v>
      </c>
      <c r="F87" s="122" t="s">
        <v>1190</v>
      </c>
      <c r="G87" s="123" t="s">
        <v>171</v>
      </c>
      <c r="H87" s="124">
        <v>352.65</v>
      </c>
      <c r="I87" s="125"/>
      <c r="J87" s="126">
        <f>ROUND(I87*H87,2)</f>
        <v>0</v>
      </c>
      <c r="K87" s="122" t="s">
        <v>172</v>
      </c>
      <c r="L87" s="32"/>
      <c r="M87" s="127" t="s">
        <v>19</v>
      </c>
      <c r="N87" s="128" t="s">
        <v>43</v>
      </c>
      <c r="P87" s="129">
        <f>O87*H87</f>
        <v>0</v>
      </c>
      <c r="Q87" s="129">
        <v>0</v>
      </c>
      <c r="R87" s="129">
        <f>Q87*H87</f>
        <v>0</v>
      </c>
      <c r="S87" s="129">
        <v>0</v>
      </c>
      <c r="T87" s="129">
        <f>S87*H87</f>
        <v>0</v>
      </c>
      <c r="U87" s="130" t="s">
        <v>19</v>
      </c>
      <c r="AR87" s="131" t="s">
        <v>173</v>
      </c>
      <c r="AT87" s="131" t="s">
        <v>168</v>
      </c>
      <c r="AU87" s="131" t="s">
        <v>82</v>
      </c>
      <c r="AY87" s="17" t="s">
        <v>167</v>
      </c>
      <c r="BE87" s="132">
        <f>IF(N87="základní",J87,0)</f>
        <v>0</v>
      </c>
      <c r="BF87" s="132">
        <f>IF(N87="snížená",J87,0)</f>
        <v>0</v>
      </c>
      <c r="BG87" s="132">
        <f>IF(N87="zákl. přenesená",J87,0)</f>
        <v>0</v>
      </c>
      <c r="BH87" s="132">
        <f>IF(N87="sníž. přenesená",J87,0)</f>
        <v>0</v>
      </c>
      <c r="BI87" s="132">
        <f>IF(N87="nulová",J87,0)</f>
        <v>0</v>
      </c>
      <c r="BJ87" s="17" t="s">
        <v>80</v>
      </c>
      <c r="BK87" s="132">
        <f>ROUND(I87*H87,2)</f>
        <v>0</v>
      </c>
      <c r="BL87" s="17" t="s">
        <v>173</v>
      </c>
      <c r="BM87" s="131" t="s">
        <v>2004</v>
      </c>
    </row>
    <row r="88" spans="2:65" s="1" customFormat="1" x14ac:dyDescent="0.2">
      <c r="B88" s="32"/>
      <c r="D88" s="133" t="s">
        <v>175</v>
      </c>
      <c r="F88" s="134" t="s">
        <v>1192</v>
      </c>
      <c r="I88" s="135"/>
      <c r="L88" s="32"/>
      <c r="M88" s="136"/>
      <c r="U88" s="53"/>
      <c r="AT88" s="17" t="s">
        <v>175</v>
      </c>
      <c r="AU88" s="17" t="s">
        <v>82</v>
      </c>
    </row>
    <row r="89" spans="2:65" s="13" customFormat="1" x14ac:dyDescent="0.2">
      <c r="B89" s="162"/>
      <c r="D89" s="138" t="s">
        <v>177</v>
      </c>
      <c r="E89" s="163" t="s">
        <v>19</v>
      </c>
      <c r="F89" s="164" t="s">
        <v>2005</v>
      </c>
      <c r="H89" s="163" t="s">
        <v>19</v>
      </c>
      <c r="I89" s="165"/>
      <c r="L89" s="162"/>
      <c r="M89" s="166"/>
      <c r="U89" s="167"/>
      <c r="AT89" s="163" t="s">
        <v>177</v>
      </c>
      <c r="AU89" s="163" t="s">
        <v>82</v>
      </c>
      <c r="AV89" s="13" t="s">
        <v>80</v>
      </c>
      <c r="AW89" s="13" t="s">
        <v>34</v>
      </c>
      <c r="AX89" s="13" t="s">
        <v>72</v>
      </c>
      <c r="AY89" s="163" t="s">
        <v>167</v>
      </c>
    </row>
    <row r="90" spans="2:65" s="11" customFormat="1" x14ac:dyDescent="0.2">
      <c r="B90" s="137"/>
      <c r="D90" s="138" t="s">
        <v>177</v>
      </c>
      <c r="E90" s="139" t="s">
        <v>19</v>
      </c>
      <c r="F90" s="140" t="s">
        <v>704</v>
      </c>
      <c r="H90" s="141">
        <v>87</v>
      </c>
      <c r="I90" s="142"/>
      <c r="L90" s="137"/>
      <c r="M90" s="143"/>
      <c r="U90" s="144"/>
      <c r="AT90" s="139" t="s">
        <v>177</v>
      </c>
      <c r="AU90" s="139" t="s">
        <v>82</v>
      </c>
      <c r="AV90" s="11" t="s">
        <v>82</v>
      </c>
      <c r="AW90" s="11" t="s">
        <v>34</v>
      </c>
      <c r="AX90" s="11" t="s">
        <v>72</v>
      </c>
      <c r="AY90" s="139" t="s">
        <v>167</v>
      </c>
    </row>
    <row r="91" spans="2:65" s="11" customFormat="1" x14ac:dyDescent="0.2">
      <c r="B91" s="137"/>
      <c r="D91" s="138" t="s">
        <v>177</v>
      </c>
      <c r="E91" s="139" t="s">
        <v>19</v>
      </c>
      <c r="F91" s="140" t="s">
        <v>2006</v>
      </c>
      <c r="H91" s="141">
        <v>265.64999999999998</v>
      </c>
      <c r="I91" s="142"/>
      <c r="L91" s="137"/>
      <c r="M91" s="143"/>
      <c r="U91" s="144"/>
      <c r="AT91" s="139" t="s">
        <v>177</v>
      </c>
      <c r="AU91" s="139" t="s">
        <v>82</v>
      </c>
      <c r="AV91" s="11" t="s">
        <v>82</v>
      </c>
      <c r="AW91" s="11" t="s">
        <v>34</v>
      </c>
      <c r="AX91" s="11" t="s">
        <v>72</v>
      </c>
      <c r="AY91" s="139" t="s">
        <v>167</v>
      </c>
    </row>
    <row r="92" spans="2:65" s="12" customFormat="1" x14ac:dyDescent="0.2">
      <c r="B92" s="145"/>
      <c r="D92" s="138" t="s">
        <v>177</v>
      </c>
      <c r="E92" s="146" t="s">
        <v>19</v>
      </c>
      <c r="F92" s="147" t="s">
        <v>179</v>
      </c>
      <c r="H92" s="148">
        <v>352.65</v>
      </c>
      <c r="I92" s="149"/>
      <c r="L92" s="145"/>
      <c r="M92" s="150"/>
      <c r="U92" s="151"/>
      <c r="AT92" s="146" t="s">
        <v>177</v>
      </c>
      <c r="AU92" s="146" t="s">
        <v>82</v>
      </c>
      <c r="AV92" s="12" t="s">
        <v>173</v>
      </c>
      <c r="AW92" s="12" t="s">
        <v>34</v>
      </c>
      <c r="AX92" s="12" t="s">
        <v>80</v>
      </c>
      <c r="AY92" s="146" t="s">
        <v>167</v>
      </c>
    </row>
    <row r="93" spans="2:65" s="1" customFormat="1" ht="62.65" customHeight="1" x14ac:dyDescent="0.2">
      <c r="B93" s="32"/>
      <c r="C93" s="120" t="s">
        <v>82</v>
      </c>
      <c r="D93" s="120" t="s">
        <v>168</v>
      </c>
      <c r="E93" s="121" t="s">
        <v>206</v>
      </c>
      <c r="F93" s="122" t="s">
        <v>207</v>
      </c>
      <c r="G93" s="123" t="s">
        <v>171</v>
      </c>
      <c r="H93" s="124">
        <v>352.65</v>
      </c>
      <c r="I93" s="125"/>
      <c r="J93" s="126">
        <f>ROUND(I93*H93,2)</f>
        <v>0</v>
      </c>
      <c r="K93" s="122" t="s">
        <v>172</v>
      </c>
      <c r="L93" s="32"/>
      <c r="M93" s="127" t="s">
        <v>19</v>
      </c>
      <c r="N93" s="128" t="s">
        <v>43</v>
      </c>
      <c r="P93" s="129">
        <f>O93*H93</f>
        <v>0</v>
      </c>
      <c r="Q93" s="129">
        <v>0</v>
      </c>
      <c r="R93" s="129">
        <f>Q93*H93</f>
        <v>0</v>
      </c>
      <c r="S93" s="129">
        <v>0</v>
      </c>
      <c r="T93" s="129">
        <f>S93*H93</f>
        <v>0</v>
      </c>
      <c r="U93" s="130" t="s">
        <v>19</v>
      </c>
      <c r="AR93" s="131" t="s">
        <v>173</v>
      </c>
      <c r="AT93" s="131" t="s">
        <v>168</v>
      </c>
      <c r="AU93" s="131" t="s">
        <v>82</v>
      </c>
      <c r="AY93" s="17" t="s">
        <v>167</v>
      </c>
      <c r="BE93" s="132">
        <f>IF(N93="základní",J93,0)</f>
        <v>0</v>
      </c>
      <c r="BF93" s="132">
        <f>IF(N93="snížená",J93,0)</f>
        <v>0</v>
      </c>
      <c r="BG93" s="132">
        <f>IF(N93="zákl. přenesená",J93,0)</f>
        <v>0</v>
      </c>
      <c r="BH93" s="132">
        <f>IF(N93="sníž. přenesená",J93,0)</f>
        <v>0</v>
      </c>
      <c r="BI93" s="132">
        <f>IF(N93="nulová",J93,0)</f>
        <v>0</v>
      </c>
      <c r="BJ93" s="17" t="s">
        <v>80</v>
      </c>
      <c r="BK93" s="132">
        <f>ROUND(I93*H93,2)</f>
        <v>0</v>
      </c>
      <c r="BL93" s="17" t="s">
        <v>173</v>
      </c>
      <c r="BM93" s="131" t="s">
        <v>2007</v>
      </c>
    </row>
    <row r="94" spans="2:65" s="1" customFormat="1" x14ac:dyDescent="0.2">
      <c r="B94" s="32"/>
      <c r="D94" s="133" t="s">
        <v>175</v>
      </c>
      <c r="F94" s="134" t="s">
        <v>209</v>
      </c>
      <c r="I94" s="135"/>
      <c r="L94" s="32"/>
      <c r="M94" s="136"/>
      <c r="U94" s="53"/>
      <c r="AT94" s="17" t="s">
        <v>175</v>
      </c>
      <c r="AU94" s="17" t="s">
        <v>82</v>
      </c>
    </row>
    <row r="95" spans="2:65" s="1" customFormat="1" ht="37.9" customHeight="1" x14ac:dyDescent="0.2">
      <c r="B95" s="32"/>
      <c r="C95" s="120" t="s">
        <v>187</v>
      </c>
      <c r="D95" s="120" t="s">
        <v>168</v>
      </c>
      <c r="E95" s="121" t="s">
        <v>213</v>
      </c>
      <c r="F95" s="122" t="s">
        <v>214</v>
      </c>
      <c r="G95" s="123" t="s">
        <v>171</v>
      </c>
      <c r="H95" s="124">
        <v>158.65</v>
      </c>
      <c r="I95" s="125"/>
      <c r="J95" s="126">
        <f>ROUND(I95*H95,2)</f>
        <v>0</v>
      </c>
      <c r="K95" s="122" t="s">
        <v>172</v>
      </c>
      <c r="L95" s="32"/>
      <c r="M95" s="127" t="s">
        <v>19</v>
      </c>
      <c r="N95" s="128" t="s">
        <v>43</v>
      </c>
      <c r="P95" s="129">
        <f>O95*H95</f>
        <v>0</v>
      </c>
      <c r="Q95" s="129">
        <v>0</v>
      </c>
      <c r="R95" s="129">
        <f>Q95*H95</f>
        <v>0</v>
      </c>
      <c r="S95" s="129">
        <v>0</v>
      </c>
      <c r="T95" s="129">
        <f>S95*H95</f>
        <v>0</v>
      </c>
      <c r="U95" s="130" t="s">
        <v>19</v>
      </c>
      <c r="AR95" s="131" t="s">
        <v>173</v>
      </c>
      <c r="AT95" s="131" t="s">
        <v>168</v>
      </c>
      <c r="AU95" s="131" t="s">
        <v>82</v>
      </c>
      <c r="AY95" s="17" t="s">
        <v>167</v>
      </c>
      <c r="BE95" s="132">
        <f>IF(N95="základní",J95,0)</f>
        <v>0</v>
      </c>
      <c r="BF95" s="132">
        <f>IF(N95="snížená",J95,0)</f>
        <v>0</v>
      </c>
      <c r="BG95" s="132">
        <f>IF(N95="zákl. přenesená",J95,0)</f>
        <v>0</v>
      </c>
      <c r="BH95" s="132">
        <f>IF(N95="sníž. přenesená",J95,0)</f>
        <v>0</v>
      </c>
      <c r="BI95" s="132">
        <f>IF(N95="nulová",J95,0)</f>
        <v>0</v>
      </c>
      <c r="BJ95" s="17" t="s">
        <v>80</v>
      </c>
      <c r="BK95" s="132">
        <f>ROUND(I95*H95,2)</f>
        <v>0</v>
      </c>
      <c r="BL95" s="17" t="s">
        <v>173</v>
      </c>
      <c r="BM95" s="131" t="s">
        <v>2008</v>
      </c>
    </row>
    <row r="96" spans="2:65" s="1" customFormat="1" x14ac:dyDescent="0.2">
      <c r="B96" s="32"/>
      <c r="D96" s="133" t="s">
        <v>175</v>
      </c>
      <c r="F96" s="134" t="s">
        <v>216</v>
      </c>
      <c r="I96" s="135"/>
      <c r="L96" s="32"/>
      <c r="M96" s="136"/>
      <c r="U96" s="53"/>
      <c r="AT96" s="17" t="s">
        <v>175</v>
      </c>
      <c r="AU96" s="17" t="s">
        <v>82</v>
      </c>
    </row>
    <row r="97" spans="2:65" s="11" customFormat="1" x14ac:dyDescent="0.2">
      <c r="B97" s="137"/>
      <c r="D97" s="138" t="s">
        <v>177</v>
      </c>
      <c r="E97" s="139" t="s">
        <v>19</v>
      </c>
      <c r="F97" s="140" t="s">
        <v>2009</v>
      </c>
      <c r="H97" s="141">
        <v>158.65</v>
      </c>
      <c r="I97" s="142"/>
      <c r="L97" s="137"/>
      <c r="M97" s="143"/>
      <c r="U97" s="144"/>
      <c r="AT97" s="139" t="s">
        <v>177</v>
      </c>
      <c r="AU97" s="139" t="s">
        <v>82</v>
      </c>
      <c r="AV97" s="11" t="s">
        <v>82</v>
      </c>
      <c r="AW97" s="11" t="s">
        <v>34</v>
      </c>
      <c r="AX97" s="11" t="s">
        <v>72</v>
      </c>
      <c r="AY97" s="139" t="s">
        <v>167</v>
      </c>
    </row>
    <row r="98" spans="2:65" s="12" customFormat="1" x14ac:dyDescent="0.2">
      <c r="B98" s="145"/>
      <c r="D98" s="138" t="s">
        <v>177</v>
      </c>
      <c r="E98" s="146" t="s">
        <v>19</v>
      </c>
      <c r="F98" s="147" t="s">
        <v>179</v>
      </c>
      <c r="H98" s="148">
        <v>158.65</v>
      </c>
      <c r="I98" s="149"/>
      <c r="L98" s="145"/>
      <c r="M98" s="150"/>
      <c r="U98" s="151"/>
      <c r="AT98" s="146" t="s">
        <v>177</v>
      </c>
      <c r="AU98" s="146" t="s">
        <v>82</v>
      </c>
      <c r="AV98" s="12" t="s">
        <v>173</v>
      </c>
      <c r="AW98" s="12" t="s">
        <v>34</v>
      </c>
      <c r="AX98" s="12" t="s">
        <v>80</v>
      </c>
      <c r="AY98" s="146" t="s">
        <v>167</v>
      </c>
    </row>
    <row r="99" spans="2:65" s="1" customFormat="1" ht="44.25" customHeight="1" x14ac:dyDescent="0.2">
      <c r="B99" s="32"/>
      <c r="C99" s="120" t="s">
        <v>173</v>
      </c>
      <c r="D99" s="120" t="s">
        <v>168</v>
      </c>
      <c r="E99" s="121" t="s">
        <v>1422</v>
      </c>
      <c r="F99" s="122" t="s">
        <v>1423</v>
      </c>
      <c r="G99" s="123" t="s">
        <v>171</v>
      </c>
      <c r="H99" s="124">
        <v>194</v>
      </c>
      <c r="I99" s="125"/>
      <c r="J99" s="126">
        <f>ROUND(I99*H99,2)</f>
        <v>0</v>
      </c>
      <c r="K99" s="122" t="s">
        <v>172</v>
      </c>
      <c r="L99" s="32"/>
      <c r="M99" s="127" t="s">
        <v>19</v>
      </c>
      <c r="N99" s="128" t="s">
        <v>43</v>
      </c>
      <c r="P99" s="129">
        <f>O99*H99</f>
        <v>0</v>
      </c>
      <c r="Q99" s="129">
        <v>0</v>
      </c>
      <c r="R99" s="129">
        <f>Q99*H99</f>
        <v>0</v>
      </c>
      <c r="S99" s="129">
        <v>0</v>
      </c>
      <c r="T99" s="129">
        <f>S99*H99</f>
        <v>0</v>
      </c>
      <c r="U99" s="130" t="s">
        <v>19</v>
      </c>
      <c r="AR99" s="131" t="s">
        <v>173</v>
      </c>
      <c r="AT99" s="131" t="s">
        <v>168</v>
      </c>
      <c r="AU99" s="131" t="s">
        <v>82</v>
      </c>
      <c r="AY99" s="17" t="s">
        <v>167</v>
      </c>
      <c r="BE99" s="132">
        <f>IF(N99="základní",J99,0)</f>
        <v>0</v>
      </c>
      <c r="BF99" s="132">
        <f>IF(N99="snížená",J99,0)</f>
        <v>0</v>
      </c>
      <c r="BG99" s="132">
        <f>IF(N99="zákl. přenesená",J99,0)</f>
        <v>0</v>
      </c>
      <c r="BH99" s="132">
        <f>IF(N99="sníž. přenesená",J99,0)</f>
        <v>0</v>
      </c>
      <c r="BI99" s="132">
        <f>IF(N99="nulová",J99,0)</f>
        <v>0</v>
      </c>
      <c r="BJ99" s="17" t="s">
        <v>80</v>
      </c>
      <c r="BK99" s="132">
        <f>ROUND(I99*H99,2)</f>
        <v>0</v>
      </c>
      <c r="BL99" s="17" t="s">
        <v>173</v>
      </c>
      <c r="BM99" s="131" t="s">
        <v>2010</v>
      </c>
    </row>
    <row r="100" spans="2:65" s="1" customFormat="1" x14ac:dyDescent="0.2">
      <c r="B100" s="32"/>
      <c r="D100" s="133" t="s">
        <v>175</v>
      </c>
      <c r="F100" s="134" t="s">
        <v>1425</v>
      </c>
      <c r="I100" s="135"/>
      <c r="L100" s="32"/>
      <c r="M100" s="136"/>
      <c r="U100" s="53"/>
      <c r="AT100" s="17" t="s">
        <v>175</v>
      </c>
      <c r="AU100" s="17" t="s">
        <v>82</v>
      </c>
    </row>
    <row r="101" spans="2:65" s="11" customFormat="1" x14ac:dyDescent="0.2">
      <c r="B101" s="137"/>
      <c r="D101" s="138" t="s">
        <v>177</v>
      </c>
      <c r="E101" s="139" t="s">
        <v>19</v>
      </c>
      <c r="F101" s="140" t="s">
        <v>2011</v>
      </c>
      <c r="H101" s="141">
        <v>194</v>
      </c>
      <c r="I101" s="142"/>
      <c r="L101" s="137"/>
      <c r="M101" s="143"/>
      <c r="U101" s="144"/>
      <c r="AT101" s="139" t="s">
        <v>177</v>
      </c>
      <c r="AU101" s="139" t="s">
        <v>82</v>
      </c>
      <c r="AV101" s="11" t="s">
        <v>82</v>
      </c>
      <c r="AW101" s="11" t="s">
        <v>34</v>
      </c>
      <c r="AX101" s="11" t="s">
        <v>72</v>
      </c>
      <c r="AY101" s="139" t="s">
        <v>167</v>
      </c>
    </row>
    <row r="102" spans="2:65" s="12" customFormat="1" x14ac:dyDescent="0.2">
      <c r="B102" s="145"/>
      <c r="D102" s="138" t="s">
        <v>177</v>
      </c>
      <c r="E102" s="146" t="s">
        <v>19</v>
      </c>
      <c r="F102" s="147" t="s">
        <v>179</v>
      </c>
      <c r="H102" s="148">
        <v>194</v>
      </c>
      <c r="I102" s="149"/>
      <c r="L102" s="145"/>
      <c r="M102" s="150"/>
      <c r="U102" s="151"/>
      <c r="AT102" s="146" t="s">
        <v>177</v>
      </c>
      <c r="AU102" s="146" t="s">
        <v>82</v>
      </c>
      <c r="AV102" s="12" t="s">
        <v>173</v>
      </c>
      <c r="AW102" s="12" t="s">
        <v>34</v>
      </c>
      <c r="AX102" s="12" t="s">
        <v>80</v>
      </c>
      <c r="AY102" s="146" t="s">
        <v>167</v>
      </c>
    </row>
    <row r="103" spans="2:65" s="1" customFormat="1" ht="33" customHeight="1" x14ac:dyDescent="0.2">
      <c r="B103" s="32"/>
      <c r="C103" s="120" t="s">
        <v>199</v>
      </c>
      <c r="D103" s="120" t="s">
        <v>168</v>
      </c>
      <c r="E103" s="121" t="s">
        <v>219</v>
      </c>
      <c r="F103" s="122" t="s">
        <v>220</v>
      </c>
      <c r="G103" s="123" t="s">
        <v>193</v>
      </c>
      <c r="H103" s="124">
        <v>103.5</v>
      </c>
      <c r="I103" s="125"/>
      <c r="J103" s="126">
        <f>ROUND(I103*H103,2)</f>
        <v>0</v>
      </c>
      <c r="K103" s="122" t="s">
        <v>172</v>
      </c>
      <c r="L103" s="32"/>
      <c r="M103" s="127" t="s">
        <v>19</v>
      </c>
      <c r="N103" s="128" t="s">
        <v>43</v>
      </c>
      <c r="P103" s="129">
        <f>O103*H103</f>
        <v>0</v>
      </c>
      <c r="Q103" s="129">
        <v>0</v>
      </c>
      <c r="R103" s="129">
        <f>Q103*H103</f>
        <v>0</v>
      </c>
      <c r="S103" s="129">
        <v>0</v>
      </c>
      <c r="T103" s="129">
        <f>S103*H103</f>
        <v>0</v>
      </c>
      <c r="U103" s="130" t="s">
        <v>19</v>
      </c>
      <c r="AR103" s="131" t="s">
        <v>173</v>
      </c>
      <c r="AT103" s="131" t="s">
        <v>168</v>
      </c>
      <c r="AU103" s="131" t="s">
        <v>82</v>
      </c>
      <c r="AY103" s="17" t="s">
        <v>167</v>
      </c>
      <c r="BE103" s="132">
        <f>IF(N103="základní",J103,0)</f>
        <v>0</v>
      </c>
      <c r="BF103" s="132">
        <f>IF(N103="snížená",J103,0)</f>
        <v>0</v>
      </c>
      <c r="BG103" s="132">
        <f>IF(N103="zákl. přenesená",J103,0)</f>
        <v>0</v>
      </c>
      <c r="BH103" s="132">
        <f>IF(N103="sníž. přenesená",J103,0)</f>
        <v>0</v>
      </c>
      <c r="BI103" s="132">
        <f>IF(N103="nulová",J103,0)</f>
        <v>0</v>
      </c>
      <c r="BJ103" s="17" t="s">
        <v>80</v>
      </c>
      <c r="BK103" s="132">
        <f>ROUND(I103*H103,2)</f>
        <v>0</v>
      </c>
      <c r="BL103" s="17" t="s">
        <v>173</v>
      </c>
      <c r="BM103" s="131" t="s">
        <v>2012</v>
      </c>
    </row>
    <row r="104" spans="2:65" s="1" customFormat="1" x14ac:dyDescent="0.2">
      <c r="B104" s="32"/>
      <c r="D104" s="133" t="s">
        <v>175</v>
      </c>
      <c r="F104" s="134" t="s">
        <v>222</v>
      </c>
      <c r="I104" s="135"/>
      <c r="L104" s="32"/>
      <c r="M104" s="136"/>
      <c r="U104" s="53"/>
      <c r="AT104" s="17" t="s">
        <v>175</v>
      </c>
      <c r="AU104" s="17" t="s">
        <v>82</v>
      </c>
    </row>
    <row r="105" spans="2:65" s="11" customFormat="1" x14ac:dyDescent="0.2">
      <c r="B105" s="137"/>
      <c r="D105" s="138" t="s">
        <v>177</v>
      </c>
      <c r="E105" s="139" t="s">
        <v>19</v>
      </c>
      <c r="F105" s="140" t="s">
        <v>2013</v>
      </c>
      <c r="H105" s="141">
        <v>103.5</v>
      </c>
      <c r="I105" s="142"/>
      <c r="L105" s="137"/>
      <c r="M105" s="143"/>
      <c r="U105" s="144"/>
      <c r="AT105" s="139" t="s">
        <v>177</v>
      </c>
      <c r="AU105" s="139" t="s">
        <v>82</v>
      </c>
      <c r="AV105" s="11" t="s">
        <v>82</v>
      </c>
      <c r="AW105" s="11" t="s">
        <v>34</v>
      </c>
      <c r="AX105" s="11" t="s">
        <v>80</v>
      </c>
      <c r="AY105" s="139" t="s">
        <v>167</v>
      </c>
    </row>
    <row r="106" spans="2:65" s="10" customFormat="1" ht="22.9" customHeight="1" x14ac:dyDescent="0.2">
      <c r="B106" s="110"/>
      <c r="D106" s="111" t="s">
        <v>71</v>
      </c>
      <c r="E106" s="175" t="s">
        <v>82</v>
      </c>
      <c r="F106" s="175" t="s">
        <v>224</v>
      </c>
      <c r="I106" s="113"/>
      <c r="J106" s="176">
        <f>BK106</f>
        <v>0</v>
      </c>
      <c r="L106" s="110"/>
      <c r="M106" s="115"/>
      <c r="P106" s="116">
        <f>SUM(P107:P120)</f>
        <v>0</v>
      </c>
      <c r="R106" s="116">
        <f>SUM(R107:R120)</f>
        <v>45.066867901199998</v>
      </c>
      <c r="T106" s="116">
        <f>SUM(T107:T120)</f>
        <v>0</v>
      </c>
      <c r="U106" s="117"/>
      <c r="AR106" s="111" t="s">
        <v>80</v>
      </c>
      <c r="AT106" s="118" t="s">
        <v>71</v>
      </c>
      <c r="AU106" s="118" t="s">
        <v>80</v>
      </c>
      <c r="AY106" s="111" t="s">
        <v>167</v>
      </c>
      <c r="BK106" s="119">
        <f>SUM(BK107:BK120)</f>
        <v>0</v>
      </c>
    </row>
    <row r="107" spans="2:65" s="1" customFormat="1" ht="33" customHeight="1" x14ac:dyDescent="0.2">
      <c r="B107" s="32"/>
      <c r="C107" s="120" t="s">
        <v>205</v>
      </c>
      <c r="D107" s="120" t="s">
        <v>168</v>
      </c>
      <c r="E107" s="121" t="s">
        <v>2014</v>
      </c>
      <c r="F107" s="122" t="s">
        <v>2015</v>
      </c>
      <c r="G107" s="123" t="s">
        <v>183</v>
      </c>
      <c r="H107" s="124">
        <v>4.0679999999999996</v>
      </c>
      <c r="I107" s="125"/>
      <c r="J107" s="126">
        <f>ROUND(I107*H107,2)</f>
        <v>0</v>
      </c>
      <c r="K107" s="122" t="s">
        <v>172</v>
      </c>
      <c r="L107" s="32"/>
      <c r="M107" s="127" t="s">
        <v>19</v>
      </c>
      <c r="N107" s="128" t="s">
        <v>43</v>
      </c>
      <c r="P107" s="129">
        <f>O107*H107</f>
        <v>0</v>
      </c>
      <c r="Q107" s="129">
        <v>1.041507</v>
      </c>
      <c r="R107" s="129">
        <f>Q107*H107</f>
        <v>4.2368504759999999</v>
      </c>
      <c r="S107" s="129">
        <v>0</v>
      </c>
      <c r="T107" s="129">
        <f>S107*H107</f>
        <v>0</v>
      </c>
      <c r="U107" s="130" t="s">
        <v>19</v>
      </c>
      <c r="AR107" s="131" t="s">
        <v>173</v>
      </c>
      <c r="AT107" s="131" t="s">
        <v>168</v>
      </c>
      <c r="AU107" s="131" t="s">
        <v>82</v>
      </c>
      <c r="AY107" s="17" t="s">
        <v>167</v>
      </c>
      <c r="BE107" s="132">
        <f>IF(N107="základní",J107,0)</f>
        <v>0</v>
      </c>
      <c r="BF107" s="132">
        <f>IF(N107="snížená",J107,0)</f>
        <v>0</v>
      </c>
      <c r="BG107" s="132">
        <f>IF(N107="zákl. přenesená",J107,0)</f>
        <v>0</v>
      </c>
      <c r="BH107" s="132">
        <f>IF(N107="sníž. přenesená",J107,0)</f>
        <v>0</v>
      </c>
      <c r="BI107" s="132">
        <f>IF(N107="nulová",J107,0)</f>
        <v>0</v>
      </c>
      <c r="BJ107" s="17" t="s">
        <v>80</v>
      </c>
      <c r="BK107" s="132">
        <f>ROUND(I107*H107,2)</f>
        <v>0</v>
      </c>
      <c r="BL107" s="17" t="s">
        <v>173</v>
      </c>
      <c r="BM107" s="131" t="s">
        <v>2016</v>
      </c>
    </row>
    <row r="108" spans="2:65" s="1" customFormat="1" x14ac:dyDescent="0.2">
      <c r="B108" s="32"/>
      <c r="D108" s="133" t="s">
        <v>175</v>
      </c>
      <c r="F108" s="134" t="s">
        <v>2017</v>
      </c>
      <c r="I108" s="135"/>
      <c r="L108" s="32"/>
      <c r="M108" s="136"/>
      <c r="U108" s="53"/>
      <c r="AT108" s="17" t="s">
        <v>175</v>
      </c>
      <c r="AU108" s="17" t="s">
        <v>82</v>
      </c>
    </row>
    <row r="109" spans="2:65" s="1" customFormat="1" ht="29.25" x14ac:dyDescent="0.2">
      <c r="B109" s="32"/>
      <c r="D109" s="138" t="s">
        <v>1136</v>
      </c>
      <c r="F109" s="181" t="s">
        <v>2018</v>
      </c>
      <c r="I109" s="135"/>
      <c r="L109" s="32"/>
      <c r="M109" s="136"/>
      <c r="U109" s="53"/>
      <c r="AT109" s="17" t="s">
        <v>1136</v>
      </c>
      <c r="AU109" s="17" t="s">
        <v>82</v>
      </c>
    </row>
    <row r="110" spans="2:65" s="13" customFormat="1" x14ac:dyDescent="0.2">
      <c r="B110" s="162"/>
      <c r="D110" s="138" t="s">
        <v>177</v>
      </c>
      <c r="E110" s="163" t="s">
        <v>19</v>
      </c>
      <c r="F110" s="164" t="s">
        <v>2019</v>
      </c>
      <c r="H110" s="163" t="s">
        <v>19</v>
      </c>
      <c r="I110" s="165"/>
      <c r="L110" s="162"/>
      <c r="M110" s="166"/>
      <c r="U110" s="167"/>
      <c r="AT110" s="163" t="s">
        <v>177</v>
      </c>
      <c r="AU110" s="163" t="s">
        <v>82</v>
      </c>
      <c r="AV110" s="13" t="s">
        <v>80</v>
      </c>
      <c r="AW110" s="13" t="s">
        <v>34</v>
      </c>
      <c r="AX110" s="13" t="s">
        <v>72</v>
      </c>
      <c r="AY110" s="163" t="s">
        <v>167</v>
      </c>
    </row>
    <row r="111" spans="2:65" s="11" customFormat="1" x14ac:dyDescent="0.2">
      <c r="B111" s="137"/>
      <c r="D111" s="138" t="s">
        <v>177</v>
      </c>
      <c r="E111" s="139" t="s">
        <v>19</v>
      </c>
      <c r="F111" s="140" t="s">
        <v>2020</v>
      </c>
      <c r="H111" s="141">
        <v>1.1519999999999999</v>
      </c>
      <c r="I111" s="142"/>
      <c r="L111" s="137"/>
      <c r="M111" s="143"/>
      <c r="U111" s="144"/>
      <c r="AT111" s="139" t="s">
        <v>177</v>
      </c>
      <c r="AU111" s="139" t="s">
        <v>82</v>
      </c>
      <c r="AV111" s="11" t="s">
        <v>82</v>
      </c>
      <c r="AW111" s="11" t="s">
        <v>34</v>
      </c>
      <c r="AX111" s="11" t="s">
        <v>72</v>
      </c>
      <c r="AY111" s="139" t="s">
        <v>167</v>
      </c>
    </row>
    <row r="112" spans="2:65" s="13" customFormat="1" x14ac:dyDescent="0.2">
      <c r="B112" s="162"/>
      <c r="D112" s="138" t="s">
        <v>177</v>
      </c>
      <c r="E112" s="163" t="s">
        <v>19</v>
      </c>
      <c r="F112" s="164" t="s">
        <v>2021</v>
      </c>
      <c r="H112" s="163" t="s">
        <v>19</v>
      </c>
      <c r="I112" s="165"/>
      <c r="L112" s="162"/>
      <c r="M112" s="166"/>
      <c r="U112" s="167"/>
      <c r="AT112" s="163" t="s">
        <v>177</v>
      </c>
      <c r="AU112" s="163" t="s">
        <v>82</v>
      </c>
      <c r="AV112" s="13" t="s">
        <v>80</v>
      </c>
      <c r="AW112" s="13" t="s">
        <v>34</v>
      </c>
      <c r="AX112" s="13" t="s">
        <v>72</v>
      </c>
      <c r="AY112" s="163" t="s">
        <v>167</v>
      </c>
    </row>
    <row r="113" spans="2:65" s="11" customFormat="1" x14ac:dyDescent="0.2">
      <c r="B113" s="137"/>
      <c r="D113" s="138" t="s">
        <v>177</v>
      </c>
      <c r="E113" s="139" t="s">
        <v>19</v>
      </c>
      <c r="F113" s="140" t="s">
        <v>2022</v>
      </c>
      <c r="H113" s="141">
        <v>2.9159999999999999</v>
      </c>
      <c r="I113" s="142"/>
      <c r="L113" s="137"/>
      <c r="M113" s="143"/>
      <c r="U113" s="144"/>
      <c r="AT113" s="139" t="s">
        <v>177</v>
      </c>
      <c r="AU113" s="139" t="s">
        <v>82</v>
      </c>
      <c r="AV113" s="11" t="s">
        <v>82</v>
      </c>
      <c r="AW113" s="11" t="s">
        <v>34</v>
      </c>
      <c r="AX113" s="11" t="s">
        <v>72</v>
      </c>
      <c r="AY113" s="139" t="s">
        <v>167</v>
      </c>
    </row>
    <row r="114" spans="2:65" s="12" customFormat="1" x14ac:dyDescent="0.2">
      <c r="B114" s="145"/>
      <c r="D114" s="138" t="s">
        <v>177</v>
      </c>
      <c r="E114" s="146" t="s">
        <v>19</v>
      </c>
      <c r="F114" s="147" t="s">
        <v>179</v>
      </c>
      <c r="H114" s="148">
        <v>4.0679999999999996</v>
      </c>
      <c r="I114" s="149"/>
      <c r="L114" s="145"/>
      <c r="M114" s="150"/>
      <c r="U114" s="151"/>
      <c r="AT114" s="146" t="s">
        <v>177</v>
      </c>
      <c r="AU114" s="146" t="s">
        <v>82</v>
      </c>
      <c r="AV114" s="12" t="s">
        <v>173</v>
      </c>
      <c r="AW114" s="12" t="s">
        <v>34</v>
      </c>
      <c r="AX114" s="12" t="s">
        <v>80</v>
      </c>
      <c r="AY114" s="146" t="s">
        <v>167</v>
      </c>
    </row>
    <row r="115" spans="2:65" s="1" customFormat="1" ht="55.5" customHeight="1" x14ac:dyDescent="0.2">
      <c r="B115" s="32"/>
      <c r="C115" s="120" t="s">
        <v>212</v>
      </c>
      <c r="D115" s="120" t="s">
        <v>168</v>
      </c>
      <c r="E115" s="121" t="s">
        <v>2023</v>
      </c>
      <c r="F115" s="122" t="s">
        <v>2024</v>
      </c>
      <c r="G115" s="123" t="s">
        <v>171</v>
      </c>
      <c r="H115" s="124">
        <v>16.2</v>
      </c>
      <c r="I115" s="125"/>
      <c r="J115" s="126">
        <f>ROUND(I115*H115,2)</f>
        <v>0</v>
      </c>
      <c r="K115" s="122" t="s">
        <v>172</v>
      </c>
      <c r="L115" s="32"/>
      <c r="M115" s="127" t="s">
        <v>19</v>
      </c>
      <c r="N115" s="128" t="s">
        <v>43</v>
      </c>
      <c r="P115" s="129">
        <f>O115*H115</f>
        <v>0</v>
      </c>
      <c r="Q115" s="129">
        <v>2.520371446</v>
      </c>
      <c r="R115" s="129">
        <f>Q115*H115</f>
        <v>40.830017425199998</v>
      </c>
      <c r="S115" s="129">
        <v>0</v>
      </c>
      <c r="T115" s="129">
        <f>S115*H115</f>
        <v>0</v>
      </c>
      <c r="U115" s="130" t="s">
        <v>19</v>
      </c>
      <c r="AR115" s="131" t="s">
        <v>173</v>
      </c>
      <c r="AT115" s="131" t="s">
        <v>168</v>
      </c>
      <c r="AU115" s="131" t="s">
        <v>82</v>
      </c>
      <c r="AY115" s="17" t="s">
        <v>167</v>
      </c>
      <c r="BE115" s="132">
        <f>IF(N115="základní",J115,0)</f>
        <v>0</v>
      </c>
      <c r="BF115" s="132">
        <f>IF(N115="snížená",J115,0)</f>
        <v>0</v>
      </c>
      <c r="BG115" s="132">
        <f>IF(N115="zákl. přenesená",J115,0)</f>
        <v>0</v>
      </c>
      <c r="BH115" s="132">
        <f>IF(N115="sníž. přenesená",J115,0)</f>
        <v>0</v>
      </c>
      <c r="BI115" s="132">
        <f>IF(N115="nulová",J115,0)</f>
        <v>0</v>
      </c>
      <c r="BJ115" s="17" t="s">
        <v>80</v>
      </c>
      <c r="BK115" s="132">
        <f>ROUND(I115*H115,2)</f>
        <v>0</v>
      </c>
      <c r="BL115" s="17" t="s">
        <v>173</v>
      </c>
      <c r="BM115" s="131" t="s">
        <v>2025</v>
      </c>
    </row>
    <row r="116" spans="2:65" s="1" customFormat="1" x14ac:dyDescent="0.2">
      <c r="B116" s="32"/>
      <c r="D116" s="133" t="s">
        <v>175</v>
      </c>
      <c r="F116" s="134" t="s">
        <v>2026</v>
      </c>
      <c r="I116" s="135"/>
      <c r="L116" s="32"/>
      <c r="M116" s="136"/>
      <c r="U116" s="53"/>
      <c r="AT116" s="17" t="s">
        <v>175</v>
      </c>
      <c r="AU116" s="17" t="s">
        <v>82</v>
      </c>
    </row>
    <row r="117" spans="2:65" s="1" customFormat="1" ht="29.25" x14ac:dyDescent="0.2">
      <c r="B117" s="32"/>
      <c r="D117" s="138" t="s">
        <v>1136</v>
      </c>
      <c r="F117" s="181" t="s">
        <v>2027</v>
      </c>
      <c r="I117" s="135"/>
      <c r="L117" s="32"/>
      <c r="M117" s="136"/>
      <c r="U117" s="53"/>
      <c r="AT117" s="17" t="s">
        <v>1136</v>
      </c>
      <c r="AU117" s="17" t="s">
        <v>82</v>
      </c>
    </row>
    <row r="118" spans="2:65" s="13" customFormat="1" x14ac:dyDescent="0.2">
      <c r="B118" s="162"/>
      <c r="D118" s="138" t="s">
        <v>177</v>
      </c>
      <c r="E118" s="163" t="s">
        <v>19</v>
      </c>
      <c r="F118" s="164" t="s">
        <v>2028</v>
      </c>
      <c r="H118" s="163" t="s">
        <v>19</v>
      </c>
      <c r="I118" s="165"/>
      <c r="L118" s="162"/>
      <c r="M118" s="166"/>
      <c r="U118" s="167"/>
      <c r="AT118" s="163" t="s">
        <v>177</v>
      </c>
      <c r="AU118" s="163" t="s">
        <v>82</v>
      </c>
      <c r="AV118" s="13" t="s">
        <v>80</v>
      </c>
      <c r="AW118" s="13" t="s">
        <v>34</v>
      </c>
      <c r="AX118" s="13" t="s">
        <v>72</v>
      </c>
      <c r="AY118" s="163" t="s">
        <v>167</v>
      </c>
    </row>
    <row r="119" spans="2:65" s="11" customFormat="1" x14ac:dyDescent="0.2">
      <c r="B119" s="137"/>
      <c r="D119" s="138" t="s">
        <v>177</v>
      </c>
      <c r="E119" s="139" t="s">
        <v>19</v>
      </c>
      <c r="F119" s="140" t="s">
        <v>2029</v>
      </c>
      <c r="H119" s="141">
        <v>16.2</v>
      </c>
      <c r="I119" s="142"/>
      <c r="L119" s="137"/>
      <c r="M119" s="143"/>
      <c r="U119" s="144"/>
      <c r="AT119" s="139" t="s">
        <v>177</v>
      </c>
      <c r="AU119" s="139" t="s">
        <v>82</v>
      </c>
      <c r="AV119" s="11" t="s">
        <v>82</v>
      </c>
      <c r="AW119" s="11" t="s">
        <v>34</v>
      </c>
      <c r="AX119" s="11" t="s">
        <v>72</v>
      </c>
      <c r="AY119" s="139" t="s">
        <v>167</v>
      </c>
    </row>
    <row r="120" spans="2:65" s="12" customFormat="1" x14ac:dyDescent="0.2">
      <c r="B120" s="145"/>
      <c r="D120" s="138" t="s">
        <v>177</v>
      </c>
      <c r="E120" s="146" t="s">
        <v>19</v>
      </c>
      <c r="F120" s="147" t="s">
        <v>179</v>
      </c>
      <c r="H120" s="148">
        <v>16.2</v>
      </c>
      <c r="I120" s="149"/>
      <c r="L120" s="145"/>
      <c r="M120" s="150"/>
      <c r="U120" s="151"/>
      <c r="AT120" s="146" t="s">
        <v>177</v>
      </c>
      <c r="AU120" s="146" t="s">
        <v>82</v>
      </c>
      <c r="AV120" s="12" t="s">
        <v>173</v>
      </c>
      <c r="AW120" s="12" t="s">
        <v>34</v>
      </c>
      <c r="AX120" s="12" t="s">
        <v>80</v>
      </c>
      <c r="AY120" s="146" t="s">
        <v>167</v>
      </c>
    </row>
    <row r="121" spans="2:65" s="10" customFormat="1" ht="22.9" customHeight="1" x14ac:dyDescent="0.2">
      <c r="B121" s="110"/>
      <c r="D121" s="111" t="s">
        <v>71</v>
      </c>
      <c r="E121" s="175" t="s">
        <v>173</v>
      </c>
      <c r="F121" s="175" t="s">
        <v>232</v>
      </c>
      <c r="I121" s="113"/>
      <c r="J121" s="176">
        <f>BK121</f>
        <v>0</v>
      </c>
      <c r="L121" s="110"/>
      <c r="M121" s="115"/>
      <c r="P121" s="116">
        <f>SUM(P122:P126)</f>
        <v>0</v>
      </c>
      <c r="R121" s="116">
        <f>SUM(R122:R126)</f>
        <v>35.387684999999998</v>
      </c>
      <c r="T121" s="116">
        <f>SUM(T122:T126)</f>
        <v>0</v>
      </c>
      <c r="U121" s="117"/>
      <c r="AR121" s="111" t="s">
        <v>80</v>
      </c>
      <c r="AT121" s="118" t="s">
        <v>71</v>
      </c>
      <c r="AU121" s="118" t="s">
        <v>80</v>
      </c>
      <c r="AY121" s="111" t="s">
        <v>167</v>
      </c>
      <c r="BK121" s="119">
        <f>SUM(BK122:BK126)</f>
        <v>0</v>
      </c>
    </row>
    <row r="122" spans="2:65" s="1" customFormat="1" ht="24.2" customHeight="1" x14ac:dyDescent="0.2">
      <c r="B122" s="32"/>
      <c r="C122" s="120" t="s">
        <v>184</v>
      </c>
      <c r="D122" s="120" t="s">
        <v>168</v>
      </c>
      <c r="E122" s="121" t="s">
        <v>2030</v>
      </c>
      <c r="F122" s="122" t="s">
        <v>2031</v>
      </c>
      <c r="G122" s="123" t="s">
        <v>193</v>
      </c>
      <c r="H122" s="124">
        <v>103.5</v>
      </c>
      <c r="I122" s="125"/>
      <c r="J122" s="126">
        <f>ROUND(I122*H122,2)</f>
        <v>0</v>
      </c>
      <c r="K122" s="122" t="s">
        <v>172</v>
      </c>
      <c r="L122" s="32"/>
      <c r="M122" s="127" t="s">
        <v>19</v>
      </c>
      <c r="N122" s="128" t="s">
        <v>43</v>
      </c>
      <c r="P122" s="129">
        <f>O122*H122</f>
        <v>0</v>
      </c>
      <c r="Q122" s="129">
        <v>0.34190999999999999</v>
      </c>
      <c r="R122" s="129">
        <f>Q122*H122</f>
        <v>35.387684999999998</v>
      </c>
      <c r="S122" s="129">
        <v>0</v>
      </c>
      <c r="T122" s="129">
        <f>S122*H122</f>
        <v>0</v>
      </c>
      <c r="U122" s="130" t="s">
        <v>19</v>
      </c>
      <c r="AR122" s="131" t="s">
        <v>173</v>
      </c>
      <c r="AT122" s="131" t="s">
        <v>168</v>
      </c>
      <c r="AU122" s="131" t="s">
        <v>82</v>
      </c>
      <c r="AY122" s="17" t="s">
        <v>167</v>
      </c>
      <c r="BE122" s="132">
        <f>IF(N122="základní",J122,0)</f>
        <v>0</v>
      </c>
      <c r="BF122" s="132">
        <f>IF(N122="snížená",J122,0)</f>
        <v>0</v>
      </c>
      <c r="BG122" s="132">
        <f>IF(N122="zákl. přenesená",J122,0)</f>
        <v>0</v>
      </c>
      <c r="BH122" s="132">
        <f>IF(N122="sníž. přenesená",J122,0)</f>
        <v>0</v>
      </c>
      <c r="BI122" s="132">
        <f>IF(N122="nulová",J122,0)</f>
        <v>0</v>
      </c>
      <c r="BJ122" s="17" t="s">
        <v>80</v>
      </c>
      <c r="BK122" s="132">
        <f>ROUND(I122*H122,2)</f>
        <v>0</v>
      </c>
      <c r="BL122" s="17" t="s">
        <v>173</v>
      </c>
      <c r="BM122" s="131" t="s">
        <v>2032</v>
      </c>
    </row>
    <row r="123" spans="2:65" s="1" customFormat="1" x14ac:dyDescent="0.2">
      <c r="B123" s="32"/>
      <c r="D123" s="133" t="s">
        <v>175</v>
      </c>
      <c r="F123" s="134" t="s">
        <v>2033</v>
      </c>
      <c r="I123" s="135"/>
      <c r="L123" s="32"/>
      <c r="M123" s="136"/>
      <c r="U123" s="53"/>
      <c r="AT123" s="17" t="s">
        <v>175</v>
      </c>
      <c r="AU123" s="17" t="s">
        <v>82</v>
      </c>
    </row>
    <row r="124" spans="2:65" s="13" customFormat="1" x14ac:dyDescent="0.2">
      <c r="B124" s="162"/>
      <c r="D124" s="138" t="s">
        <v>177</v>
      </c>
      <c r="E124" s="163" t="s">
        <v>19</v>
      </c>
      <c r="F124" s="164" t="s">
        <v>2034</v>
      </c>
      <c r="H124" s="163" t="s">
        <v>19</v>
      </c>
      <c r="I124" s="165"/>
      <c r="L124" s="162"/>
      <c r="M124" s="166"/>
      <c r="U124" s="167"/>
      <c r="AT124" s="163" t="s">
        <v>177</v>
      </c>
      <c r="AU124" s="163" t="s">
        <v>82</v>
      </c>
      <c r="AV124" s="13" t="s">
        <v>80</v>
      </c>
      <c r="AW124" s="13" t="s">
        <v>34</v>
      </c>
      <c r="AX124" s="13" t="s">
        <v>72</v>
      </c>
      <c r="AY124" s="163" t="s">
        <v>167</v>
      </c>
    </row>
    <row r="125" spans="2:65" s="11" customFormat="1" x14ac:dyDescent="0.2">
      <c r="B125" s="137"/>
      <c r="D125" s="138" t="s">
        <v>177</v>
      </c>
      <c r="E125" s="139" t="s">
        <v>19</v>
      </c>
      <c r="F125" s="140" t="s">
        <v>2013</v>
      </c>
      <c r="H125" s="141">
        <v>103.5</v>
      </c>
      <c r="I125" s="142"/>
      <c r="L125" s="137"/>
      <c r="M125" s="143"/>
      <c r="U125" s="144"/>
      <c r="AT125" s="139" t="s">
        <v>177</v>
      </c>
      <c r="AU125" s="139" t="s">
        <v>82</v>
      </c>
      <c r="AV125" s="11" t="s">
        <v>82</v>
      </c>
      <c r="AW125" s="11" t="s">
        <v>34</v>
      </c>
      <c r="AX125" s="11" t="s">
        <v>72</v>
      </c>
      <c r="AY125" s="139" t="s">
        <v>167</v>
      </c>
    </row>
    <row r="126" spans="2:65" s="12" customFormat="1" x14ac:dyDescent="0.2">
      <c r="B126" s="145"/>
      <c r="D126" s="138" t="s">
        <v>177</v>
      </c>
      <c r="E126" s="146" t="s">
        <v>19</v>
      </c>
      <c r="F126" s="147" t="s">
        <v>179</v>
      </c>
      <c r="H126" s="148">
        <v>103.5</v>
      </c>
      <c r="I126" s="149"/>
      <c r="L126" s="145"/>
      <c r="M126" s="150"/>
      <c r="U126" s="151"/>
      <c r="AT126" s="146" t="s">
        <v>177</v>
      </c>
      <c r="AU126" s="146" t="s">
        <v>82</v>
      </c>
      <c r="AV126" s="12" t="s">
        <v>173</v>
      </c>
      <c r="AW126" s="12" t="s">
        <v>34</v>
      </c>
      <c r="AX126" s="12" t="s">
        <v>80</v>
      </c>
      <c r="AY126" s="146" t="s">
        <v>167</v>
      </c>
    </row>
    <row r="127" spans="2:65" s="10" customFormat="1" ht="22.9" customHeight="1" x14ac:dyDescent="0.2">
      <c r="B127" s="110"/>
      <c r="D127" s="111" t="s">
        <v>71</v>
      </c>
      <c r="E127" s="175" t="s">
        <v>225</v>
      </c>
      <c r="F127" s="175" t="s">
        <v>348</v>
      </c>
      <c r="I127" s="113"/>
      <c r="J127" s="176">
        <f>BK127</f>
        <v>0</v>
      </c>
      <c r="L127" s="110"/>
      <c r="M127" s="115"/>
      <c r="P127" s="116">
        <f>SUM(P128:P139)</f>
        <v>0</v>
      </c>
      <c r="R127" s="116">
        <f>SUM(R128:R139)</f>
        <v>17.408409599999999</v>
      </c>
      <c r="T127" s="116">
        <f>SUM(T128:T139)</f>
        <v>0</v>
      </c>
      <c r="U127" s="117"/>
      <c r="AR127" s="111" t="s">
        <v>80</v>
      </c>
      <c r="AT127" s="118" t="s">
        <v>71</v>
      </c>
      <c r="AU127" s="118" t="s">
        <v>80</v>
      </c>
      <c r="AY127" s="111" t="s">
        <v>167</v>
      </c>
      <c r="BK127" s="119">
        <f>SUM(BK128:BK139)</f>
        <v>0</v>
      </c>
    </row>
    <row r="128" spans="2:65" s="1" customFormat="1" ht="16.5" customHeight="1" x14ac:dyDescent="0.2">
      <c r="B128" s="32"/>
      <c r="C128" s="120" t="s">
        <v>225</v>
      </c>
      <c r="D128" s="120" t="s">
        <v>168</v>
      </c>
      <c r="E128" s="121" t="s">
        <v>2035</v>
      </c>
      <c r="F128" s="122" t="s">
        <v>2036</v>
      </c>
      <c r="G128" s="123" t="s">
        <v>171</v>
      </c>
      <c r="H128" s="124">
        <v>7.68</v>
      </c>
      <c r="I128" s="125"/>
      <c r="J128" s="126">
        <f>ROUND(I128*H128,2)</f>
        <v>0</v>
      </c>
      <c r="K128" s="122" t="s">
        <v>19</v>
      </c>
      <c r="L128" s="32"/>
      <c r="M128" s="127" t="s">
        <v>19</v>
      </c>
      <c r="N128" s="128" t="s">
        <v>43</v>
      </c>
      <c r="P128" s="129">
        <f>O128*H128</f>
        <v>0</v>
      </c>
      <c r="Q128" s="129">
        <v>2.2667199999999998</v>
      </c>
      <c r="R128" s="129">
        <f>Q128*H128</f>
        <v>17.408409599999999</v>
      </c>
      <c r="S128" s="129">
        <v>0</v>
      </c>
      <c r="T128" s="129">
        <f>S128*H128</f>
        <v>0</v>
      </c>
      <c r="U128" s="130" t="s">
        <v>19</v>
      </c>
      <c r="AR128" s="131" t="s">
        <v>173</v>
      </c>
      <c r="AT128" s="131" t="s">
        <v>168</v>
      </c>
      <c r="AU128" s="131" t="s">
        <v>82</v>
      </c>
      <c r="AY128" s="17" t="s">
        <v>167</v>
      </c>
      <c r="BE128" s="132">
        <f>IF(N128="základní",J128,0)</f>
        <v>0</v>
      </c>
      <c r="BF128" s="132">
        <f>IF(N128="snížená",J128,0)</f>
        <v>0</v>
      </c>
      <c r="BG128" s="132">
        <f>IF(N128="zákl. přenesená",J128,0)</f>
        <v>0</v>
      </c>
      <c r="BH128" s="132">
        <f>IF(N128="sníž. přenesená",J128,0)</f>
        <v>0</v>
      </c>
      <c r="BI128" s="132">
        <f>IF(N128="nulová",J128,0)</f>
        <v>0</v>
      </c>
      <c r="BJ128" s="17" t="s">
        <v>80</v>
      </c>
      <c r="BK128" s="132">
        <f>ROUND(I128*H128,2)</f>
        <v>0</v>
      </c>
      <c r="BL128" s="17" t="s">
        <v>173</v>
      </c>
      <c r="BM128" s="131" t="s">
        <v>2037</v>
      </c>
    </row>
    <row r="129" spans="2:65" s="11" customFormat="1" x14ac:dyDescent="0.2">
      <c r="B129" s="137"/>
      <c r="D129" s="138" t="s">
        <v>177</v>
      </c>
      <c r="E129" s="139" t="s">
        <v>19</v>
      </c>
      <c r="F129" s="140" t="s">
        <v>2038</v>
      </c>
      <c r="H129" s="141">
        <v>7.68</v>
      </c>
      <c r="I129" s="142"/>
      <c r="L129" s="137"/>
      <c r="M129" s="143"/>
      <c r="U129" s="144"/>
      <c r="AT129" s="139" t="s">
        <v>177</v>
      </c>
      <c r="AU129" s="139" t="s">
        <v>82</v>
      </c>
      <c r="AV129" s="11" t="s">
        <v>82</v>
      </c>
      <c r="AW129" s="11" t="s">
        <v>34</v>
      </c>
      <c r="AX129" s="11" t="s">
        <v>72</v>
      </c>
      <c r="AY129" s="139" t="s">
        <v>167</v>
      </c>
    </row>
    <row r="130" spans="2:65" s="12" customFormat="1" x14ac:dyDescent="0.2">
      <c r="B130" s="145"/>
      <c r="D130" s="138" t="s">
        <v>177</v>
      </c>
      <c r="E130" s="146" t="s">
        <v>19</v>
      </c>
      <c r="F130" s="147" t="s">
        <v>179</v>
      </c>
      <c r="H130" s="148">
        <v>7.68</v>
      </c>
      <c r="I130" s="149"/>
      <c r="L130" s="145"/>
      <c r="M130" s="150"/>
      <c r="U130" s="151"/>
      <c r="AT130" s="146" t="s">
        <v>177</v>
      </c>
      <c r="AU130" s="146" t="s">
        <v>82</v>
      </c>
      <c r="AV130" s="12" t="s">
        <v>173</v>
      </c>
      <c r="AW130" s="12" t="s">
        <v>34</v>
      </c>
      <c r="AX130" s="12" t="s">
        <v>80</v>
      </c>
      <c r="AY130" s="146" t="s">
        <v>167</v>
      </c>
    </row>
    <row r="131" spans="2:65" s="1" customFormat="1" ht="16.5" customHeight="1" x14ac:dyDescent="0.2">
      <c r="B131" s="32"/>
      <c r="C131" s="120" t="s">
        <v>233</v>
      </c>
      <c r="D131" s="120" t="s">
        <v>168</v>
      </c>
      <c r="E131" s="121" t="s">
        <v>2039</v>
      </c>
      <c r="F131" s="122" t="s">
        <v>2040</v>
      </c>
      <c r="G131" s="123" t="s">
        <v>171</v>
      </c>
      <c r="H131" s="124">
        <v>60</v>
      </c>
      <c r="I131" s="125"/>
      <c r="J131" s="126">
        <f>ROUND(I131*H131,2)</f>
        <v>0</v>
      </c>
      <c r="K131" s="122" t="s">
        <v>19</v>
      </c>
      <c r="L131" s="32"/>
      <c r="M131" s="127" t="s">
        <v>19</v>
      </c>
      <c r="N131" s="128" t="s">
        <v>43</v>
      </c>
      <c r="P131" s="129">
        <f>O131*H131</f>
        <v>0</v>
      </c>
      <c r="Q131" s="129">
        <v>0</v>
      </c>
      <c r="R131" s="129">
        <f>Q131*H131</f>
        <v>0</v>
      </c>
      <c r="S131" s="129">
        <v>0</v>
      </c>
      <c r="T131" s="129">
        <f>S131*H131</f>
        <v>0</v>
      </c>
      <c r="U131" s="130" t="s">
        <v>19</v>
      </c>
      <c r="AR131" s="131" t="s">
        <v>173</v>
      </c>
      <c r="AT131" s="131" t="s">
        <v>168</v>
      </c>
      <c r="AU131" s="131" t="s">
        <v>82</v>
      </c>
      <c r="AY131" s="17" t="s">
        <v>167</v>
      </c>
      <c r="BE131" s="132">
        <f>IF(N131="základní",J131,0)</f>
        <v>0</v>
      </c>
      <c r="BF131" s="132">
        <f>IF(N131="snížená",J131,0)</f>
        <v>0</v>
      </c>
      <c r="BG131" s="132">
        <f>IF(N131="zákl. přenesená",J131,0)</f>
        <v>0</v>
      </c>
      <c r="BH131" s="132">
        <f>IF(N131="sníž. přenesená",J131,0)</f>
        <v>0</v>
      </c>
      <c r="BI131" s="132">
        <f>IF(N131="nulová",J131,0)</f>
        <v>0</v>
      </c>
      <c r="BJ131" s="17" t="s">
        <v>80</v>
      </c>
      <c r="BK131" s="132">
        <f>ROUND(I131*H131,2)</f>
        <v>0</v>
      </c>
      <c r="BL131" s="17" t="s">
        <v>173</v>
      </c>
      <c r="BM131" s="131" t="s">
        <v>2041</v>
      </c>
    </row>
    <row r="132" spans="2:65" s="13" customFormat="1" x14ac:dyDescent="0.2">
      <c r="B132" s="162"/>
      <c r="D132" s="138" t="s">
        <v>177</v>
      </c>
      <c r="E132" s="163" t="s">
        <v>19</v>
      </c>
      <c r="F132" s="164" t="s">
        <v>2042</v>
      </c>
      <c r="H132" s="163" t="s">
        <v>19</v>
      </c>
      <c r="I132" s="165"/>
      <c r="L132" s="162"/>
      <c r="M132" s="166"/>
      <c r="U132" s="167"/>
      <c r="AT132" s="163" t="s">
        <v>177</v>
      </c>
      <c r="AU132" s="163" t="s">
        <v>82</v>
      </c>
      <c r="AV132" s="13" t="s">
        <v>80</v>
      </c>
      <c r="AW132" s="13" t="s">
        <v>34</v>
      </c>
      <c r="AX132" s="13" t="s">
        <v>72</v>
      </c>
      <c r="AY132" s="163" t="s">
        <v>167</v>
      </c>
    </row>
    <row r="133" spans="2:65" s="13" customFormat="1" x14ac:dyDescent="0.2">
      <c r="B133" s="162"/>
      <c r="D133" s="138" t="s">
        <v>177</v>
      </c>
      <c r="E133" s="163" t="s">
        <v>19</v>
      </c>
      <c r="F133" s="164" t="s">
        <v>2043</v>
      </c>
      <c r="H133" s="163" t="s">
        <v>19</v>
      </c>
      <c r="I133" s="165"/>
      <c r="L133" s="162"/>
      <c r="M133" s="166"/>
      <c r="U133" s="167"/>
      <c r="AT133" s="163" t="s">
        <v>177</v>
      </c>
      <c r="AU133" s="163" t="s">
        <v>82</v>
      </c>
      <c r="AV133" s="13" t="s">
        <v>80</v>
      </c>
      <c r="AW133" s="13" t="s">
        <v>34</v>
      </c>
      <c r="AX133" s="13" t="s">
        <v>72</v>
      </c>
      <c r="AY133" s="163" t="s">
        <v>167</v>
      </c>
    </row>
    <row r="134" spans="2:65" s="11" customFormat="1" x14ac:dyDescent="0.2">
      <c r="B134" s="137"/>
      <c r="D134" s="138" t="s">
        <v>177</v>
      </c>
      <c r="E134" s="139" t="s">
        <v>19</v>
      </c>
      <c r="F134" s="140" t="s">
        <v>2044</v>
      </c>
      <c r="H134" s="141">
        <v>4</v>
      </c>
      <c r="I134" s="142"/>
      <c r="L134" s="137"/>
      <c r="M134" s="143"/>
      <c r="U134" s="144"/>
      <c r="AT134" s="139" t="s">
        <v>177</v>
      </c>
      <c r="AU134" s="139" t="s">
        <v>82</v>
      </c>
      <c r="AV134" s="11" t="s">
        <v>82</v>
      </c>
      <c r="AW134" s="11" t="s">
        <v>34</v>
      </c>
      <c r="AX134" s="11" t="s">
        <v>72</v>
      </c>
      <c r="AY134" s="139" t="s">
        <v>167</v>
      </c>
    </row>
    <row r="135" spans="2:65" s="13" customFormat="1" x14ac:dyDescent="0.2">
      <c r="B135" s="162"/>
      <c r="D135" s="138" t="s">
        <v>177</v>
      </c>
      <c r="E135" s="163" t="s">
        <v>19</v>
      </c>
      <c r="F135" s="164" t="s">
        <v>2045</v>
      </c>
      <c r="H135" s="163" t="s">
        <v>19</v>
      </c>
      <c r="I135" s="165"/>
      <c r="L135" s="162"/>
      <c r="M135" s="166"/>
      <c r="U135" s="167"/>
      <c r="AT135" s="163" t="s">
        <v>177</v>
      </c>
      <c r="AU135" s="163" t="s">
        <v>82</v>
      </c>
      <c r="AV135" s="13" t="s">
        <v>80</v>
      </c>
      <c r="AW135" s="13" t="s">
        <v>34</v>
      </c>
      <c r="AX135" s="13" t="s">
        <v>72</v>
      </c>
      <c r="AY135" s="163" t="s">
        <v>167</v>
      </c>
    </row>
    <row r="136" spans="2:65" s="11" customFormat="1" x14ac:dyDescent="0.2">
      <c r="B136" s="137"/>
      <c r="D136" s="138" t="s">
        <v>177</v>
      </c>
      <c r="E136" s="139" t="s">
        <v>19</v>
      </c>
      <c r="F136" s="140" t="s">
        <v>2046</v>
      </c>
      <c r="H136" s="141">
        <v>56</v>
      </c>
      <c r="I136" s="142"/>
      <c r="L136" s="137"/>
      <c r="M136" s="143"/>
      <c r="U136" s="144"/>
      <c r="AT136" s="139" t="s">
        <v>177</v>
      </c>
      <c r="AU136" s="139" t="s">
        <v>82</v>
      </c>
      <c r="AV136" s="11" t="s">
        <v>82</v>
      </c>
      <c r="AW136" s="11" t="s">
        <v>34</v>
      </c>
      <c r="AX136" s="11" t="s">
        <v>72</v>
      </c>
      <c r="AY136" s="139" t="s">
        <v>167</v>
      </c>
    </row>
    <row r="137" spans="2:65" s="12" customFormat="1" x14ac:dyDescent="0.2">
      <c r="B137" s="145"/>
      <c r="D137" s="138" t="s">
        <v>177</v>
      </c>
      <c r="E137" s="146" t="s">
        <v>19</v>
      </c>
      <c r="F137" s="147" t="s">
        <v>179</v>
      </c>
      <c r="H137" s="148">
        <v>60</v>
      </c>
      <c r="I137" s="149"/>
      <c r="L137" s="145"/>
      <c r="M137" s="150"/>
      <c r="U137" s="151"/>
      <c r="AT137" s="146" t="s">
        <v>177</v>
      </c>
      <c r="AU137" s="146" t="s">
        <v>82</v>
      </c>
      <c r="AV137" s="12" t="s">
        <v>173</v>
      </c>
      <c r="AW137" s="12" t="s">
        <v>34</v>
      </c>
      <c r="AX137" s="12" t="s">
        <v>80</v>
      </c>
      <c r="AY137" s="146" t="s">
        <v>167</v>
      </c>
    </row>
    <row r="138" spans="2:65" s="1" customFormat="1" ht="21.75" customHeight="1" x14ac:dyDescent="0.2">
      <c r="B138" s="32"/>
      <c r="C138" s="120" t="s">
        <v>239</v>
      </c>
      <c r="D138" s="120" t="s">
        <v>168</v>
      </c>
      <c r="E138" s="121" t="s">
        <v>1338</v>
      </c>
      <c r="F138" s="122" t="s">
        <v>2047</v>
      </c>
      <c r="G138" s="123" t="s">
        <v>568</v>
      </c>
      <c r="H138" s="124">
        <v>1</v>
      </c>
      <c r="I138" s="125"/>
      <c r="J138" s="126">
        <f>ROUND(I138*H138,2)</f>
        <v>0</v>
      </c>
      <c r="K138" s="122" t="s">
        <v>19</v>
      </c>
      <c r="L138" s="32"/>
      <c r="M138" s="127" t="s">
        <v>19</v>
      </c>
      <c r="N138" s="128" t="s">
        <v>43</v>
      </c>
      <c r="P138" s="129">
        <f>O138*H138</f>
        <v>0</v>
      </c>
      <c r="Q138" s="129">
        <v>0</v>
      </c>
      <c r="R138" s="129">
        <f>Q138*H138</f>
        <v>0</v>
      </c>
      <c r="S138" s="129">
        <v>0</v>
      </c>
      <c r="T138" s="129">
        <f>S138*H138</f>
        <v>0</v>
      </c>
      <c r="U138" s="130" t="s">
        <v>19</v>
      </c>
      <c r="AR138" s="131" t="s">
        <v>173</v>
      </c>
      <c r="AT138" s="131" t="s">
        <v>168</v>
      </c>
      <c r="AU138" s="131" t="s">
        <v>82</v>
      </c>
      <c r="AY138" s="17" t="s">
        <v>167</v>
      </c>
      <c r="BE138" s="132">
        <f>IF(N138="základní",J138,0)</f>
        <v>0</v>
      </c>
      <c r="BF138" s="132">
        <f>IF(N138="snížená",J138,0)</f>
        <v>0</v>
      </c>
      <c r="BG138" s="132">
        <f>IF(N138="zákl. přenesená",J138,0)</f>
        <v>0</v>
      </c>
      <c r="BH138" s="132">
        <f>IF(N138="sníž. přenesená",J138,0)</f>
        <v>0</v>
      </c>
      <c r="BI138" s="132">
        <f>IF(N138="nulová",J138,0)</f>
        <v>0</v>
      </c>
      <c r="BJ138" s="17" t="s">
        <v>80</v>
      </c>
      <c r="BK138" s="132">
        <f>ROUND(I138*H138,2)</f>
        <v>0</v>
      </c>
      <c r="BL138" s="17" t="s">
        <v>173</v>
      </c>
      <c r="BM138" s="131" t="s">
        <v>2048</v>
      </c>
    </row>
    <row r="139" spans="2:65" s="1" customFormat="1" ht="29.25" x14ac:dyDescent="0.2">
      <c r="B139" s="32"/>
      <c r="D139" s="138" t="s">
        <v>1136</v>
      </c>
      <c r="F139" s="181" t="s">
        <v>3384</v>
      </c>
      <c r="I139" s="135"/>
      <c r="L139" s="32"/>
      <c r="M139" s="168"/>
      <c r="N139" s="169"/>
      <c r="O139" s="169"/>
      <c r="P139" s="169"/>
      <c r="Q139" s="169"/>
      <c r="R139" s="169"/>
      <c r="S139" s="169"/>
      <c r="T139" s="169"/>
      <c r="U139" s="170"/>
      <c r="AT139" s="17" t="s">
        <v>1136</v>
      </c>
      <c r="AU139" s="17" t="s">
        <v>82</v>
      </c>
    </row>
    <row r="140" spans="2:65" s="1" customFormat="1" ht="6.95" customHeight="1" x14ac:dyDescent="0.2">
      <c r="B140" s="41"/>
      <c r="C140" s="42"/>
      <c r="D140" s="42"/>
      <c r="E140" s="42"/>
      <c r="F140" s="42"/>
      <c r="G140" s="42"/>
      <c r="H140" s="42"/>
      <c r="I140" s="42"/>
      <c r="J140" s="42"/>
      <c r="K140" s="42"/>
      <c r="L140" s="32"/>
    </row>
  </sheetData>
  <autoFilter ref="C83:K139" xr:uid="{00000000-0009-0000-0000-00000A000000}"/>
  <mergeCells count="9">
    <mergeCell ref="E50:H50"/>
    <mergeCell ref="E74:H74"/>
    <mergeCell ref="E76:H76"/>
    <mergeCell ref="L2:V2"/>
    <mergeCell ref="E7:H7"/>
    <mergeCell ref="E9:H9"/>
    <mergeCell ref="E18:H18"/>
    <mergeCell ref="E27:H27"/>
    <mergeCell ref="E48:H48"/>
  </mergeCells>
  <hyperlinks>
    <hyperlink ref="F88" r:id="rId1" xr:uid="{00000000-0004-0000-0A00-000000000000}"/>
    <hyperlink ref="F94" r:id="rId2" xr:uid="{00000000-0004-0000-0A00-000001000000}"/>
    <hyperlink ref="F96" r:id="rId3" xr:uid="{00000000-0004-0000-0A00-000002000000}"/>
    <hyperlink ref="F100" r:id="rId4" xr:uid="{00000000-0004-0000-0A00-000003000000}"/>
    <hyperlink ref="F104" r:id="rId5" xr:uid="{00000000-0004-0000-0A00-000004000000}"/>
    <hyperlink ref="F108" r:id="rId6" xr:uid="{00000000-0004-0000-0A00-000005000000}"/>
    <hyperlink ref="F116" r:id="rId7" xr:uid="{00000000-0004-0000-0A00-000006000000}"/>
    <hyperlink ref="F123" r:id="rId8" xr:uid="{00000000-0004-0000-0A00-000007000000}"/>
  </hyperlinks>
  <pageMargins left="0.39374999999999999" right="0.39374999999999999" top="0.39374999999999999" bottom="0.39374999999999999" header="0" footer="0"/>
  <pageSetup paperSize="9" fitToHeight="100" orientation="portrait" blackAndWhite="1"/>
  <headerFooter>
    <oddFooter>&amp;CStrana &amp;P z &amp;N</oddFooter>
  </headerFooter>
  <drawing r:id="rId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2">
    <pageSetUpPr fitToPage="1"/>
  </sheetPr>
  <dimension ref="B2:BM124"/>
  <sheetViews>
    <sheetView showGridLines="0" topLeftCell="A103" workbookViewId="0">
      <selection activeCell="F105" sqref="F105"/>
    </sheetView>
  </sheetViews>
  <sheetFormatPr defaultRowHeight="11.25" x14ac:dyDescent="0.2"/>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1" width="14.16406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x14ac:dyDescent="0.2">
      <c r="L2" s="297"/>
      <c r="M2" s="297"/>
      <c r="N2" s="297"/>
      <c r="O2" s="297"/>
      <c r="P2" s="297"/>
      <c r="Q2" s="297"/>
      <c r="R2" s="297"/>
      <c r="S2" s="297"/>
      <c r="T2" s="297"/>
      <c r="U2" s="297"/>
      <c r="V2" s="297"/>
      <c r="AT2" s="17" t="s">
        <v>112</v>
      </c>
    </row>
    <row r="3" spans="2:46" ht="6.95" customHeight="1" x14ac:dyDescent="0.2">
      <c r="B3" s="18"/>
      <c r="C3" s="19"/>
      <c r="D3" s="19"/>
      <c r="E3" s="19"/>
      <c r="F3" s="19"/>
      <c r="G3" s="19"/>
      <c r="H3" s="19"/>
      <c r="I3" s="19"/>
      <c r="J3" s="19"/>
      <c r="K3" s="19"/>
      <c r="L3" s="20"/>
      <c r="AT3" s="17" t="s">
        <v>82</v>
      </c>
    </row>
    <row r="4" spans="2:46" ht="24.95" customHeight="1" x14ac:dyDescent="0.2">
      <c r="B4" s="20"/>
      <c r="D4" s="21" t="s">
        <v>137</v>
      </c>
      <c r="L4" s="20"/>
      <c r="M4" s="85" t="s">
        <v>10</v>
      </c>
      <c r="AT4" s="17" t="s">
        <v>4</v>
      </c>
    </row>
    <row r="5" spans="2:46" ht="6.95" customHeight="1" x14ac:dyDescent="0.2">
      <c r="B5" s="20"/>
      <c r="L5" s="20"/>
    </row>
    <row r="6" spans="2:46" ht="12" customHeight="1" x14ac:dyDescent="0.2">
      <c r="B6" s="20"/>
      <c r="D6" s="27" t="s">
        <v>16</v>
      </c>
      <c r="L6" s="20"/>
    </row>
    <row r="7" spans="2:46" ht="16.5" customHeight="1" x14ac:dyDescent="0.2">
      <c r="B7" s="20"/>
      <c r="E7" s="322" t="str">
        <f>'Rekapitulace stavby'!K6</f>
        <v>Servisní centrum Čertovka</v>
      </c>
      <c r="F7" s="323"/>
      <c r="G7" s="323"/>
      <c r="H7" s="323"/>
      <c r="L7" s="20"/>
    </row>
    <row r="8" spans="2:46" s="1" customFormat="1" ht="12" customHeight="1" x14ac:dyDescent="0.2">
      <c r="B8" s="32"/>
      <c r="D8" s="27" t="s">
        <v>138</v>
      </c>
      <c r="L8" s="32"/>
    </row>
    <row r="9" spans="2:46" s="1" customFormat="1" ht="16.5" customHeight="1" x14ac:dyDescent="0.2">
      <c r="B9" s="32"/>
      <c r="E9" s="287" t="s">
        <v>2049</v>
      </c>
      <c r="F9" s="321"/>
      <c r="G9" s="321"/>
      <c r="H9" s="321"/>
      <c r="L9" s="32"/>
    </row>
    <row r="10" spans="2:46" s="1" customFormat="1" x14ac:dyDescent="0.2">
      <c r="B10" s="32"/>
      <c r="L10" s="32"/>
    </row>
    <row r="11" spans="2:46" s="1" customFormat="1" ht="12" customHeight="1" x14ac:dyDescent="0.2">
      <c r="B11" s="32"/>
      <c r="D11" s="27" t="s">
        <v>18</v>
      </c>
      <c r="F11" s="25" t="s">
        <v>19</v>
      </c>
      <c r="I11" s="27" t="s">
        <v>20</v>
      </c>
      <c r="J11" s="25" t="s">
        <v>19</v>
      </c>
      <c r="L11" s="32"/>
    </row>
    <row r="12" spans="2:46" s="1" customFormat="1" ht="12" customHeight="1" x14ac:dyDescent="0.2">
      <c r="B12" s="32"/>
      <c r="D12" s="27" t="s">
        <v>21</v>
      </c>
      <c r="F12" s="25" t="s">
        <v>22</v>
      </c>
      <c r="I12" s="27" t="s">
        <v>23</v>
      </c>
      <c r="J12" s="49" t="str">
        <f>'Rekapitulace stavby'!AN8</f>
        <v>19. 1. 2024</v>
      </c>
      <c r="L12" s="32"/>
    </row>
    <row r="13" spans="2:46" s="1" customFormat="1" ht="10.9" customHeight="1" x14ac:dyDescent="0.2">
      <c r="B13" s="32"/>
      <c r="L13" s="32"/>
    </row>
    <row r="14" spans="2:46" s="1" customFormat="1" ht="12" customHeight="1" x14ac:dyDescent="0.2">
      <c r="B14" s="32"/>
      <c r="D14" s="27" t="s">
        <v>25</v>
      </c>
      <c r="I14" s="27" t="s">
        <v>26</v>
      </c>
      <c r="J14" s="25" t="s">
        <v>27</v>
      </c>
      <c r="L14" s="32"/>
    </row>
    <row r="15" spans="2:46" s="1" customFormat="1" ht="18" customHeight="1" x14ac:dyDescent="0.2">
      <c r="B15" s="32"/>
      <c r="E15" s="25" t="s">
        <v>28</v>
      </c>
      <c r="I15" s="27" t="s">
        <v>29</v>
      </c>
      <c r="J15" s="25" t="s">
        <v>19</v>
      </c>
      <c r="L15" s="32"/>
    </row>
    <row r="16" spans="2:46" s="1" customFormat="1" ht="6.95" customHeight="1" x14ac:dyDescent="0.2">
      <c r="B16" s="32"/>
      <c r="L16" s="32"/>
    </row>
    <row r="17" spans="2:12" s="1" customFormat="1" ht="12" customHeight="1" x14ac:dyDescent="0.2">
      <c r="B17" s="32"/>
      <c r="D17" s="27" t="s">
        <v>30</v>
      </c>
      <c r="I17" s="27" t="s">
        <v>26</v>
      </c>
      <c r="J17" s="28" t="str">
        <f>'Rekapitulace stavby'!AN13</f>
        <v>Vyplň údaj</v>
      </c>
      <c r="L17" s="32"/>
    </row>
    <row r="18" spans="2:12" s="1" customFormat="1" ht="18" customHeight="1" x14ac:dyDescent="0.2">
      <c r="B18" s="32"/>
      <c r="E18" s="324" t="str">
        <f>'Rekapitulace stavby'!E14</f>
        <v>Vyplň údaj</v>
      </c>
      <c r="F18" s="296"/>
      <c r="G18" s="296"/>
      <c r="H18" s="296"/>
      <c r="I18" s="27" t="s">
        <v>29</v>
      </c>
      <c r="J18" s="28" t="str">
        <f>'Rekapitulace stavby'!AN14</f>
        <v>Vyplň údaj</v>
      </c>
      <c r="L18" s="32"/>
    </row>
    <row r="19" spans="2:12" s="1" customFormat="1" ht="6.95" customHeight="1" x14ac:dyDescent="0.2">
      <c r="B19" s="32"/>
      <c r="L19" s="32"/>
    </row>
    <row r="20" spans="2:12" s="1" customFormat="1" ht="12" customHeight="1" x14ac:dyDescent="0.2">
      <c r="B20" s="32"/>
      <c r="D20" s="27" t="s">
        <v>32</v>
      </c>
      <c r="I20" s="27" t="s">
        <v>26</v>
      </c>
      <c r="J20" s="25" t="s">
        <v>19</v>
      </c>
      <c r="L20" s="32"/>
    </row>
    <row r="21" spans="2:12" s="1" customFormat="1" ht="18" customHeight="1" x14ac:dyDescent="0.2">
      <c r="B21" s="32"/>
      <c r="E21" s="25" t="s">
        <v>33</v>
      </c>
      <c r="I21" s="27" t="s">
        <v>29</v>
      </c>
      <c r="J21" s="25" t="s">
        <v>19</v>
      </c>
      <c r="L21" s="32"/>
    </row>
    <row r="22" spans="2:12" s="1" customFormat="1" ht="6.95" customHeight="1" x14ac:dyDescent="0.2">
      <c r="B22" s="32"/>
      <c r="L22" s="32"/>
    </row>
    <row r="23" spans="2:12" s="1" customFormat="1" ht="12" customHeight="1" x14ac:dyDescent="0.2">
      <c r="B23" s="32"/>
      <c r="D23" s="27" t="s">
        <v>35</v>
      </c>
      <c r="I23" s="27" t="s">
        <v>26</v>
      </c>
      <c r="J23" s="25" t="str">
        <f>IF('Rekapitulace stavby'!AN19="","",'Rekapitulace stavby'!AN19)</f>
        <v/>
      </c>
      <c r="L23" s="32"/>
    </row>
    <row r="24" spans="2:12" s="1" customFormat="1" ht="18" customHeight="1" x14ac:dyDescent="0.2">
      <c r="B24" s="32"/>
      <c r="E24" s="25" t="str">
        <f>IF('Rekapitulace stavby'!E20="","",'Rekapitulace stavby'!E20)</f>
        <v xml:space="preserve"> </v>
      </c>
      <c r="I24" s="27" t="s">
        <v>29</v>
      </c>
      <c r="J24" s="25" t="str">
        <f>IF('Rekapitulace stavby'!AN20="","",'Rekapitulace stavby'!AN20)</f>
        <v/>
      </c>
      <c r="L24" s="32"/>
    </row>
    <row r="25" spans="2:12" s="1" customFormat="1" ht="6.95" customHeight="1" x14ac:dyDescent="0.2">
      <c r="B25" s="32"/>
      <c r="L25" s="32"/>
    </row>
    <row r="26" spans="2:12" s="1" customFormat="1" ht="12" customHeight="1" x14ac:dyDescent="0.2">
      <c r="B26" s="32"/>
      <c r="D26" s="27" t="s">
        <v>36</v>
      </c>
      <c r="L26" s="32"/>
    </row>
    <row r="27" spans="2:12" s="7" customFormat="1" ht="71.25" customHeight="1" x14ac:dyDescent="0.2">
      <c r="B27" s="86"/>
      <c r="E27" s="301" t="s">
        <v>37</v>
      </c>
      <c r="F27" s="301"/>
      <c r="G27" s="301"/>
      <c r="H27" s="301"/>
      <c r="L27" s="86"/>
    </row>
    <row r="28" spans="2:12" s="1" customFormat="1" ht="6.95" customHeight="1" x14ac:dyDescent="0.2">
      <c r="B28" s="32"/>
      <c r="L28" s="32"/>
    </row>
    <row r="29" spans="2:12" s="1" customFormat="1" ht="6.95" customHeight="1" x14ac:dyDescent="0.2">
      <c r="B29" s="32"/>
      <c r="D29" s="50"/>
      <c r="E29" s="50"/>
      <c r="F29" s="50"/>
      <c r="G29" s="50"/>
      <c r="H29" s="50"/>
      <c r="I29" s="50"/>
      <c r="J29" s="50"/>
      <c r="K29" s="50"/>
      <c r="L29" s="32"/>
    </row>
    <row r="30" spans="2:12" s="1" customFormat="1" ht="25.35" customHeight="1" x14ac:dyDescent="0.2">
      <c r="B30" s="32"/>
      <c r="D30" s="87" t="s">
        <v>38</v>
      </c>
      <c r="J30" s="63">
        <f>ROUND(J83, 2)</f>
        <v>0</v>
      </c>
      <c r="L30" s="32"/>
    </row>
    <row r="31" spans="2:12" s="1" customFormat="1" ht="6.95" customHeight="1" x14ac:dyDescent="0.2">
      <c r="B31" s="32"/>
      <c r="D31" s="50"/>
      <c r="E31" s="50"/>
      <c r="F31" s="50"/>
      <c r="G31" s="50"/>
      <c r="H31" s="50"/>
      <c r="I31" s="50"/>
      <c r="J31" s="50"/>
      <c r="K31" s="50"/>
      <c r="L31" s="32"/>
    </row>
    <row r="32" spans="2:12" s="1" customFormat="1" ht="14.45" customHeight="1" x14ac:dyDescent="0.2">
      <c r="B32" s="32"/>
      <c r="F32" s="35" t="s">
        <v>40</v>
      </c>
      <c r="I32" s="35" t="s">
        <v>39</v>
      </c>
      <c r="J32" s="35" t="s">
        <v>41</v>
      </c>
      <c r="L32" s="32"/>
    </row>
    <row r="33" spans="2:12" s="1" customFormat="1" ht="14.45" customHeight="1" x14ac:dyDescent="0.2">
      <c r="B33" s="32"/>
      <c r="D33" s="52" t="s">
        <v>42</v>
      </c>
      <c r="E33" s="27" t="s">
        <v>43</v>
      </c>
      <c r="F33" s="88">
        <f>ROUND((SUM(BE83:BE123)),  2)</f>
        <v>0</v>
      </c>
      <c r="I33" s="89">
        <v>0.21</v>
      </c>
      <c r="J33" s="88">
        <f>ROUND(((SUM(BE83:BE123))*I33),  2)</f>
        <v>0</v>
      </c>
      <c r="L33" s="32"/>
    </row>
    <row r="34" spans="2:12" s="1" customFormat="1" ht="14.45" customHeight="1" x14ac:dyDescent="0.2">
      <c r="B34" s="32"/>
      <c r="E34" s="27" t="s">
        <v>44</v>
      </c>
      <c r="F34" s="88">
        <f>ROUND((SUM(BF83:BF123)),  2)</f>
        <v>0</v>
      </c>
      <c r="I34" s="89">
        <v>0.15</v>
      </c>
      <c r="J34" s="88">
        <f>ROUND(((SUM(BF83:BF123))*I34),  2)</f>
        <v>0</v>
      </c>
      <c r="L34" s="32"/>
    </row>
    <row r="35" spans="2:12" s="1" customFormat="1" ht="14.45" hidden="1" customHeight="1" x14ac:dyDescent="0.2">
      <c r="B35" s="32"/>
      <c r="E35" s="27" t="s">
        <v>45</v>
      </c>
      <c r="F35" s="88">
        <f>ROUND((SUM(BG83:BG123)),  2)</f>
        <v>0</v>
      </c>
      <c r="I35" s="89">
        <v>0.21</v>
      </c>
      <c r="J35" s="88">
        <f>0</f>
        <v>0</v>
      </c>
      <c r="L35" s="32"/>
    </row>
    <row r="36" spans="2:12" s="1" customFormat="1" ht="14.45" hidden="1" customHeight="1" x14ac:dyDescent="0.2">
      <c r="B36" s="32"/>
      <c r="E36" s="27" t="s">
        <v>46</v>
      </c>
      <c r="F36" s="88">
        <f>ROUND((SUM(BH83:BH123)),  2)</f>
        <v>0</v>
      </c>
      <c r="I36" s="89">
        <v>0.15</v>
      </c>
      <c r="J36" s="88">
        <f>0</f>
        <v>0</v>
      </c>
      <c r="L36" s="32"/>
    </row>
    <row r="37" spans="2:12" s="1" customFormat="1" ht="14.45" hidden="1" customHeight="1" x14ac:dyDescent="0.2">
      <c r="B37" s="32"/>
      <c r="E37" s="27" t="s">
        <v>47</v>
      </c>
      <c r="F37" s="88">
        <f>ROUND((SUM(BI83:BI123)),  2)</f>
        <v>0</v>
      </c>
      <c r="I37" s="89">
        <v>0</v>
      </c>
      <c r="J37" s="88">
        <f>0</f>
        <v>0</v>
      </c>
      <c r="L37" s="32"/>
    </row>
    <row r="38" spans="2:12" s="1" customFormat="1" ht="6.95" customHeight="1" x14ac:dyDescent="0.2">
      <c r="B38" s="32"/>
      <c r="L38" s="32"/>
    </row>
    <row r="39" spans="2:12" s="1" customFormat="1" ht="25.35" customHeight="1" x14ac:dyDescent="0.2">
      <c r="B39" s="32"/>
      <c r="C39" s="90"/>
      <c r="D39" s="91" t="s">
        <v>48</v>
      </c>
      <c r="E39" s="54"/>
      <c r="F39" s="54"/>
      <c r="G39" s="92" t="s">
        <v>49</v>
      </c>
      <c r="H39" s="93" t="s">
        <v>50</v>
      </c>
      <c r="I39" s="54"/>
      <c r="J39" s="94">
        <f>SUM(J30:J37)</f>
        <v>0</v>
      </c>
      <c r="K39" s="95"/>
      <c r="L39" s="32"/>
    </row>
    <row r="40" spans="2:12" s="1" customFormat="1" ht="14.45" customHeight="1" x14ac:dyDescent="0.2">
      <c r="B40" s="41"/>
      <c r="C40" s="42"/>
      <c r="D40" s="42"/>
      <c r="E40" s="42"/>
      <c r="F40" s="42"/>
      <c r="G40" s="42"/>
      <c r="H40" s="42"/>
      <c r="I40" s="42"/>
      <c r="J40" s="42"/>
      <c r="K40" s="42"/>
      <c r="L40" s="32"/>
    </row>
    <row r="44" spans="2:12" s="1" customFormat="1" ht="6.95" customHeight="1" x14ac:dyDescent="0.2">
      <c r="B44" s="43"/>
      <c r="C44" s="44"/>
      <c r="D44" s="44"/>
      <c r="E44" s="44"/>
      <c r="F44" s="44"/>
      <c r="G44" s="44"/>
      <c r="H44" s="44"/>
      <c r="I44" s="44"/>
      <c r="J44" s="44"/>
      <c r="K44" s="44"/>
      <c r="L44" s="32"/>
    </row>
    <row r="45" spans="2:12" s="1" customFormat="1" ht="24.95" customHeight="1" x14ac:dyDescent="0.2">
      <c r="B45" s="32"/>
      <c r="C45" s="21" t="s">
        <v>140</v>
      </c>
      <c r="L45" s="32"/>
    </row>
    <row r="46" spans="2:12" s="1" customFormat="1" ht="6.95" customHeight="1" x14ac:dyDescent="0.2">
      <c r="B46" s="32"/>
      <c r="L46" s="32"/>
    </row>
    <row r="47" spans="2:12" s="1" customFormat="1" ht="12" customHeight="1" x14ac:dyDescent="0.2">
      <c r="B47" s="32"/>
      <c r="C47" s="27" t="s">
        <v>16</v>
      </c>
      <c r="L47" s="32"/>
    </row>
    <row r="48" spans="2:12" s="1" customFormat="1" ht="16.5" customHeight="1" x14ac:dyDescent="0.2">
      <c r="B48" s="32"/>
      <c r="E48" s="322" t="str">
        <f>E7</f>
        <v>Servisní centrum Čertovka</v>
      </c>
      <c r="F48" s="323"/>
      <c r="G48" s="323"/>
      <c r="H48" s="323"/>
      <c r="L48" s="32"/>
    </row>
    <row r="49" spans="2:47" s="1" customFormat="1" ht="12" customHeight="1" x14ac:dyDescent="0.2">
      <c r="B49" s="32"/>
      <c r="C49" s="27" t="s">
        <v>138</v>
      </c>
      <c r="L49" s="32"/>
    </row>
    <row r="50" spans="2:47" s="1" customFormat="1" ht="16.5" customHeight="1" x14ac:dyDescent="0.2">
      <c r="B50" s="32"/>
      <c r="E50" s="287" t="str">
        <f>E9</f>
        <v>SO_09 - Vnitřní plynovod a vytápění haly</v>
      </c>
      <c r="F50" s="321"/>
      <c r="G50" s="321"/>
      <c r="H50" s="321"/>
      <c r="L50" s="32"/>
    </row>
    <row r="51" spans="2:47" s="1" customFormat="1" ht="6.95" customHeight="1" x14ac:dyDescent="0.2">
      <c r="B51" s="32"/>
      <c r="L51" s="32"/>
    </row>
    <row r="52" spans="2:47" s="1" customFormat="1" ht="12" customHeight="1" x14ac:dyDescent="0.2">
      <c r="B52" s="32"/>
      <c r="C52" s="27" t="s">
        <v>21</v>
      </c>
      <c r="F52" s="25" t="str">
        <f>F12</f>
        <v xml:space="preserve"> </v>
      </c>
      <c r="I52" s="27" t="s">
        <v>23</v>
      </c>
      <c r="J52" s="49" t="str">
        <f>IF(J12="","",J12)</f>
        <v>19. 1. 2024</v>
      </c>
      <c r="L52" s="32"/>
    </row>
    <row r="53" spans="2:47" s="1" customFormat="1" ht="6.95" customHeight="1" x14ac:dyDescent="0.2">
      <c r="B53" s="32"/>
      <c r="L53" s="32"/>
    </row>
    <row r="54" spans="2:47" s="1" customFormat="1" ht="15.2" customHeight="1" x14ac:dyDescent="0.2">
      <c r="B54" s="32"/>
      <c r="C54" s="27" t="s">
        <v>25</v>
      </c>
      <c r="F54" s="25" t="str">
        <f>E15</f>
        <v>Dipl. Ing. René Göndör</v>
      </c>
      <c r="I54" s="27" t="s">
        <v>32</v>
      </c>
      <c r="J54" s="30" t="str">
        <f>E21</f>
        <v>PIKHART.CZ</v>
      </c>
      <c r="L54" s="32"/>
    </row>
    <row r="55" spans="2:47" s="1" customFormat="1" ht="15.2" customHeight="1" x14ac:dyDescent="0.2">
      <c r="B55" s="32"/>
      <c r="C55" s="27" t="s">
        <v>30</v>
      </c>
      <c r="F55" s="25" t="str">
        <f>IF(E18="","",E18)</f>
        <v>Vyplň údaj</v>
      </c>
      <c r="I55" s="27" t="s">
        <v>35</v>
      </c>
      <c r="J55" s="30" t="str">
        <f>E24</f>
        <v xml:space="preserve"> </v>
      </c>
      <c r="L55" s="32"/>
    </row>
    <row r="56" spans="2:47" s="1" customFormat="1" ht="10.35" customHeight="1" x14ac:dyDescent="0.2">
      <c r="B56" s="32"/>
      <c r="L56" s="32"/>
    </row>
    <row r="57" spans="2:47" s="1" customFormat="1" ht="29.25" customHeight="1" x14ac:dyDescent="0.2">
      <c r="B57" s="32"/>
      <c r="C57" s="96" t="s">
        <v>141</v>
      </c>
      <c r="D57" s="90"/>
      <c r="E57" s="90"/>
      <c r="F57" s="90"/>
      <c r="G57" s="90"/>
      <c r="H57" s="90"/>
      <c r="I57" s="90"/>
      <c r="J57" s="97" t="s">
        <v>142</v>
      </c>
      <c r="K57" s="90"/>
      <c r="L57" s="32"/>
    </row>
    <row r="58" spans="2:47" s="1" customFormat="1" ht="10.35" customHeight="1" x14ac:dyDescent="0.2">
      <c r="B58" s="32"/>
      <c r="L58" s="32"/>
    </row>
    <row r="59" spans="2:47" s="1" customFormat="1" ht="22.9" customHeight="1" x14ac:dyDescent="0.2">
      <c r="B59" s="32"/>
      <c r="C59" s="98" t="s">
        <v>70</v>
      </c>
      <c r="J59" s="63">
        <f>J83</f>
        <v>0</v>
      </c>
      <c r="L59" s="32"/>
      <c r="AU59" s="17" t="s">
        <v>143</v>
      </c>
    </row>
    <row r="60" spans="2:47" s="8" customFormat="1" ht="24.95" customHeight="1" x14ac:dyDescent="0.2">
      <c r="B60" s="99"/>
      <c r="D60" s="100" t="s">
        <v>1024</v>
      </c>
      <c r="E60" s="101"/>
      <c r="F60" s="101"/>
      <c r="G60" s="101"/>
      <c r="H60" s="101"/>
      <c r="I60" s="101"/>
      <c r="J60" s="102">
        <f>J84</f>
        <v>0</v>
      </c>
      <c r="L60" s="99"/>
    </row>
    <row r="61" spans="2:47" s="14" customFormat="1" ht="19.899999999999999" customHeight="1" x14ac:dyDescent="0.2">
      <c r="B61" s="171"/>
      <c r="D61" s="172" t="s">
        <v>2050</v>
      </c>
      <c r="E61" s="173"/>
      <c r="F61" s="173"/>
      <c r="G61" s="173"/>
      <c r="H61" s="173"/>
      <c r="I61" s="173"/>
      <c r="J61" s="174">
        <f>J85</f>
        <v>0</v>
      </c>
      <c r="L61" s="171"/>
    </row>
    <row r="62" spans="2:47" s="14" customFormat="1" ht="19.899999999999999" customHeight="1" x14ac:dyDescent="0.2">
      <c r="B62" s="171"/>
      <c r="D62" s="172" t="s">
        <v>1759</v>
      </c>
      <c r="E62" s="173"/>
      <c r="F62" s="173"/>
      <c r="G62" s="173"/>
      <c r="H62" s="173"/>
      <c r="I62" s="173"/>
      <c r="J62" s="174">
        <f>J88</f>
        <v>0</v>
      </c>
      <c r="L62" s="171"/>
    </row>
    <row r="63" spans="2:47" s="14" customFormat="1" ht="19.899999999999999" customHeight="1" x14ac:dyDescent="0.2">
      <c r="B63" s="171"/>
      <c r="D63" s="172" t="s">
        <v>2051</v>
      </c>
      <c r="E63" s="173"/>
      <c r="F63" s="173"/>
      <c r="G63" s="173"/>
      <c r="H63" s="173"/>
      <c r="I63" s="173"/>
      <c r="J63" s="174">
        <f>J112</f>
        <v>0</v>
      </c>
      <c r="L63" s="171"/>
    </row>
    <row r="64" spans="2:47" s="1" customFormat="1" ht="21.75" customHeight="1" x14ac:dyDescent="0.2">
      <c r="B64" s="32"/>
      <c r="L64" s="32"/>
    </row>
    <row r="65" spans="2:12" s="1" customFormat="1" ht="6.95" customHeight="1" x14ac:dyDescent="0.2">
      <c r="B65" s="41"/>
      <c r="C65" s="42"/>
      <c r="D65" s="42"/>
      <c r="E65" s="42"/>
      <c r="F65" s="42"/>
      <c r="G65" s="42"/>
      <c r="H65" s="42"/>
      <c r="I65" s="42"/>
      <c r="J65" s="42"/>
      <c r="K65" s="42"/>
      <c r="L65" s="32"/>
    </row>
    <row r="69" spans="2:12" s="1" customFormat="1" ht="6.95" customHeight="1" x14ac:dyDescent="0.2">
      <c r="B69" s="43"/>
      <c r="C69" s="44"/>
      <c r="D69" s="44"/>
      <c r="E69" s="44"/>
      <c r="F69" s="44"/>
      <c r="G69" s="44"/>
      <c r="H69" s="44"/>
      <c r="I69" s="44"/>
      <c r="J69" s="44"/>
      <c r="K69" s="44"/>
      <c r="L69" s="32"/>
    </row>
    <row r="70" spans="2:12" s="1" customFormat="1" ht="24.95" customHeight="1" x14ac:dyDescent="0.2">
      <c r="B70" s="32"/>
      <c r="C70" s="21" t="s">
        <v>152</v>
      </c>
      <c r="L70" s="32"/>
    </row>
    <row r="71" spans="2:12" s="1" customFormat="1" ht="6.95" customHeight="1" x14ac:dyDescent="0.2">
      <c r="B71" s="32"/>
      <c r="L71" s="32"/>
    </row>
    <row r="72" spans="2:12" s="1" customFormat="1" ht="12" customHeight="1" x14ac:dyDescent="0.2">
      <c r="B72" s="32"/>
      <c r="C72" s="27" t="s">
        <v>16</v>
      </c>
      <c r="L72" s="32"/>
    </row>
    <row r="73" spans="2:12" s="1" customFormat="1" ht="16.5" customHeight="1" x14ac:dyDescent="0.2">
      <c r="B73" s="32"/>
      <c r="E73" s="322" t="str">
        <f>E7</f>
        <v>Servisní centrum Čertovka</v>
      </c>
      <c r="F73" s="323"/>
      <c r="G73" s="323"/>
      <c r="H73" s="323"/>
      <c r="L73" s="32"/>
    </row>
    <row r="74" spans="2:12" s="1" customFormat="1" ht="12" customHeight="1" x14ac:dyDescent="0.2">
      <c r="B74" s="32"/>
      <c r="C74" s="27" t="s">
        <v>138</v>
      </c>
      <c r="L74" s="32"/>
    </row>
    <row r="75" spans="2:12" s="1" customFormat="1" ht="16.5" customHeight="1" x14ac:dyDescent="0.2">
      <c r="B75" s="32"/>
      <c r="E75" s="287" t="str">
        <f>E9</f>
        <v>SO_09 - Vnitřní plynovod a vytápění haly</v>
      </c>
      <c r="F75" s="321"/>
      <c r="G75" s="321"/>
      <c r="H75" s="321"/>
      <c r="L75" s="32"/>
    </row>
    <row r="76" spans="2:12" s="1" customFormat="1" ht="6.95" customHeight="1" x14ac:dyDescent="0.2">
      <c r="B76" s="32"/>
      <c r="L76" s="32"/>
    </row>
    <row r="77" spans="2:12" s="1" customFormat="1" ht="12" customHeight="1" x14ac:dyDescent="0.2">
      <c r="B77" s="32"/>
      <c r="C77" s="27" t="s">
        <v>21</v>
      </c>
      <c r="F77" s="25" t="str">
        <f>F12</f>
        <v xml:space="preserve"> </v>
      </c>
      <c r="I77" s="27" t="s">
        <v>23</v>
      </c>
      <c r="J77" s="49" t="str">
        <f>IF(J12="","",J12)</f>
        <v>19. 1. 2024</v>
      </c>
      <c r="L77" s="32"/>
    </row>
    <row r="78" spans="2:12" s="1" customFormat="1" ht="6.95" customHeight="1" x14ac:dyDescent="0.2">
      <c r="B78" s="32"/>
      <c r="L78" s="32"/>
    </row>
    <row r="79" spans="2:12" s="1" customFormat="1" ht="15.2" customHeight="1" x14ac:dyDescent="0.2">
      <c r="B79" s="32"/>
      <c r="C79" s="27" t="s">
        <v>25</v>
      </c>
      <c r="F79" s="25" t="str">
        <f>E15</f>
        <v>Dipl. Ing. René Göndör</v>
      </c>
      <c r="I79" s="27" t="s">
        <v>32</v>
      </c>
      <c r="J79" s="30" t="str">
        <f>E21</f>
        <v>PIKHART.CZ</v>
      </c>
      <c r="L79" s="32"/>
    </row>
    <row r="80" spans="2:12" s="1" customFormat="1" ht="15.2" customHeight="1" x14ac:dyDescent="0.2">
      <c r="B80" s="32"/>
      <c r="C80" s="27" t="s">
        <v>30</v>
      </c>
      <c r="F80" s="25" t="str">
        <f>IF(E18="","",E18)</f>
        <v>Vyplň údaj</v>
      </c>
      <c r="I80" s="27" t="s">
        <v>35</v>
      </c>
      <c r="J80" s="30" t="str">
        <f>E24</f>
        <v xml:space="preserve"> </v>
      </c>
      <c r="L80" s="32"/>
    </row>
    <row r="81" spans="2:65" s="1" customFormat="1" ht="10.35" customHeight="1" x14ac:dyDescent="0.2">
      <c r="B81" s="32"/>
      <c r="L81" s="32"/>
    </row>
    <row r="82" spans="2:65" s="9" customFormat="1" ht="29.25" customHeight="1" x14ac:dyDescent="0.2">
      <c r="B82" s="103"/>
      <c r="C82" s="104" t="s">
        <v>153</v>
      </c>
      <c r="D82" s="105" t="s">
        <v>57</v>
      </c>
      <c r="E82" s="105" t="s">
        <v>53</v>
      </c>
      <c r="F82" s="105" t="s">
        <v>54</v>
      </c>
      <c r="G82" s="105" t="s">
        <v>154</v>
      </c>
      <c r="H82" s="105" t="s">
        <v>155</v>
      </c>
      <c r="I82" s="105" t="s">
        <v>156</v>
      </c>
      <c r="J82" s="105" t="s">
        <v>142</v>
      </c>
      <c r="K82" s="106" t="s">
        <v>157</v>
      </c>
      <c r="L82" s="103"/>
      <c r="M82" s="56" t="s">
        <v>19</v>
      </c>
      <c r="N82" s="57" t="s">
        <v>42</v>
      </c>
      <c r="O82" s="57" t="s">
        <v>158</v>
      </c>
      <c r="P82" s="57" t="s">
        <v>159</v>
      </c>
      <c r="Q82" s="57" t="s">
        <v>160</v>
      </c>
      <c r="R82" s="57" t="s">
        <v>161</v>
      </c>
      <c r="S82" s="57" t="s">
        <v>162</v>
      </c>
      <c r="T82" s="57" t="s">
        <v>163</v>
      </c>
      <c r="U82" s="58" t="s">
        <v>164</v>
      </c>
    </row>
    <row r="83" spans="2:65" s="1" customFormat="1" ht="22.9" customHeight="1" x14ac:dyDescent="0.25">
      <c r="B83" s="32"/>
      <c r="C83" s="61" t="s">
        <v>165</v>
      </c>
      <c r="J83" s="107">
        <f>BK83</f>
        <v>0</v>
      </c>
      <c r="L83" s="32"/>
      <c r="M83" s="59"/>
      <c r="N83" s="50"/>
      <c r="O83" s="50"/>
      <c r="P83" s="108">
        <f>P84</f>
        <v>0</v>
      </c>
      <c r="Q83" s="50"/>
      <c r="R83" s="108">
        <f>R84</f>
        <v>0.30068000000000006</v>
      </c>
      <c r="S83" s="50"/>
      <c r="T83" s="108">
        <f>T84</f>
        <v>0</v>
      </c>
      <c r="U83" s="51"/>
      <c r="AT83" s="17" t="s">
        <v>71</v>
      </c>
      <c r="AU83" s="17" t="s">
        <v>143</v>
      </c>
      <c r="BK83" s="109">
        <f>BK84</f>
        <v>0</v>
      </c>
    </row>
    <row r="84" spans="2:65" s="10" customFormat="1" ht="25.9" customHeight="1" x14ac:dyDescent="0.2">
      <c r="B84" s="110"/>
      <c r="D84" s="111" t="s">
        <v>71</v>
      </c>
      <c r="E84" s="112" t="s">
        <v>1275</v>
      </c>
      <c r="F84" s="112" t="s">
        <v>1276</v>
      </c>
      <c r="I84" s="113"/>
      <c r="J84" s="114">
        <f>BK84</f>
        <v>0</v>
      </c>
      <c r="L84" s="110"/>
      <c r="M84" s="115"/>
      <c r="P84" s="116">
        <f>P85+P88+P112</f>
        <v>0</v>
      </c>
      <c r="R84" s="116">
        <f>R85+R88+R112</f>
        <v>0.30068000000000006</v>
      </c>
      <c r="T84" s="116">
        <f>T85+T88+T112</f>
        <v>0</v>
      </c>
      <c r="U84" s="117"/>
      <c r="AR84" s="111" t="s">
        <v>82</v>
      </c>
      <c r="AT84" s="118" t="s">
        <v>71</v>
      </c>
      <c r="AU84" s="118" t="s">
        <v>72</v>
      </c>
      <c r="AY84" s="111" t="s">
        <v>167</v>
      </c>
      <c r="BK84" s="119">
        <f>BK85+BK88+BK112</f>
        <v>0</v>
      </c>
    </row>
    <row r="85" spans="2:65" s="10" customFormat="1" ht="22.9" customHeight="1" x14ac:dyDescent="0.2">
      <c r="B85" s="110"/>
      <c r="D85" s="111" t="s">
        <v>71</v>
      </c>
      <c r="E85" s="175" t="s">
        <v>2052</v>
      </c>
      <c r="F85" s="175" t="s">
        <v>2053</v>
      </c>
      <c r="I85" s="113"/>
      <c r="J85" s="176">
        <f>BK85</f>
        <v>0</v>
      </c>
      <c r="L85" s="110"/>
      <c r="M85" s="115"/>
      <c r="P85" s="116">
        <f>SUM(P86:P87)</f>
        <v>0</v>
      </c>
      <c r="R85" s="116">
        <f>SUM(R86:R87)</f>
        <v>0</v>
      </c>
      <c r="T85" s="116">
        <f>SUM(T86:T87)</f>
        <v>0</v>
      </c>
      <c r="U85" s="117"/>
      <c r="AR85" s="111" t="s">
        <v>82</v>
      </c>
      <c r="AT85" s="118" t="s">
        <v>71</v>
      </c>
      <c r="AU85" s="118" t="s">
        <v>80</v>
      </c>
      <c r="AY85" s="111" t="s">
        <v>167</v>
      </c>
      <c r="BK85" s="119">
        <f>SUM(BK86:BK87)</f>
        <v>0</v>
      </c>
    </row>
    <row r="86" spans="2:65" s="1" customFormat="1" ht="16.5" customHeight="1" x14ac:dyDescent="0.2">
      <c r="B86" s="32"/>
      <c r="C86" s="152" t="s">
        <v>80</v>
      </c>
      <c r="D86" s="152" t="s">
        <v>180</v>
      </c>
      <c r="E86" s="153" t="s">
        <v>2054</v>
      </c>
      <c r="F86" s="154" t="s">
        <v>2055</v>
      </c>
      <c r="G86" s="155" t="s">
        <v>568</v>
      </c>
      <c r="H86" s="156">
        <v>1</v>
      </c>
      <c r="I86" s="157"/>
      <c r="J86" s="158">
        <f>ROUND(I86*H86,2)</f>
        <v>0</v>
      </c>
      <c r="K86" s="154" t="s">
        <v>19</v>
      </c>
      <c r="L86" s="159"/>
      <c r="M86" s="160" t="s">
        <v>19</v>
      </c>
      <c r="N86" s="161" t="s">
        <v>43</v>
      </c>
      <c r="P86" s="129">
        <f>O86*H86</f>
        <v>0</v>
      </c>
      <c r="Q86" s="129">
        <v>0</v>
      </c>
      <c r="R86" s="129">
        <f>Q86*H86</f>
        <v>0</v>
      </c>
      <c r="S86" s="129">
        <v>0</v>
      </c>
      <c r="T86" s="129">
        <f>S86*H86</f>
        <v>0</v>
      </c>
      <c r="U86" s="130" t="s">
        <v>19</v>
      </c>
      <c r="AR86" s="131" t="s">
        <v>354</v>
      </c>
      <c r="AT86" s="131" t="s">
        <v>180</v>
      </c>
      <c r="AU86" s="131" t="s">
        <v>82</v>
      </c>
      <c r="AY86" s="17" t="s">
        <v>167</v>
      </c>
      <c r="BE86" s="132">
        <f>IF(N86="základní",J86,0)</f>
        <v>0</v>
      </c>
      <c r="BF86" s="132">
        <f>IF(N86="snížená",J86,0)</f>
        <v>0</v>
      </c>
      <c r="BG86" s="132">
        <f>IF(N86="zákl. přenesená",J86,0)</f>
        <v>0</v>
      </c>
      <c r="BH86" s="132">
        <f>IF(N86="sníž. přenesená",J86,0)</f>
        <v>0</v>
      </c>
      <c r="BI86" s="132">
        <f>IF(N86="nulová",J86,0)</f>
        <v>0</v>
      </c>
      <c r="BJ86" s="17" t="s">
        <v>80</v>
      </c>
      <c r="BK86" s="132">
        <f>ROUND(I86*H86,2)</f>
        <v>0</v>
      </c>
      <c r="BL86" s="17" t="s">
        <v>273</v>
      </c>
      <c r="BM86" s="131" t="s">
        <v>2056</v>
      </c>
    </row>
    <row r="87" spans="2:65" s="1" customFormat="1" ht="16.5" customHeight="1" x14ac:dyDescent="0.2">
      <c r="B87" s="32"/>
      <c r="C87" s="152" t="s">
        <v>82</v>
      </c>
      <c r="D87" s="152" t="s">
        <v>180</v>
      </c>
      <c r="E87" s="153" t="s">
        <v>2057</v>
      </c>
      <c r="F87" s="154" t="s">
        <v>166</v>
      </c>
      <c r="G87" s="155" t="s">
        <v>568</v>
      </c>
      <c r="H87" s="156">
        <v>1</v>
      </c>
      <c r="I87" s="157"/>
      <c r="J87" s="158">
        <f>ROUND(I87*H87,2)</f>
        <v>0</v>
      </c>
      <c r="K87" s="154" t="s">
        <v>19</v>
      </c>
      <c r="L87" s="159"/>
      <c r="M87" s="160" t="s">
        <v>19</v>
      </c>
      <c r="N87" s="161" t="s">
        <v>43</v>
      </c>
      <c r="P87" s="129">
        <f>O87*H87</f>
        <v>0</v>
      </c>
      <c r="Q87" s="129">
        <v>0</v>
      </c>
      <c r="R87" s="129">
        <f>Q87*H87</f>
        <v>0</v>
      </c>
      <c r="S87" s="129">
        <v>0</v>
      </c>
      <c r="T87" s="129">
        <f>S87*H87</f>
        <v>0</v>
      </c>
      <c r="U87" s="130" t="s">
        <v>19</v>
      </c>
      <c r="AR87" s="131" t="s">
        <v>354</v>
      </c>
      <c r="AT87" s="131" t="s">
        <v>180</v>
      </c>
      <c r="AU87" s="131" t="s">
        <v>82</v>
      </c>
      <c r="AY87" s="17" t="s">
        <v>167</v>
      </c>
      <c r="BE87" s="132">
        <f>IF(N87="základní",J87,0)</f>
        <v>0</v>
      </c>
      <c r="BF87" s="132">
        <f>IF(N87="snížená",J87,0)</f>
        <v>0</v>
      </c>
      <c r="BG87" s="132">
        <f>IF(N87="zákl. přenesená",J87,0)</f>
        <v>0</v>
      </c>
      <c r="BH87" s="132">
        <f>IF(N87="sníž. přenesená",J87,0)</f>
        <v>0</v>
      </c>
      <c r="BI87" s="132">
        <f>IF(N87="nulová",J87,0)</f>
        <v>0</v>
      </c>
      <c r="BJ87" s="17" t="s">
        <v>80</v>
      </c>
      <c r="BK87" s="132">
        <f>ROUND(I87*H87,2)</f>
        <v>0</v>
      </c>
      <c r="BL87" s="17" t="s">
        <v>273</v>
      </c>
      <c r="BM87" s="131" t="s">
        <v>2058</v>
      </c>
    </row>
    <row r="88" spans="2:65" s="10" customFormat="1" ht="22.9" customHeight="1" x14ac:dyDescent="0.2">
      <c r="B88" s="110"/>
      <c r="D88" s="111" t="s">
        <v>71</v>
      </c>
      <c r="E88" s="175" t="s">
        <v>1801</v>
      </c>
      <c r="F88" s="175" t="s">
        <v>1802</v>
      </c>
      <c r="I88" s="113"/>
      <c r="J88" s="176">
        <f>BK88</f>
        <v>0</v>
      </c>
      <c r="L88" s="110"/>
      <c r="M88" s="115"/>
      <c r="P88" s="116">
        <f>SUM(P89:P111)</f>
        <v>0</v>
      </c>
      <c r="R88" s="116">
        <f>SUM(R89:R111)</f>
        <v>0.30068000000000006</v>
      </c>
      <c r="T88" s="116">
        <f>SUM(T89:T111)</f>
        <v>0</v>
      </c>
      <c r="U88" s="117"/>
      <c r="AR88" s="111" t="s">
        <v>82</v>
      </c>
      <c r="AT88" s="118" t="s">
        <v>71</v>
      </c>
      <c r="AU88" s="118" t="s">
        <v>80</v>
      </c>
      <c r="AY88" s="111" t="s">
        <v>167</v>
      </c>
      <c r="BK88" s="119">
        <f>SUM(BK89:BK111)</f>
        <v>0</v>
      </c>
    </row>
    <row r="89" spans="2:65" s="1" customFormat="1" ht="37.9" customHeight="1" x14ac:dyDescent="0.2">
      <c r="B89" s="32"/>
      <c r="C89" s="152" t="s">
        <v>187</v>
      </c>
      <c r="D89" s="152" t="s">
        <v>180</v>
      </c>
      <c r="E89" s="153" t="s">
        <v>2059</v>
      </c>
      <c r="F89" s="154" t="s">
        <v>2060</v>
      </c>
      <c r="G89" s="155" t="s">
        <v>568</v>
      </c>
      <c r="H89" s="156">
        <v>4</v>
      </c>
      <c r="I89" s="157"/>
      <c r="J89" s="158">
        <f t="shared" ref="J89:J111" si="0">ROUND(I89*H89,2)</f>
        <v>0</v>
      </c>
      <c r="K89" s="154" t="s">
        <v>19</v>
      </c>
      <c r="L89" s="159"/>
      <c r="M89" s="160" t="s">
        <v>19</v>
      </c>
      <c r="N89" s="161" t="s">
        <v>43</v>
      </c>
      <c r="P89" s="129">
        <f t="shared" ref="P89:P111" si="1">O89*H89</f>
        <v>0</v>
      </c>
      <c r="Q89" s="129">
        <v>0</v>
      </c>
      <c r="R89" s="129">
        <f t="shared" ref="R89:R111" si="2">Q89*H89</f>
        <v>0</v>
      </c>
      <c r="S89" s="129">
        <v>0</v>
      </c>
      <c r="T89" s="129">
        <f t="shared" ref="T89:T111" si="3">S89*H89</f>
        <v>0</v>
      </c>
      <c r="U89" s="130" t="s">
        <v>19</v>
      </c>
      <c r="AR89" s="131" t="s">
        <v>354</v>
      </c>
      <c r="AT89" s="131" t="s">
        <v>180</v>
      </c>
      <c r="AU89" s="131" t="s">
        <v>82</v>
      </c>
      <c r="AY89" s="17" t="s">
        <v>167</v>
      </c>
      <c r="BE89" s="132">
        <f t="shared" ref="BE89:BE111" si="4">IF(N89="základní",J89,0)</f>
        <v>0</v>
      </c>
      <c r="BF89" s="132">
        <f t="shared" ref="BF89:BF111" si="5">IF(N89="snížená",J89,0)</f>
        <v>0</v>
      </c>
      <c r="BG89" s="132">
        <f t="shared" ref="BG89:BG111" si="6">IF(N89="zákl. přenesená",J89,0)</f>
        <v>0</v>
      </c>
      <c r="BH89" s="132">
        <f t="shared" ref="BH89:BH111" si="7">IF(N89="sníž. přenesená",J89,0)</f>
        <v>0</v>
      </c>
      <c r="BI89" s="132">
        <f t="shared" ref="BI89:BI111" si="8">IF(N89="nulová",J89,0)</f>
        <v>0</v>
      </c>
      <c r="BJ89" s="17" t="s">
        <v>80</v>
      </c>
      <c r="BK89" s="132">
        <f t="shared" ref="BK89:BK111" si="9">ROUND(I89*H89,2)</f>
        <v>0</v>
      </c>
      <c r="BL89" s="17" t="s">
        <v>273</v>
      </c>
      <c r="BM89" s="131" t="s">
        <v>2061</v>
      </c>
    </row>
    <row r="90" spans="2:65" s="1" customFormat="1" ht="16.5" customHeight="1" x14ac:dyDescent="0.2">
      <c r="B90" s="32"/>
      <c r="C90" s="152" t="s">
        <v>173</v>
      </c>
      <c r="D90" s="152" t="s">
        <v>180</v>
      </c>
      <c r="E90" s="153" t="s">
        <v>2062</v>
      </c>
      <c r="F90" s="154" t="s">
        <v>2063</v>
      </c>
      <c r="G90" s="155" t="s">
        <v>568</v>
      </c>
      <c r="H90" s="156">
        <v>4</v>
      </c>
      <c r="I90" s="157"/>
      <c r="J90" s="158">
        <f t="shared" si="0"/>
        <v>0</v>
      </c>
      <c r="K90" s="154" t="s">
        <v>19</v>
      </c>
      <c r="L90" s="159"/>
      <c r="M90" s="160" t="s">
        <v>19</v>
      </c>
      <c r="N90" s="161" t="s">
        <v>43</v>
      </c>
      <c r="P90" s="129">
        <f t="shared" si="1"/>
        <v>0</v>
      </c>
      <c r="Q90" s="129">
        <v>0</v>
      </c>
      <c r="R90" s="129">
        <f t="shared" si="2"/>
        <v>0</v>
      </c>
      <c r="S90" s="129">
        <v>0</v>
      </c>
      <c r="T90" s="129">
        <f t="shared" si="3"/>
        <v>0</v>
      </c>
      <c r="U90" s="130" t="s">
        <v>19</v>
      </c>
      <c r="AR90" s="131" t="s">
        <v>354</v>
      </c>
      <c r="AT90" s="131" t="s">
        <v>180</v>
      </c>
      <c r="AU90" s="131" t="s">
        <v>82</v>
      </c>
      <c r="AY90" s="17" t="s">
        <v>167</v>
      </c>
      <c r="BE90" s="132">
        <f t="shared" si="4"/>
        <v>0</v>
      </c>
      <c r="BF90" s="132">
        <f t="shared" si="5"/>
        <v>0</v>
      </c>
      <c r="BG90" s="132">
        <f t="shared" si="6"/>
        <v>0</v>
      </c>
      <c r="BH90" s="132">
        <f t="shared" si="7"/>
        <v>0</v>
      </c>
      <c r="BI90" s="132">
        <f t="shared" si="8"/>
        <v>0</v>
      </c>
      <c r="BJ90" s="17" t="s">
        <v>80</v>
      </c>
      <c r="BK90" s="132">
        <f t="shared" si="9"/>
        <v>0</v>
      </c>
      <c r="BL90" s="17" t="s">
        <v>273</v>
      </c>
      <c r="BM90" s="131" t="s">
        <v>2064</v>
      </c>
    </row>
    <row r="91" spans="2:65" s="1" customFormat="1" ht="16.5" customHeight="1" x14ac:dyDescent="0.2">
      <c r="B91" s="32"/>
      <c r="C91" s="152" t="s">
        <v>199</v>
      </c>
      <c r="D91" s="152" t="s">
        <v>180</v>
      </c>
      <c r="E91" s="153" t="s">
        <v>2065</v>
      </c>
      <c r="F91" s="154" t="s">
        <v>2066</v>
      </c>
      <c r="G91" s="155" t="s">
        <v>424</v>
      </c>
      <c r="H91" s="156">
        <v>4</v>
      </c>
      <c r="I91" s="157"/>
      <c r="J91" s="158">
        <f t="shared" si="0"/>
        <v>0</v>
      </c>
      <c r="K91" s="154" t="s">
        <v>19</v>
      </c>
      <c r="L91" s="159"/>
      <c r="M91" s="160" t="s">
        <v>19</v>
      </c>
      <c r="N91" s="161" t="s">
        <v>43</v>
      </c>
      <c r="P91" s="129">
        <f t="shared" si="1"/>
        <v>0</v>
      </c>
      <c r="Q91" s="129">
        <v>0</v>
      </c>
      <c r="R91" s="129">
        <f t="shared" si="2"/>
        <v>0</v>
      </c>
      <c r="S91" s="129">
        <v>0</v>
      </c>
      <c r="T91" s="129">
        <f t="shared" si="3"/>
        <v>0</v>
      </c>
      <c r="U91" s="130" t="s">
        <v>19</v>
      </c>
      <c r="AR91" s="131" t="s">
        <v>354</v>
      </c>
      <c r="AT91" s="131" t="s">
        <v>180</v>
      </c>
      <c r="AU91" s="131" t="s">
        <v>82</v>
      </c>
      <c r="AY91" s="17" t="s">
        <v>167</v>
      </c>
      <c r="BE91" s="132">
        <f t="shared" si="4"/>
        <v>0</v>
      </c>
      <c r="BF91" s="132">
        <f t="shared" si="5"/>
        <v>0</v>
      </c>
      <c r="BG91" s="132">
        <f t="shared" si="6"/>
        <v>0</v>
      </c>
      <c r="BH91" s="132">
        <f t="shared" si="7"/>
        <v>0</v>
      </c>
      <c r="BI91" s="132">
        <f t="shared" si="8"/>
        <v>0</v>
      </c>
      <c r="BJ91" s="17" t="s">
        <v>80</v>
      </c>
      <c r="BK91" s="132">
        <f t="shared" si="9"/>
        <v>0</v>
      </c>
      <c r="BL91" s="17" t="s">
        <v>273</v>
      </c>
      <c r="BM91" s="131" t="s">
        <v>2067</v>
      </c>
    </row>
    <row r="92" spans="2:65" s="1" customFormat="1" ht="24.2" customHeight="1" x14ac:dyDescent="0.2">
      <c r="B92" s="32"/>
      <c r="C92" s="120" t="s">
        <v>205</v>
      </c>
      <c r="D92" s="120" t="s">
        <v>168</v>
      </c>
      <c r="E92" s="121" t="s">
        <v>2068</v>
      </c>
      <c r="F92" s="122" t="s">
        <v>2069</v>
      </c>
      <c r="G92" s="123" t="s">
        <v>228</v>
      </c>
      <c r="H92" s="124">
        <v>2</v>
      </c>
      <c r="I92" s="125"/>
      <c r="J92" s="126">
        <f t="shared" si="0"/>
        <v>0</v>
      </c>
      <c r="K92" s="122" t="s">
        <v>19</v>
      </c>
      <c r="L92" s="32"/>
      <c r="M92" s="127" t="s">
        <v>19</v>
      </c>
      <c r="N92" s="128" t="s">
        <v>43</v>
      </c>
      <c r="P92" s="129">
        <f t="shared" si="1"/>
        <v>0</v>
      </c>
      <c r="Q92" s="129">
        <v>2.7000000000000001E-3</v>
      </c>
      <c r="R92" s="129">
        <f t="shared" si="2"/>
        <v>5.4000000000000003E-3</v>
      </c>
      <c r="S92" s="129">
        <v>0</v>
      </c>
      <c r="T92" s="129">
        <f t="shared" si="3"/>
        <v>0</v>
      </c>
      <c r="U92" s="130" t="s">
        <v>19</v>
      </c>
      <c r="AR92" s="131" t="s">
        <v>273</v>
      </c>
      <c r="AT92" s="131" t="s">
        <v>168</v>
      </c>
      <c r="AU92" s="131" t="s">
        <v>82</v>
      </c>
      <c r="AY92" s="17" t="s">
        <v>167</v>
      </c>
      <c r="BE92" s="132">
        <f t="shared" si="4"/>
        <v>0</v>
      </c>
      <c r="BF92" s="132">
        <f t="shared" si="5"/>
        <v>0</v>
      </c>
      <c r="BG92" s="132">
        <f t="shared" si="6"/>
        <v>0</v>
      </c>
      <c r="BH92" s="132">
        <f t="shared" si="7"/>
        <v>0</v>
      </c>
      <c r="BI92" s="132">
        <f t="shared" si="8"/>
        <v>0</v>
      </c>
      <c r="BJ92" s="17" t="s">
        <v>80</v>
      </c>
      <c r="BK92" s="132">
        <f t="shared" si="9"/>
        <v>0</v>
      </c>
      <c r="BL92" s="17" t="s">
        <v>273</v>
      </c>
      <c r="BM92" s="131" t="s">
        <v>2070</v>
      </c>
    </row>
    <row r="93" spans="2:65" s="1" customFormat="1" ht="16.5" customHeight="1" x14ac:dyDescent="0.2">
      <c r="B93" s="32"/>
      <c r="C93" s="120" t="s">
        <v>212</v>
      </c>
      <c r="D93" s="120" t="s">
        <v>168</v>
      </c>
      <c r="E93" s="121" t="s">
        <v>2071</v>
      </c>
      <c r="F93" s="122" t="s">
        <v>2072</v>
      </c>
      <c r="G93" s="123" t="s">
        <v>228</v>
      </c>
      <c r="H93" s="124">
        <v>1</v>
      </c>
      <c r="I93" s="125"/>
      <c r="J93" s="126">
        <f t="shared" si="0"/>
        <v>0</v>
      </c>
      <c r="K93" s="122" t="s">
        <v>19</v>
      </c>
      <c r="L93" s="32"/>
      <c r="M93" s="127" t="s">
        <v>19</v>
      </c>
      <c r="N93" s="128" t="s">
        <v>43</v>
      </c>
      <c r="P93" s="129">
        <f t="shared" si="1"/>
        <v>0</v>
      </c>
      <c r="Q93" s="129">
        <v>6.5300000000000002E-3</v>
      </c>
      <c r="R93" s="129">
        <f t="shared" si="2"/>
        <v>6.5300000000000002E-3</v>
      </c>
      <c r="S93" s="129">
        <v>0</v>
      </c>
      <c r="T93" s="129">
        <f t="shared" si="3"/>
        <v>0</v>
      </c>
      <c r="U93" s="130" t="s">
        <v>19</v>
      </c>
      <c r="AR93" s="131" t="s">
        <v>273</v>
      </c>
      <c r="AT93" s="131" t="s">
        <v>168</v>
      </c>
      <c r="AU93" s="131" t="s">
        <v>82</v>
      </c>
      <c r="AY93" s="17" t="s">
        <v>167</v>
      </c>
      <c r="BE93" s="132">
        <f t="shared" si="4"/>
        <v>0</v>
      </c>
      <c r="BF93" s="132">
        <f t="shared" si="5"/>
        <v>0</v>
      </c>
      <c r="BG93" s="132">
        <f t="shared" si="6"/>
        <v>0</v>
      </c>
      <c r="BH93" s="132">
        <f t="shared" si="7"/>
        <v>0</v>
      </c>
      <c r="BI93" s="132">
        <f t="shared" si="8"/>
        <v>0</v>
      </c>
      <c r="BJ93" s="17" t="s">
        <v>80</v>
      </c>
      <c r="BK93" s="132">
        <f t="shared" si="9"/>
        <v>0</v>
      </c>
      <c r="BL93" s="17" t="s">
        <v>273</v>
      </c>
      <c r="BM93" s="131" t="s">
        <v>2073</v>
      </c>
    </row>
    <row r="94" spans="2:65" s="1" customFormat="1" ht="24.2" customHeight="1" x14ac:dyDescent="0.2">
      <c r="B94" s="32"/>
      <c r="C94" s="120" t="s">
        <v>184</v>
      </c>
      <c r="D94" s="120" t="s">
        <v>168</v>
      </c>
      <c r="E94" s="121" t="s">
        <v>2074</v>
      </c>
      <c r="F94" s="122" t="s">
        <v>2075</v>
      </c>
      <c r="G94" s="123" t="s">
        <v>228</v>
      </c>
      <c r="H94" s="124">
        <v>103</v>
      </c>
      <c r="I94" s="125"/>
      <c r="J94" s="126">
        <f t="shared" si="0"/>
        <v>0</v>
      </c>
      <c r="K94" s="122" t="s">
        <v>19</v>
      </c>
      <c r="L94" s="32"/>
      <c r="M94" s="127" t="s">
        <v>19</v>
      </c>
      <c r="N94" s="128" t="s">
        <v>43</v>
      </c>
      <c r="P94" s="129">
        <f t="shared" si="1"/>
        <v>0</v>
      </c>
      <c r="Q94" s="129">
        <v>1.3699999999999999E-3</v>
      </c>
      <c r="R94" s="129">
        <f t="shared" si="2"/>
        <v>0.14110999999999999</v>
      </c>
      <c r="S94" s="129">
        <v>0</v>
      </c>
      <c r="T94" s="129">
        <f t="shared" si="3"/>
        <v>0</v>
      </c>
      <c r="U94" s="130" t="s">
        <v>19</v>
      </c>
      <c r="AR94" s="131" t="s">
        <v>273</v>
      </c>
      <c r="AT94" s="131" t="s">
        <v>168</v>
      </c>
      <c r="AU94" s="131" t="s">
        <v>82</v>
      </c>
      <c r="AY94" s="17" t="s">
        <v>167</v>
      </c>
      <c r="BE94" s="132">
        <f t="shared" si="4"/>
        <v>0</v>
      </c>
      <c r="BF94" s="132">
        <f t="shared" si="5"/>
        <v>0</v>
      </c>
      <c r="BG94" s="132">
        <f t="shared" si="6"/>
        <v>0</v>
      </c>
      <c r="BH94" s="132">
        <f t="shared" si="7"/>
        <v>0</v>
      </c>
      <c r="BI94" s="132">
        <f t="shared" si="8"/>
        <v>0</v>
      </c>
      <c r="BJ94" s="17" t="s">
        <v>80</v>
      </c>
      <c r="BK94" s="132">
        <f t="shared" si="9"/>
        <v>0</v>
      </c>
      <c r="BL94" s="17" t="s">
        <v>273</v>
      </c>
      <c r="BM94" s="131" t="s">
        <v>2076</v>
      </c>
    </row>
    <row r="95" spans="2:65" s="1" customFormat="1" ht="16.5" customHeight="1" x14ac:dyDescent="0.2">
      <c r="B95" s="32"/>
      <c r="C95" s="152" t="s">
        <v>225</v>
      </c>
      <c r="D95" s="152" t="s">
        <v>180</v>
      </c>
      <c r="E95" s="153" t="s">
        <v>2077</v>
      </c>
      <c r="F95" s="154" t="s">
        <v>2078</v>
      </c>
      <c r="G95" s="155" t="s">
        <v>228</v>
      </c>
      <c r="H95" s="156">
        <v>103</v>
      </c>
      <c r="I95" s="157"/>
      <c r="J95" s="158">
        <f t="shared" si="0"/>
        <v>0</v>
      </c>
      <c r="K95" s="154" t="s">
        <v>19</v>
      </c>
      <c r="L95" s="159"/>
      <c r="M95" s="160" t="s">
        <v>19</v>
      </c>
      <c r="N95" s="161" t="s">
        <v>43</v>
      </c>
      <c r="P95" s="129">
        <f t="shared" si="1"/>
        <v>0</v>
      </c>
      <c r="Q95" s="129">
        <v>0</v>
      </c>
      <c r="R95" s="129">
        <f t="shared" si="2"/>
        <v>0</v>
      </c>
      <c r="S95" s="129">
        <v>0</v>
      </c>
      <c r="T95" s="129">
        <f t="shared" si="3"/>
        <v>0</v>
      </c>
      <c r="U95" s="130" t="s">
        <v>19</v>
      </c>
      <c r="AR95" s="131" t="s">
        <v>354</v>
      </c>
      <c r="AT95" s="131" t="s">
        <v>180</v>
      </c>
      <c r="AU95" s="131" t="s">
        <v>82</v>
      </c>
      <c r="AY95" s="17" t="s">
        <v>167</v>
      </c>
      <c r="BE95" s="132">
        <f t="shared" si="4"/>
        <v>0</v>
      </c>
      <c r="BF95" s="132">
        <f t="shared" si="5"/>
        <v>0</v>
      </c>
      <c r="BG95" s="132">
        <f t="shared" si="6"/>
        <v>0</v>
      </c>
      <c r="BH95" s="132">
        <f t="shared" si="7"/>
        <v>0</v>
      </c>
      <c r="BI95" s="132">
        <f t="shared" si="8"/>
        <v>0</v>
      </c>
      <c r="BJ95" s="17" t="s">
        <v>80</v>
      </c>
      <c r="BK95" s="132">
        <f t="shared" si="9"/>
        <v>0</v>
      </c>
      <c r="BL95" s="17" t="s">
        <v>273</v>
      </c>
      <c r="BM95" s="131" t="s">
        <v>2079</v>
      </c>
    </row>
    <row r="96" spans="2:65" s="1" customFormat="1" ht="16.5" customHeight="1" x14ac:dyDescent="0.2">
      <c r="B96" s="32"/>
      <c r="C96" s="152" t="s">
        <v>233</v>
      </c>
      <c r="D96" s="152" t="s">
        <v>180</v>
      </c>
      <c r="E96" s="153" t="s">
        <v>2080</v>
      </c>
      <c r="F96" s="154" t="s">
        <v>2081</v>
      </c>
      <c r="G96" s="155" t="s">
        <v>228</v>
      </c>
      <c r="H96" s="156">
        <v>103</v>
      </c>
      <c r="I96" s="157"/>
      <c r="J96" s="158">
        <f t="shared" si="0"/>
        <v>0</v>
      </c>
      <c r="K96" s="154" t="s">
        <v>19</v>
      </c>
      <c r="L96" s="159"/>
      <c r="M96" s="160" t="s">
        <v>19</v>
      </c>
      <c r="N96" s="161" t="s">
        <v>43</v>
      </c>
      <c r="P96" s="129">
        <f t="shared" si="1"/>
        <v>0</v>
      </c>
      <c r="Q96" s="129">
        <v>0</v>
      </c>
      <c r="R96" s="129">
        <f t="shared" si="2"/>
        <v>0</v>
      </c>
      <c r="S96" s="129">
        <v>0</v>
      </c>
      <c r="T96" s="129">
        <f t="shared" si="3"/>
        <v>0</v>
      </c>
      <c r="U96" s="130" t="s">
        <v>19</v>
      </c>
      <c r="AR96" s="131" t="s">
        <v>354</v>
      </c>
      <c r="AT96" s="131" t="s">
        <v>180</v>
      </c>
      <c r="AU96" s="131" t="s">
        <v>82</v>
      </c>
      <c r="AY96" s="17" t="s">
        <v>167</v>
      </c>
      <c r="BE96" s="132">
        <f t="shared" si="4"/>
        <v>0</v>
      </c>
      <c r="BF96" s="132">
        <f t="shared" si="5"/>
        <v>0</v>
      </c>
      <c r="BG96" s="132">
        <f t="shared" si="6"/>
        <v>0</v>
      </c>
      <c r="BH96" s="132">
        <f t="shared" si="7"/>
        <v>0</v>
      </c>
      <c r="BI96" s="132">
        <f t="shared" si="8"/>
        <v>0</v>
      </c>
      <c r="BJ96" s="17" t="s">
        <v>80</v>
      </c>
      <c r="BK96" s="132">
        <f t="shared" si="9"/>
        <v>0</v>
      </c>
      <c r="BL96" s="17" t="s">
        <v>273</v>
      </c>
      <c r="BM96" s="131" t="s">
        <v>2082</v>
      </c>
    </row>
    <row r="97" spans="2:65" s="1" customFormat="1" ht="21.75" customHeight="1" x14ac:dyDescent="0.2">
      <c r="B97" s="32"/>
      <c r="C97" s="120" t="s">
        <v>239</v>
      </c>
      <c r="D97" s="120" t="s">
        <v>168</v>
      </c>
      <c r="E97" s="121" t="s">
        <v>2083</v>
      </c>
      <c r="F97" s="122" t="s">
        <v>2084</v>
      </c>
      <c r="G97" s="123" t="s">
        <v>228</v>
      </c>
      <c r="H97" s="124">
        <v>7</v>
      </c>
      <c r="I97" s="125"/>
      <c r="J97" s="126">
        <f t="shared" si="0"/>
        <v>0</v>
      </c>
      <c r="K97" s="122" t="s">
        <v>19</v>
      </c>
      <c r="L97" s="32"/>
      <c r="M97" s="127" t="s">
        <v>19</v>
      </c>
      <c r="N97" s="128" t="s">
        <v>43</v>
      </c>
      <c r="P97" s="129">
        <f t="shared" si="1"/>
        <v>0</v>
      </c>
      <c r="Q97" s="129">
        <v>7.1000000000000002E-4</v>
      </c>
      <c r="R97" s="129">
        <f t="shared" si="2"/>
        <v>4.9700000000000005E-3</v>
      </c>
      <c r="S97" s="129">
        <v>0</v>
      </c>
      <c r="T97" s="129">
        <f t="shared" si="3"/>
        <v>0</v>
      </c>
      <c r="U97" s="130" t="s">
        <v>19</v>
      </c>
      <c r="AR97" s="131" t="s">
        <v>273</v>
      </c>
      <c r="AT97" s="131" t="s">
        <v>168</v>
      </c>
      <c r="AU97" s="131" t="s">
        <v>82</v>
      </c>
      <c r="AY97" s="17" t="s">
        <v>167</v>
      </c>
      <c r="BE97" s="132">
        <f t="shared" si="4"/>
        <v>0</v>
      </c>
      <c r="BF97" s="132">
        <f t="shared" si="5"/>
        <v>0</v>
      </c>
      <c r="BG97" s="132">
        <f t="shared" si="6"/>
        <v>0</v>
      </c>
      <c r="BH97" s="132">
        <f t="shared" si="7"/>
        <v>0</v>
      </c>
      <c r="BI97" s="132">
        <f t="shared" si="8"/>
        <v>0</v>
      </c>
      <c r="BJ97" s="17" t="s">
        <v>80</v>
      </c>
      <c r="BK97" s="132">
        <f t="shared" si="9"/>
        <v>0</v>
      </c>
      <c r="BL97" s="17" t="s">
        <v>273</v>
      </c>
      <c r="BM97" s="131" t="s">
        <v>2085</v>
      </c>
    </row>
    <row r="98" spans="2:65" s="1" customFormat="1" ht="24.2" customHeight="1" x14ac:dyDescent="0.2">
      <c r="B98" s="32"/>
      <c r="C98" s="120" t="s">
        <v>246</v>
      </c>
      <c r="D98" s="120" t="s">
        <v>168</v>
      </c>
      <c r="E98" s="121" t="s">
        <v>2086</v>
      </c>
      <c r="F98" s="122" t="s">
        <v>2087</v>
      </c>
      <c r="G98" s="123" t="s">
        <v>228</v>
      </c>
      <c r="H98" s="124">
        <v>22</v>
      </c>
      <c r="I98" s="125"/>
      <c r="J98" s="126">
        <f t="shared" si="0"/>
        <v>0</v>
      </c>
      <c r="K98" s="122" t="s">
        <v>19</v>
      </c>
      <c r="L98" s="32"/>
      <c r="M98" s="127" t="s">
        <v>19</v>
      </c>
      <c r="N98" s="128" t="s">
        <v>43</v>
      </c>
      <c r="P98" s="129">
        <f t="shared" si="1"/>
        <v>0</v>
      </c>
      <c r="Q98" s="129">
        <v>1.25E-3</v>
      </c>
      <c r="R98" s="129">
        <f t="shared" si="2"/>
        <v>2.75E-2</v>
      </c>
      <c r="S98" s="129">
        <v>0</v>
      </c>
      <c r="T98" s="129">
        <f t="shared" si="3"/>
        <v>0</v>
      </c>
      <c r="U98" s="130" t="s">
        <v>19</v>
      </c>
      <c r="AR98" s="131" t="s">
        <v>273</v>
      </c>
      <c r="AT98" s="131" t="s">
        <v>168</v>
      </c>
      <c r="AU98" s="131" t="s">
        <v>82</v>
      </c>
      <c r="AY98" s="17" t="s">
        <v>167</v>
      </c>
      <c r="BE98" s="132">
        <f t="shared" si="4"/>
        <v>0</v>
      </c>
      <c r="BF98" s="132">
        <f t="shared" si="5"/>
        <v>0</v>
      </c>
      <c r="BG98" s="132">
        <f t="shared" si="6"/>
        <v>0</v>
      </c>
      <c r="BH98" s="132">
        <f t="shared" si="7"/>
        <v>0</v>
      </c>
      <c r="BI98" s="132">
        <f t="shared" si="8"/>
        <v>0</v>
      </c>
      <c r="BJ98" s="17" t="s">
        <v>80</v>
      </c>
      <c r="BK98" s="132">
        <f t="shared" si="9"/>
        <v>0</v>
      </c>
      <c r="BL98" s="17" t="s">
        <v>273</v>
      </c>
      <c r="BM98" s="131" t="s">
        <v>2088</v>
      </c>
    </row>
    <row r="99" spans="2:65" s="1" customFormat="1" ht="24.2" customHeight="1" x14ac:dyDescent="0.2">
      <c r="B99" s="32"/>
      <c r="C99" s="120" t="s">
        <v>255</v>
      </c>
      <c r="D99" s="120" t="s">
        <v>168</v>
      </c>
      <c r="E99" s="121" t="s">
        <v>2089</v>
      </c>
      <c r="F99" s="122" t="s">
        <v>2090</v>
      </c>
      <c r="G99" s="123" t="s">
        <v>228</v>
      </c>
      <c r="H99" s="124">
        <v>32</v>
      </c>
      <c r="I99" s="125"/>
      <c r="J99" s="126">
        <f t="shared" si="0"/>
        <v>0</v>
      </c>
      <c r="K99" s="122" t="s">
        <v>19</v>
      </c>
      <c r="L99" s="32"/>
      <c r="M99" s="127" t="s">
        <v>19</v>
      </c>
      <c r="N99" s="128" t="s">
        <v>43</v>
      </c>
      <c r="P99" s="129">
        <f t="shared" si="1"/>
        <v>0</v>
      </c>
      <c r="Q99" s="129">
        <v>1.6199999999999999E-3</v>
      </c>
      <c r="R99" s="129">
        <f t="shared" si="2"/>
        <v>5.1839999999999997E-2</v>
      </c>
      <c r="S99" s="129">
        <v>0</v>
      </c>
      <c r="T99" s="129">
        <f t="shared" si="3"/>
        <v>0</v>
      </c>
      <c r="U99" s="130" t="s">
        <v>19</v>
      </c>
      <c r="AR99" s="131" t="s">
        <v>273</v>
      </c>
      <c r="AT99" s="131" t="s">
        <v>168</v>
      </c>
      <c r="AU99" s="131" t="s">
        <v>82</v>
      </c>
      <c r="AY99" s="17" t="s">
        <v>167</v>
      </c>
      <c r="BE99" s="132">
        <f t="shared" si="4"/>
        <v>0</v>
      </c>
      <c r="BF99" s="132">
        <f t="shared" si="5"/>
        <v>0</v>
      </c>
      <c r="BG99" s="132">
        <f t="shared" si="6"/>
        <v>0</v>
      </c>
      <c r="BH99" s="132">
        <f t="shared" si="7"/>
        <v>0</v>
      </c>
      <c r="BI99" s="132">
        <f t="shared" si="8"/>
        <v>0</v>
      </c>
      <c r="BJ99" s="17" t="s">
        <v>80</v>
      </c>
      <c r="BK99" s="132">
        <f t="shared" si="9"/>
        <v>0</v>
      </c>
      <c r="BL99" s="17" t="s">
        <v>273</v>
      </c>
      <c r="BM99" s="131" t="s">
        <v>2091</v>
      </c>
    </row>
    <row r="100" spans="2:65" s="1" customFormat="1" ht="24.2" customHeight="1" x14ac:dyDescent="0.2">
      <c r="B100" s="32"/>
      <c r="C100" s="120" t="s">
        <v>264</v>
      </c>
      <c r="D100" s="120" t="s">
        <v>168</v>
      </c>
      <c r="E100" s="121" t="s">
        <v>2092</v>
      </c>
      <c r="F100" s="122" t="s">
        <v>2093</v>
      </c>
      <c r="G100" s="123" t="s">
        <v>228</v>
      </c>
      <c r="H100" s="124">
        <v>16</v>
      </c>
      <c r="I100" s="125"/>
      <c r="J100" s="126">
        <f t="shared" si="0"/>
        <v>0</v>
      </c>
      <c r="K100" s="122" t="s">
        <v>19</v>
      </c>
      <c r="L100" s="32"/>
      <c r="M100" s="127" t="s">
        <v>19</v>
      </c>
      <c r="N100" s="128" t="s">
        <v>43</v>
      </c>
      <c r="P100" s="129">
        <f t="shared" si="1"/>
        <v>0</v>
      </c>
      <c r="Q100" s="129">
        <v>1.97E-3</v>
      </c>
      <c r="R100" s="129">
        <f t="shared" si="2"/>
        <v>3.1519999999999999E-2</v>
      </c>
      <c r="S100" s="129">
        <v>0</v>
      </c>
      <c r="T100" s="129">
        <f t="shared" si="3"/>
        <v>0</v>
      </c>
      <c r="U100" s="130" t="s">
        <v>19</v>
      </c>
      <c r="AR100" s="131" t="s">
        <v>273</v>
      </c>
      <c r="AT100" s="131" t="s">
        <v>168</v>
      </c>
      <c r="AU100" s="131" t="s">
        <v>82</v>
      </c>
      <c r="AY100" s="17" t="s">
        <v>167</v>
      </c>
      <c r="BE100" s="132">
        <f t="shared" si="4"/>
        <v>0</v>
      </c>
      <c r="BF100" s="132">
        <f t="shared" si="5"/>
        <v>0</v>
      </c>
      <c r="BG100" s="132">
        <f t="shared" si="6"/>
        <v>0</v>
      </c>
      <c r="BH100" s="132">
        <f t="shared" si="7"/>
        <v>0</v>
      </c>
      <c r="BI100" s="132">
        <f t="shared" si="8"/>
        <v>0</v>
      </c>
      <c r="BJ100" s="17" t="s">
        <v>80</v>
      </c>
      <c r="BK100" s="132">
        <f t="shared" si="9"/>
        <v>0</v>
      </c>
      <c r="BL100" s="17" t="s">
        <v>273</v>
      </c>
      <c r="BM100" s="131" t="s">
        <v>2094</v>
      </c>
    </row>
    <row r="101" spans="2:65" s="1" customFormat="1" ht="21.75" customHeight="1" x14ac:dyDescent="0.2">
      <c r="B101" s="32"/>
      <c r="C101" s="120" t="s">
        <v>8</v>
      </c>
      <c r="D101" s="120" t="s">
        <v>168</v>
      </c>
      <c r="E101" s="121" t="s">
        <v>2095</v>
      </c>
      <c r="F101" s="122" t="s">
        <v>2096</v>
      </c>
      <c r="G101" s="123" t="s">
        <v>228</v>
      </c>
      <c r="H101" s="124">
        <v>8</v>
      </c>
      <c r="I101" s="125"/>
      <c r="J101" s="126">
        <f t="shared" si="0"/>
        <v>0</v>
      </c>
      <c r="K101" s="122" t="s">
        <v>19</v>
      </c>
      <c r="L101" s="32"/>
      <c r="M101" s="127" t="s">
        <v>19</v>
      </c>
      <c r="N101" s="128" t="s">
        <v>43</v>
      </c>
      <c r="P101" s="129">
        <f t="shared" si="1"/>
        <v>0</v>
      </c>
      <c r="Q101" s="129">
        <v>3.4499999999999999E-3</v>
      </c>
      <c r="R101" s="129">
        <f t="shared" si="2"/>
        <v>2.76E-2</v>
      </c>
      <c r="S101" s="129">
        <v>0</v>
      </c>
      <c r="T101" s="129">
        <f t="shared" si="3"/>
        <v>0</v>
      </c>
      <c r="U101" s="130" t="s">
        <v>19</v>
      </c>
      <c r="AR101" s="131" t="s">
        <v>273</v>
      </c>
      <c r="AT101" s="131" t="s">
        <v>168</v>
      </c>
      <c r="AU101" s="131" t="s">
        <v>82</v>
      </c>
      <c r="AY101" s="17" t="s">
        <v>167</v>
      </c>
      <c r="BE101" s="132">
        <f t="shared" si="4"/>
        <v>0</v>
      </c>
      <c r="BF101" s="132">
        <f t="shared" si="5"/>
        <v>0</v>
      </c>
      <c r="BG101" s="132">
        <f t="shared" si="6"/>
        <v>0</v>
      </c>
      <c r="BH101" s="132">
        <f t="shared" si="7"/>
        <v>0</v>
      </c>
      <c r="BI101" s="132">
        <f t="shared" si="8"/>
        <v>0</v>
      </c>
      <c r="BJ101" s="17" t="s">
        <v>80</v>
      </c>
      <c r="BK101" s="132">
        <f t="shared" si="9"/>
        <v>0</v>
      </c>
      <c r="BL101" s="17" t="s">
        <v>273</v>
      </c>
      <c r="BM101" s="131" t="s">
        <v>2097</v>
      </c>
    </row>
    <row r="102" spans="2:65" s="1" customFormat="1" ht="37.9" customHeight="1" x14ac:dyDescent="0.2">
      <c r="B102" s="32"/>
      <c r="C102" s="120" t="s">
        <v>273</v>
      </c>
      <c r="D102" s="120" t="s">
        <v>168</v>
      </c>
      <c r="E102" s="121" t="s">
        <v>2098</v>
      </c>
      <c r="F102" s="122" t="s">
        <v>3385</v>
      </c>
      <c r="G102" s="123" t="s">
        <v>314</v>
      </c>
      <c r="H102" s="124">
        <v>4</v>
      </c>
      <c r="I102" s="125"/>
      <c r="J102" s="126">
        <f t="shared" si="0"/>
        <v>0</v>
      </c>
      <c r="K102" s="122" t="s">
        <v>19</v>
      </c>
      <c r="L102" s="32"/>
      <c r="M102" s="127" t="s">
        <v>19</v>
      </c>
      <c r="N102" s="128" t="s">
        <v>43</v>
      </c>
      <c r="P102" s="129">
        <f t="shared" si="1"/>
        <v>0</v>
      </c>
      <c r="Q102" s="129">
        <v>3.8000000000000002E-4</v>
      </c>
      <c r="R102" s="129">
        <f t="shared" si="2"/>
        <v>1.5200000000000001E-3</v>
      </c>
      <c r="S102" s="129">
        <v>0</v>
      </c>
      <c r="T102" s="129">
        <f t="shared" si="3"/>
        <v>0</v>
      </c>
      <c r="U102" s="130" t="s">
        <v>19</v>
      </c>
      <c r="AR102" s="131" t="s">
        <v>273</v>
      </c>
      <c r="AT102" s="131" t="s">
        <v>168</v>
      </c>
      <c r="AU102" s="131" t="s">
        <v>82</v>
      </c>
      <c r="AY102" s="17" t="s">
        <v>167</v>
      </c>
      <c r="BE102" s="132">
        <f t="shared" si="4"/>
        <v>0</v>
      </c>
      <c r="BF102" s="132">
        <f t="shared" si="5"/>
        <v>0</v>
      </c>
      <c r="BG102" s="132">
        <f t="shared" si="6"/>
        <v>0</v>
      </c>
      <c r="BH102" s="132">
        <f t="shared" si="7"/>
        <v>0</v>
      </c>
      <c r="BI102" s="132">
        <f t="shared" si="8"/>
        <v>0</v>
      </c>
      <c r="BJ102" s="17" t="s">
        <v>80</v>
      </c>
      <c r="BK102" s="132">
        <f t="shared" si="9"/>
        <v>0</v>
      </c>
      <c r="BL102" s="17" t="s">
        <v>273</v>
      </c>
      <c r="BM102" s="131" t="s">
        <v>2099</v>
      </c>
    </row>
    <row r="103" spans="2:65" s="1" customFormat="1" ht="37.9" customHeight="1" x14ac:dyDescent="0.2">
      <c r="B103" s="32"/>
      <c r="C103" s="120" t="s">
        <v>278</v>
      </c>
      <c r="D103" s="120" t="s">
        <v>168</v>
      </c>
      <c r="E103" s="121" t="s">
        <v>2100</v>
      </c>
      <c r="F103" s="122" t="s">
        <v>3386</v>
      </c>
      <c r="G103" s="123" t="s">
        <v>314</v>
      </c>
      <c r="H103" s="124">
        <v>1</v>
      </c>
      <c r="I103" s="125"/>
      <c r="J103" s="126">
        <f t="shared" si="0"/>
        <v>0</v>
      </c>
      <c r="K103" s="122" t="s">
        <v>19</v>
      </c>
      <c r="L103" s="32"/>
      <c r="M103" s="127" t="s">
        <v>19</v>
      </c>
      <c r="N103" s="128" t="s">
        <v>43</v>
      </c>
      <c r="P103" s="129">
        <f t="shared" si="1"/>
        <v>0</v>
      </c>
      <c r="Q103" s="129">
        <v>6.0999999999999997E-4</v>
      </c>
      <c r="R103" s="129">
        <f t="shared" si="2"/>
        <v>6.0999999999999997E-4</v>
      </c>
      <c r="S103" s="129">
        <v>0</v>
      </c>
      <c r="T103" s="129">
        <f t="shared" si="3"/>
        <v>0</v>
      </c>
      <c r="U103" s="130" t="s">
        <v>19</v>
      </c>
      <c r="AR103" s="131" t="s">
        <v>273</v>
      </c>
      <c r="AT103" s="131" t="s">
        <v>168</v>
      </c>
      <c r="AU103" s="131" t="s">
        <v>82</v>
      </c>
      <c r="AY103" s="17" t="s">
        <v>167</v>
      </c>
      <c r="BE103" s="132">
        <f t="shared" si="4"/>
        <v>0</v>
      </c>
      <c r="BF103" s="132">
        <f t="shared" si="5"/>
        <v>0</v>
      </c>
      <c r="BG103" s="132">
        <f t="shared" si="6"/>
        <v>0</v>
      </c>
      <c r="BH103" s="132">
        <f t="shared" si="7"/>
        <v>0</v>
      </c>
      <c r="BI103" s="132">
        <f t="shared" si="8"/>
        <v>0</v>
      </c>
      <c r="BJ103" s="17" t="s">
        <v>80</v>
      </c>
      <c r="BK103" s="132">
        <f t="shared" si="9"/>
        <v>0</v>
      </c>
      <c r="BL103" s="17" t="s">
        <v>273</v>
      </c>
      <c r="BM103" s="131" t="s">
        <v>2101</v>
      </c>
    </row>
    <row r="104" spans="2:65" s="1" customFormat="1" ht="37.9" customHeight="1" x14ac:dyDescent="0.2">
      <c r="B104" s="32"/>
      <c r="C104" s="120" t="s">
        <v>284</v>
      </c>
      <c r="D104" s="120" t="s">
        <v>168</v>
      </c>
      <c r="E104" s="121" t="s">
        <v>2102</v>
      </c>
      <c r="F104" s="122" t="s">
        <v>3387</v>
      </c>
      <c r="G104" s="123" t="s">
        <v>314</v>
      </c>
      <c r="H104" s="124">
        <v>1</v>
      </c>
      <c r="I104" s="125"/>
      <c r="J104" s="126">
        <f t="shared" si="0"/>
        <v>0</v>
      </c>
      <c r="K104" s="122" t="s">
        <v>19</v>
      </c>
      <c r="L104" s="32"/>
      <c r="M104" s="127" t="s">
        <v>19</v>
      </c>
      <c r="N104" s="128" t="s">
        <v>43</v>
      </c>
      <c r="P104" s="129">
        <f t="shared" si="1"/>
        <v>0</v>
      </c>
      <c r="Q104" s="129">
        <v>2.0799999999999998E-3</v>
      </c>
      <c r="R104" s="129">
        <f t="shared" si="2"/>
        <v>2.0799999999999998E-3</v>
      </c>
      <c r="S104" s="129">
        <v>0</v>
      </c>
      <c r="T104" s="129">
        <f t="shared" si="3"/>
        <v>0</v>
      </c>
      <c r="U104" s="130" t="s">
        <v>19</v>
      </c>
      <c r="AR104" s="131" t="s">
        <v>273</v>
      </c>
      <c r="AT104" s="131" t="s">
        <v>168</v>
      </c>
      <c r="AU104" s="131" t="s">
        <v>82</v>
      </c>
      <c r="AY104" s="17" t="s">
        <v>167</v>
      </c>
      <c r="BE104" s="132">
        <f t="shared" si="4"/>
        <v>0</v>
      </c>
      <c r="BF104" s="132">
        <f t="shared" si="5"/>
        <v>0</v>
      </c>
      <c r="BG104" s="132">
        <f t="shared" si="6"/>
        <v>0</v>
      </c>
      <c r="BH104" s="132">
        <f t="shared" si="7"/>
        <v>0</v>
      </c>
      <c r="BI104" s="132">
        <f t="shared" si="8"/>
        <v>0</v>
      </c>
      <c r="BJ104" s="17" t="s">
        <v>80</v>
      </c>
      <c r="BK104" s="132">
        <f t="shared" si="9"/>
        <v>0</v>
      </c>
      <c r="BL104" s="17" t="s">
        <v>273</v>
      </c>
      <c r="BM104" s="131" t="s">
        <v>2103</v>
      </c>
    </row>
    <row r="105" spans="2:65" s="1" customFormat="1" ht="16.5" customHeight="1" x14ac:dyDescent="0.2">
      <c r="B105" s="32"/>
      <c r="C105" s="152" t="s">
        <v>289</v>
      </c>
      <c r="D105" s="152" t="s">
        <v>180</v>
      </c>
      <c r="E105" s="153" t="s">
        <v>2104</v>
      </c>
      <c r="F105" s="154" t="s">
        <v>2105</v>
      </c>
      <c r="G105" s="155" t="s">
        <v>424</v>
      </c>
      <c r="H105" s="156">
        <v>1</v>
      </c>
      <c r="I105" s="157"/>
      <c r="J105" s="158">
        <f t="shared" si="0"/>
        <v>0</v>
      </c>
      <c r="K105" s="154" t="s">
        <v>19</v>
      </c>
      <c r="L105" s="159"/>
      <c r="M105" s="160" t="s">
        <v>19</v>
      </c>
      <c r="N105" s="161" t="s">
        <v>43</v>
      </c>
      <c r="P105" s="129">
        <f t="shared" si="1"/>
        <v>0</v>
      </c>
      <c r="Q105" s="129">
        <v>0</v>
      </c>
      <c r="R105" s="129">
        <f t="shared" si="2"/>
        <v>0</v>
      </c>
      <c r="S105" s="129">
        <v>0</v>
      </c>
      <c r="T105" s="129">
        <f t="shared" si="3"/>
        <v>0</v>
      </c>
      <c r="U105" s="130" t="s">
        <v>19</v>
      </c>
      <c r="AR105" s="131" t="s">
        <v>354</v>
      </c>
      <c r="AT105" s="131" t="s">
        <v>180</v>
      </c>
      <c r="AU105" s="131" t="s">
        <v>82</v>
      </c>
      <c r="AY105" s="17" t="s">
        <v>167</v>
      </c>
      <c r="BE105" s="132">
        <f t="shared" si="4"/>
        <v>0</v>
      </c>
      <c r="BF105" s="132">
        <f t="shared" si="5"/>
        <v>0</v>
      </c>
      <c r="BG105" s="132">
        <f t="shared" si="6"/>
        <v>0</v>
      </c>
      <c r="BH105" s="132">
        <f t="shared" si="7"/>
        <v>0</v>
      </c>
      <c r="BI105" s="132">
        <f t="shared" si="8"/>
        <v>0</v>
      </c>
      <c r="BJ105" s="17" t="s">
        <v>80</v>
      </c>
      <c r="BK105" s="132">
        <f t="shared" si="9"/>
        <v>0</v>
      </c>
      <c r="BL105" s="17" t="s">
        <v>273</v>
      </c>
      <c r="BM105" s="131" t="s">
        <v>2106</v>
      </c>
    </row>
    <row r="106" spans="2:65" s="1" customFormat="1" ht="16.5" customHeight="1" x14ac:dyDescent="0.2">
      <c r="B106" s="32"/>
      <c r="C106" s="152" t="s">
        <v>294</v>
      </c>
      <c r="D106" s="152" t="s">
        <v>180</v>
      </c>
      <c r="E106" s="153" t="s">
        <v>2107</v>
      </c>
      <c r="F106" s="154" t="s">
        <v>2108</v>
      </c>
      <c r="G106" s="155" t="s">
        <v>424</v>
      </c>
      <c r="H106" s="156">
        <v>1</v>
      </c>
      <c r="I106" s="157"/>
      <c r="J106" s="158">
        <f t="shared" si="0"/>
        <v>0</v>
      </c>
      <c r="K106" s="154" t="s">
        <v>19</v>
      </c>
      <c r="L106" s="159"/>
      <c r="M106" s="160" t="s">
        <v>19</v>
      </c>
      <c r="N106" s="161" t="s">
        <v>43</v>
      </c>
      <c r="P106" s="129">
        <f t="shared" si="1"/>
        <v>0</v>
      </c>
      <c r="Q106" s="129">
        <v>0</v>
      </c>
      <c r="R106" s="129">
        <f t="shared" si="2"/>
        <v>0</v>
      </c>
      <c r="S106" s="129">
        <v>0</v>
      </c>
      <c r="T106" s="129">
        <f t="shared" si="3"/>
        <v>0</v>
      </c>
      <c r="U106" s="130" t="s">
        <v>19</v>
      </c>
      <c r="AR106" s="131" t="s">
        <v>354</v>
      </c>
      <c r="AT106" s="131" t="s">
        <v>180</v>
      </c>
      <c r="AU106" s="131" t="s">
        <v>82</v>
      </c>
      <c r="AY106" s="17" t="s">
        <v>167</v>
      </c>
      <c r="BE106" s="132">
        <f t="shared" si="4"/>
        <v>0</v>
      </c>
      <c r="BF106" s="132">
        <f t="shared" si="5"/>
        <v>0</v>
      </c>
      <c r="BG106" s="132">
        <f t="shared" si="6"/>
        <v>0</v>
      </c>
      <c r="BH106" s="132">
        <f t="shared" si="7"/>
        <v>0</v>
      </c>
      <c r="BI106" s="132">
        <f t="shared" si="8"/>
        <v>0</v>
      </c>
      <c r="BJ106" s="17" t="s">
        <v>80</v>
      </c>
      <c r="BK106" s="132">
        <f t="shared" si="9"/>
        <v>0</v>
      </c>
      <c r="BL106" s="17" t="s">
        <v>273</v>
      </c>
      <c r="BM106" s="131" t="s">
        <v>2109</v>
      </c>
    </row>
    <row r="107" spans="2:65" s="1" customFormat="1" ht="16.5" customHeight="1" x14ac:dyDescent="0.2">
      <c r="B107" s="32"/>
      <c r="C107" s="152" t="s">
        <v>7</v>
      </c>
      <c r="D107" s="152" t="s">
        <v>180</v>
      </c>
      <c r="E107" s="153" t="s">
        <v>2110</v>
      </c>
      <c r="F107" s="154" t="s">
        <v>2111</v>
      </c>
      <c r="G107" s="155" t="s">
        <v>424</v>
      </c>
      <c r="H107" s="156">
        <v>1</v>
      </c>
      <c r="I107" s="157"/>
      <c r="J107" s="158">
        <f t="shared" si="0"/>
        <v>0</v>
      </c>
      <c r="K107" s="154" t="s">
        <v>19</v>
      </c>
      <c r="L107" s="159"/>
      <c r="M107" s="160" t="s">
        <v>19</v>
      </c>
      <c r="N107" s="161" t="s">
        <v>43</v>
      </c>
      <c r="P107" s="129">
        <f t="shared" si="1"/>
        <v>0</v>
      </c>
      <c r="Q107" s="129">
        <v>0</v>
      </c>
      <c r="R107" s="129">
        <f t="shared" si="2"/>
        <v>0</v>
      </c>
      <c r="S107" s="129">
        <v>0</v>
      </c>
      <c r="T107" s="129">
        <f t="shared" si="3"/>
        <v>0</v>
      </c>
      <c r="U107" s="130" t="s">
        <v>19</v>
      </c>
      <c r="AR107" s="131" t="s">
        <v>354</v>
      </c>
      <c r="AT107" s="131" t="s">
        <v>180</v>
      </c>
      <c r="AU107" s="131" t="s">
        <v>82</v>
      </c>
      <c r="AY107" s="17" t="s">
        <v>167</v>
      </c>
      <c r="BE107" s="132">
        <f t="shared" si="4"/>
        <v>0</v>
      </c>
      <c r="BF107" s="132">
        <f t="shared" si="5"/>
        <v>0</v>
      </c>
      <c r="BG107" s="132">
        <f t="shared" si="6"/>
        <v>0</v>
      </c>
      <c r="BH107" s="132">
        <f t="shared" si="7"/>
        <v>0</v>
      </c>
      <c r="BI107" s="132">
        <f t="shared" si="8"/>
        <v>0</v>
      </c>
      <c r="BJ107" s="17" t="s">
        <v>80</v>
      </c>
      <c r="BK107" s="132">
        <f t="shared" si="9"/>
        <v>0</v>
      </c>
      <c r="BL107" s="17" t="s">
        <v>273</v>
      </c>
      <c r="BM107" s="131" t="s">
        <v>2112</v>
      </c>
    </row>
    <row r="108" spans="2:65" s="1" customFormat="1" ht="16.5" customHeight="1" x14ac:dyDescent="0.2">
      <c r="B108" s="32"/>
      <c r="C108" s="152" t="s">
        <v>305</v>
      </c>
      <c r="D108" s="152" t="s">
        <v>180</v>
      </c>
      <c r="E108" s="153" t="s">
        <v>2113</v>
      </c>
      <c r="F108" s="154" t="s">
        <v>2114</v>
      </c>
      <c r="G108" s="155" t="s">
        <v>424</v>
      </c>
      <c r="H108" s="156">
        <v>1</v>
      </c>
      <c r="I108" s="157"/>
      <c r="J108" s="158">
        <f t="shared" si="0"/>
        <v>0</v>
      </c>
      <c r="K108" s="154" t="s">
        <v>19</v>
      </c>
      <c r="L108" s="159"/>
      <c r="M108" s="160" t="s">
        <v>19</v>
      </c>
      <c r="N108" s="161" t="s">
        <v>43</v>
      </c>
      <c r="P108" s="129">
        <f t="shared" si="1"/>
        <v>0</v>
      </c>
      <c r="Q108" s="129">
        <v>0</v>
      </c>
      <c r="R108" s="129">
        <f t="shared" si="2"/>
        <v>0</v>
      </c>
      <c r="S108" s="129">
        <v>0</v>
      </c>
      <c r="T108" s="129">
        <f t="shared" si="3"/>
        <v>0</v>
      </c>
      <c r="U108" s="130" t="s">
        <v>19</v>
      </c>
      <c r="AR108" s="131" t="s">
        <v>354</v>
      </c>
      <c r="AT108" s="131" t="s">
        <v>180</v>
      </c>
      <c r="AU108" s="131" t="s">
        <v>82</v>
      </c>
      <c r="AY108" s="17" t="s">
        <v>167</v>
      </c>
      <c r="BE108" s="132">
        <f t="shared" si="4"/>
        <v>0</v>
      </c>
      <c r="BF108" s="132">
        <f t="shared" si="5"/>
        <v>0</v>
      </c>
      <c r="BG108" s="132">
        <f t="shared" si="6"/>
        <v>0</v>
      </c>
      <c r="BH108" s="132">
        <f t="shared" si="7"/>
        <v>0</v>
      </c>
      <c r="BI108" s="132">
        <f t="shared" si="8"/>
        <v>0</v>
      </c>
      <c r="BJ108" s="17" t="s">
        <v>80</v>
      </c>
      <c r="BK108" s="132">
        <f t="shared" si="9"/>
        <v>0</v>
      </c>
      <c r="BL108" s="17" t="s">
        <v>273</v>
      </c>
      <c r="BM108" s="131" t="s">
        <v>2115</v>
      </c>
    </row>
    <row r="109" spans="2:65" s="1" customFormat="1" ht="24.2" customHeight="1" x14ac:dyDescent="0.2">
      <c r="B109" s="32"/>
      <c r="C109" s="120" t="s">
        <v>311</v>
      </c>
      <c r="D109" s="120" t="s">
        <v>168</v>
      </c>
      <c r="E109" s="121" t="s">
        <v>2116</v>
      </c>
      <c r="F109" s="122" t="s">
        <v>2117</v>
      </c>
      <c r="G109" s="123" t="s">
        <v>314</v>
      </c>
      <c r="H109" s="124">
        <v>4</v>
      </c>
      <c r="I109" s="125"/>
      <c r="J109" s="126">
        <f t="shared" si="0"/>
        <v>0</v>
      </c>
      <c r="K109" s="122" t="s">
        <v>19</v>
      </c>
      <c r="L109" s="32"/>
      <c r="M109" s="127" t="s">
        <v>19</v>
      </c>
      <c r="N109" s="128" t="s">
        <v>43</v>
      </c>
      <c r="P109" s="129">
        <f t="shared" si="1"/>
        <v>0</v>
      </c>
      <c r="Q109" s="129">
        <v>0</v>
      </c>
      <c r="R109" s="129">
        <f t="shared" si="2"/>
        <v>0</v>
      </c>
      <c r="S109" s="129">
        <v>0</v>
      </c>
      <c r="T109" s="129">
        <f t="shared" si="3"/>
        <v>0</v>
      </c>
      <c r="U109" s="130" t="s">
        <v>19</v>
      </c>
      <c r="AR109" s="131" t="s">
        <v>273</v>
      </c>
      <c r="AT109" s="131" t="s">
        <v>168</v>
      </c>
      <c r="AU109" s="131" t="s">
        <v>82</v>
      </c>
      <c r="AY109" s="17" t="s">
        <v>167</v>
      </c>
      <c r="BE109" s="132">
        <f t="shared" si="4"/>
        <v>0</v>
      </c>
      <c r="BF109" s="132">
        <f t="shared" si="5"/>
        <v>0</v>
      </c>
      <c r="BG109" s="132">
        <f t="shared" si="6"/>
        <v>0</v>
      </c>
      <c r="BH109" s="132">
        <f t="shared" si="7"/>
        <v>0</v>
      </c>
      <c r="BI109" s="132">
        <f t="shared" si="8"/>
        <v>0</v>
      </c>
      <c r="BJ109" s="17" t="s">
        <v>80</v>
      </c>
      <c r="BK109" s="132">
        <f t="shared" si="9"/>
        <v>0</v>
      </c>
      <c r="BL109" s="17" t="s">
        <v>273</v>
      </c>
      <c r="BM109" s="131" t="s">
        <v>2118</v>
      </c>
    </row>
    <row r="110" spans="2:65" s="1" customFormat="1" ht="24.2" customHeight="1" x14ac:dyDescent="0.2">
      <c r="B110" s="32"/>
      <c r="C110" s="120" t="s">
        <v>317</v>
      </c>
      <c r="D110" s="120" t="s">
        <v>168</v>
      </c>
      <c r="E110" s="121" t="s">
        <v>2119</v>
      </c>
      <c r="F110" s="122" t="s">
        <v>2120</v>
      </c>
      <c r="G110" s="123" t="s">
        <v>314</v>
      </c>
      <c r="H110" s="124">
        <v>1</v>
      </c>
      <c r="I110" s="125"/>
      <c r="J110" s="126">
        <f t="shared" si="0"/>
        <v>0</v>
      </c>
      <c r="K110" s="122" t="s">
        <v>19</v>
      </c>
      <c r="L110" s="32"/>
      <c r="M110" s="127" t="s">
        <v>19</v>
      </c>
      <c r="N110" s="128" t="s">
        <v>43</v>
      </c>
      <c r="P110" s="129">
        <f t="shared" si="1"/>
        <v>0</v>
      </c>
      <c r="Q110" s="129">
        <v>0</v>
      </c>
      <c r="R110" s="129">
        <f t="shared" si="2"/>
        <v>0</v>
      </c>
      <c r="S110" s="129">
        <v>0</v>
      </c>
      <c r="T110" s="129">
        <f t="shared" si="3"/>
        <v>0</v>
      </c>
      <c r="U110" s="130" t="s">
        <v>19</v>
      </c>
      <c r="AR110" s="131" t="s">
        <v>273</v>
      </c>
      <c r="AT110" s="131" t="s">
        <v>168</v>
      </c>
      <c r="AU110" s="131" t="s">
        <v>82</v>
      </c>
      <c r="AY110" s="17" t="s">
        <v>167</v>
      </c>
      <c r="BE110" s="132">
        <f t="shared" si="4"/>
        <v>0</v>
      </c>
      <c r="BF110" s="132">
        <f t="shared" si="5"/>
        <v>0</v>
      </c>
      <c r="BG110" s="132">
        <f t="shared" si="6"/>
        <v>0</v>
      </c>
      <c r="BH110" s="132">
        <f t="shared" si="7"/>
        <v>0</v>
      </c>
      <c r="BI110" s="132">
        <f t="shared" si="8"/>
        <v>0</v>
      </c>
      <c r="BJ110" s="17" t="s">
        <v>80</v>
      </c>
      <c r="BK110" s="132">
        <f t="shared" si="9"/>
        <v>0</v>
      </c>
      <c r="BL110" s="17" t="s">
        <v>273</v>
      </c>
      <c r="BM110" s="131" t="s">
        <v>2121</v>
      </c>
    </row>
    <row r="111" spans="2:65" s="1" customFormat="1" ht="24.2" customHeight="1" x14ac:dyDescent="0.2">
      <c r="B111" s="32"/>
      <c r="C111" s="120" t="s">
        <v>321</v>
      </c>
      <c r="D111" s="120" t="s">
        <v>168</v>
      </c>
      <c r="E111" s="121" t="s">
        <v>2122</v>
      </c>
      <c r="F111" s="122" t="s">
        <v>2123</v>
      </c>
      <c r="G111" s="123" t="s">
        <v>314</v>
      </c>
      <c r="H111" s="124">
        <v>1</v>
      </c>
      <c r="I111" s="125"/>
      <c r="J111" s="126">
        <f t="shared" si="0"/>
        <v>0</v>
      </c>
      <c r="K111" s="122" t="s">
        <v>19</v>
      </c>
      <c r="L111" s="32"/>
      <c r="M111" s="127" t="s">
        <v>19</v>
      </c>
      <c r="N111" s="128" t="s">
        <v>43</v>
      </c>
      <c r="P111" s="129">
        <f t="shared" si="1"/>
        <v>0</v>
      </c>
      <c r="Q111" s="129">
        <v>0</v>
      </c>
      <c r="R111" s="129">
        <f t="shared" si="2"/>
        <v>0</v>
      </c>
      <c r="S111" s="129">
        <v>0</v>
      </c>
      <c r="T111" s="129">
        <f t="shared" si="3"/>
        <v>0</v>
      </c>
      <c r="U111" s="130" t="s">
        <v>19</v>
      </c>
      <c r="AR111" s="131" t="s">
        <v>273</v>
      </c>
      <c r="AT111" s="131" t="s">
        <v>168</v>
      </c>
      <c r="AU111" s="131" t="s">
        <v>82</v>
      </c>
      <c r="AY111" s="17" t="s">
        <v>167</v>
      </c>
      <c r="BE111" s="132">
        <f t="shared" si="4"/>
        <v>0</v>
      </c>
      <c r="BF111" s="132">
        <f t="shared" si="5"/>
        <v>0</v>
      </c>
      <c r="BG111" s="132">
        <f t="shared" si="6"/>
        <v>0</v>
      </c>
      <c r="BH111" s="132">
        <f t="shared" si="7"/>
        <v>0</v>
      </c>
      <c r="BI111" s="132">
        <f t="shared" si="8"/>
        <v>0</v>
      </c>
      <c r="BJ111" s="17" t="s">
        <v>80</v>
      </c>
      <c r="BK111" s="132">
        <f t="shared" si="9"/>
        <v>0</v>
      </c>
      <c r="BL111" s="17" t="s">
        <v>273</v>
      </c>
      <c r="BM111" s="131" t="s">
        <v>2124</v>
      </c>
    </row>
    <row r="112" spans="2:65" s="10" customFormat="1" ht="22.9" customHeight="1" x14ac:dyDescent="0.2">
      <c r="B112" s="110"/>
      <c r="D112" s="111" t="s">
        <v>71</v>
      </c>
      <c r="E112" s="175" t="s">
        <v>2125</v>
      </c>
      <c r="F112" s="175" t="s">
        <v>2126</v>
      </c>
      <c r="I112" s="113"/>
      <c r="J112" s="176">
        <f>BK112</f>
        <v>0</v>
      </c>
      <c r="L112" s="110"/>
      <c r="M112" s="115"/>
      <c r="P112" s="116">
        <f>SUM(P113:P123)</f>
        <v>0</v>
      </c>
      <c r="R112" s="116">
        <f>SUM(R113:R123)</f>
        <v>0</v>
      </c>
      <c r="T112" s="116">
        <f>SUM(T113:T123)</f>
        <v>0</v>
      </c>
      <c r="U112" s="117"/>
      <c r="AR112" s="111" t="s">
        <v>82</v>
      </c>
      <c r="AT112" s="118" t="s">
        <v>71</v>
      </c>
      <c r="AU112" s="118" t="s">
        <v>80</v>
      </c>
      <c r="AY112" s="111" t="s">
        <v>167</v>
      </c>
      <c r="BK112" s="119">
        <f>SUM(BK113:BK123)</f>
        <v>0</v>
      </c>
    </row>
    <row r="113" spans="2:65" s="1" customFormat="1" ht="16.5" customHeight="1" x14ac:dyDescent="0.2">
      <c r="B113" s="32"/>
      <c r="C113" s="152" t="s">
        <v>326</v>
      </c>
      <c r="D113" s="152" t="s">
        <v>180</v>
      </c>
      <c r="E113" s="153" t="s">
        <v>2127</v>
      </c>
      <c r="F113" s="154" t="s">
        <v>2128</v>
      </c>
      <c r="G113" s="155" t="s">
        <v>568</v>
      </c>
      <c r="H113" s="156">
        <v>1</v>
      </c>
      <c r="I113" s="157"/>
      <c r="J113" s="158">
        <f t="shared" ref="J113:J123" si="10">ROUND(I113*H113,2)</f>
        <v>0</v>
      </c>
      <c r="K113" s="154" t="s">
        <v>19</v>
      </c>
      <c r="L113" s="159"/>
      <c r="M113" s="160" t="s">
        <v>19</v>
      </c>
      <c r="N113" s="161" t="s">
        <v>43</v>
      </c>
      <c r="P113" s="129">
        <f t="shared" ref="P113:P123" si="11">O113*H113</f>
        <v>0</v>
      </c>
      <c r="Q113" s="129">
        <v>0</v>
      </c>
      <c r="R113" s="129">
        <f t="shared" ref="R113:R123" si="12">Q113*H113</f>
        <v>0</v>
      </c>
      <c r="S113" s="129">
        <v>0</v>
      </c>
      <c r="T113" s="129">
        <f t="shared" ref="T113:T123" si="13">S113*H113</f>
        <v>0</v>
      </c>
      <c r="U113" s="130" t="s">
        <v>19</v>
      </c>
      <c r="AR113" s="131" t="s">
        <v>354</v>
      </c>
      <c r="AT113" s="131" t="s">
        <v>180</v>
      </c>
      <c r="AU113" s="131" t="s">
        <v>82</v>
      </c>
      <c r="AY113" s="17" t="s">
        <v>167</v>
      </c>
      <c r="BE113" s="132">
        <f t="shared" ref="BE113:BE123" si="14">IF(N113="základní",J113,0)</f>
        <v>0</v>
      </c>
      <c r="BF113" s="132">
        <f t="shared" ref="BF113:BF123" si="15">IF(N113="snížená",J113,0)</f>
        <v>0</v>
      </c>
      <c r="BG113" s="132">
        <f t="shared" ref="BG113:BG123" si="16">IF(N113="zákl. přenesená",J113,0)</f>
        <v>0</v>
      </c>
      <c r="BH113" s="132">
        <f t="shared" ref="BH113:BH123" si="17">IF(N113="sníž. přenesená",J113,0)</f>
        <v>0</v>
      </c>
      <c r="BI113" s="132">
        <f t="shared" ref="BI113:BI123" si="18">IF(N113="nulová",J113,0)</f>
        <v>0</v>
      </c>
      <c r="BJ113" s="17" t="s">
        <v>80</v>
      </c>
      <c r="BK113" s="132">
        <f t="shared" ref="BK113:BK123" si="19">ROUND(I113*H113,2)</f>
        <v>0</v>
      </c>
      <c r="BL113" s="17" t="s">
        <v>273</v>
      </c>
      <c r="BM113" s="131" t="s">
        <v>2129</v>
      </c>
    </row>
    <row r="114" spans="2:65" s="1" customFormat="1" ht="16.5" customHeight="1" x14ac:dyDescent="0.2">
      <c r="B114" s="32"/>
      <c r="C114" s="152" t="s">
        <v>330</v>
      </c>
      <c r="D114" s="152" t="s">
        <v>180</v>
      </c>
      <c r="E114" s="153" t="s">
        <v>2130</v>
      </c>
      <c r="F114" s="154" t="s">
        <v>2131</v>
      </c>
      <c r="G114" s="155" t="s">
        <v>314</v>
      </c>
      <c r="H114" s="156">
        <v>1</v>
      </c>
      <c r="I114" s="157"/>
      <c r="J114" s="158">
        <f t="shared" si="10"/>
        <v>0</v>
      </c>
      <c r="K114" s="154" t="s">
        <v>19</v>
      </c>
      <c r="L114" s="159"/>
      <c r="M114" s="160" t="s">
        <v>19</v>
      </c>
      <c r="N114" s="161" t="s">
        <v>43</v>
      </c>
      <c r="P114" s="129">
        <f t="shared" si="11"/>
        <v>0</v>
      </c>
      <c r="Q114" s="129">
        <v>0</v>
      </c>
      <c r="R114" s="129">
        <f t="shared" si="12"/>
        <v>0</v>
      </c>
      <c r="S114" s="129">
        <v>0</v>
      </c>
      <c r="T114" s="129">
        <f t="shared" si="13"/>
        <v>0</v>
      </c>
      <c r="U114" s="130" t="s">
        <v>19</v>
      </c>
      <c r="AR114" s="131" t="s">
        <v>184</v>
      </c>
      <c r="AT114" s="131" t="s">
        <v>180</v>
      </c>
      <c r="AU114" s="131" t="s">
        <v>82</v>
      </c>
      <c r="AY114" s="17" t="s">
        <v>167</v>
      </c>
      <c r="BE114" s="132">
        <f t="shared" si="14"/>
        <v>0</v>
      </c>
      <c r="BF114" s="132">
        <f t="shared" si="15"/>
        <v>0</v>
      </c>
      <c r="BG114" s="132">
        <f t="shared" si="16"/>
        <v>0</v>
      </c>
      <c r="BH114" s="132">
        <f t="shared" si="17"/>
        <v>0</v>
      </c>
      <c r="BI114" s="132">
        <f t="shared" si="18"/>
        <v>0</v>
      </c>
      <c r="BJ114" s="17" t="s">
        <v>80</v>
      </c>
      <c r="BK114" s="132">
        <f t="shared" si="19"/>
        <v>0</v>
      </c>
      <c r="BL114" s="17" t="s">
        <v>173</v>
      </c>
      <c r="BM114" s="131" t="s">
        <v>2132</v>
      </c>
    </row>
    <row r="115" spans="2:65" s="1" customFormat="1" ht="16.5" customHeight="1" x14ac:dyDescent="0.2">
      <c r="B115" s="32"/>
      <c r="C115" s="152" t="s">
        <v>335</v>
      </c>
      <c r="D115" s="152" t="s">
        <v>180</v>
      </c>
      <c r="E115" s="153" t="s">
        <v>2133</v>
      </c>
      <c r="F115" s="154" t="s">
        <v>2134</v>
      </c>
      <c r="G115" s="155" t="s">
        <v>2135</v>
      </c>
      <c r="H115" s="156">
        <v>8</v>
      </c>
      <c r="I115" s="157"/>
      <c r="J115" s="158">
        <f t="shared" si="10"/>
        <v>0</v>
      </c>
      <c r="K115" s="154" t="s">
        <v>19</v>
      </c>
      <c r="L115" s="159"/>
      <c r="M115" s="160" t="s">
        <v>19</v>
      </c>
      <c r="N115" s="161" t="s">
        <v>43</v>
      </c>
      <c r="P115" s="129">
        <f t="shared" si="11"/>
        <v>0</v>
      </c>
      <c r="Q115" s="129">
        <v>0</v>
      </c>
      <c r="R115" s="129">
        <f t="shared" si="12"/>
        <v>0</v>
      </c>
      <c r="S115" s="129">
        <v>0</v>
      </c>
      <c r="T115" s="129">
        <f t="shared" si="13"/>
        <v>0</v>
      </c>
      <c r="U115" s="130" t="s">
        <v>19</v>
      </c>
      <c r="AR115" s="131" t="s">
        <v>184</v>
      </c>
      <c r="AT115" s="131" t="s">
        <v>180</v>
      </c>
      <c r="AU115" s="131" t="s">
        <v>82</v>
      </c>
      <c r="AY115" s="17" t="s">
        <v>167</v>
      </c>
      <c r="BE115" s="132">
        <f t="shared" si="14"/>
        <v>0</v>
      </c>
      <c r="BF115" s="132">
        <f t="shared" si="15"/>
        <v>0</v>
      </c>
      <c r="BG115" s="132">
        <f t="shared" si="16"/>
        <v>0</v>
      </c>
      <c r="BH115" s="132">
        <f t="shared" si="17"/>
        <v>0</v>
      </c>
      <c r="BI115" s="132">
        <f t="shared" si="18"/>
        <v>0</v>
      </c>
      <c r="BJ115" s="17" t="s">
        <v>80</v>
      </c>
      <c r="BK115" s="132">
        <f t="shared" si="19"/>
        <v>0</v>
      </c>
      <c r="BL115" s="17" t="s">
        <v>173</v>
      </c>
      <c r="BM115" s="131" t="s">
        <v>2136</v>
      </c>
    </row>
    <row r="116" spans="2:65" s="1" customFormat="1" ht="16.5" customHeight="1" x14ac:dyDescent="0.2">
      <c r="B116" s="32"/>
      <c r="C116" s="152" t="s">
        <v>339</v>
      </c>
      <c r="D116" s="152" t="s">
        <v>180</v>
      </c>
      <c r="E116" s="153" t="s">
        <v>2137</v>
      </c>
      <c r="F116" s="154" t="s">
        <v>2138</v>
      </c>
      <c r="G116" s="155" t="s">
        <v>568</v>
      </c>
      <c r="H116" s="156">
        <v>1</v>
      </c>
      <c r="I116" s="157"/>
      <c r="J116" s="158">
        <f t="shared" si="10"/>
        <v>0</v>
      </c>
      <c r="K116" s="154" t="s">
        <v>19</v>
      </c>
      <c r="L116" s="159"/>
      <c r="M116" s="160" t="s">
        <v>19</v>
      </c>
      <c r="N116" s="161" t="s">
        <v>43</v>
      </c>
      <c r="P116" s="129">
        <f t="shared" si="11"/>
        <v>0</v>
      </c>
      <c r="Q116" s="129">
        <v>0</v>
      </c>
      <c r="R116" s="129">
        <f t="shared" si="12"/>
        <v>0</v>
      </c>
      <c r="S116" s="129">
        <v>0</v>
      </c>
      <c r="T116" s="129">
        <f t="shared" si="13"/>
        <v>0</v>
      </c>
      <c r="U116" s="130" t="s">
        <v>19</v>
      </c>
      <c r="AR116" s="131" t="s">
        <v>184</v>
      </c>
      <c r="AT116" s="131" t="s">
        <v>180</v>
      </c>
      <c r="AU116" s="131" t="s">
        <v>82</v>
      </c>
      <c r="AY116" s="17" t="s">
        <v>167</v>
      </c>
      <c r="BE116" s="132">
        <f t="shared" si="14"/>
        <v>0</v>
      </c>
      <c r="BF116" s="132">
        <f t="shared" si="15"/>
        <v>0</v>
      </c>
      <c r="BG116" s="132">
        <f t="shared" si="16"/>
        <v>0</v>
      </c>
      <c r="BH116" s="132">
        <f t="shared" si="17"/>
        <v>0</v>
      </c>
      <c r="BI116" s="132">
        <f t="shared" si="18"/>
        <v>0</v>
      </c>
      <c r="BJ116" s="17" t="s">
        <v>80</v>
      </c>
      <c r="BK116" s="132">
        <f t="shared" si="19"/>
        <v>0</v>
      </c>
      <c r="BL116" s="17" t="s">
        <v>173</v>
      </c>
      <c r="BM116" s="131" t="s">
        <v>2139</v>
      </c>
    </row>
    <row r="117" spans="2:65" s="1" customFormat="1" ht="16.5" customHeight="1" x14ac:dyDescent="0.2">
      <c r="B117" s="32"/>
      <c r="C117" s="152" t="s">
        <v>344</v>
      </c>
      <c r="D117" s="152" t="s">
        <v>180</v>
      </c>
      <c r="E117" s="153" t="s">
        <v>2140</v>
      </c>
      <c r="F117" s="154" t="s">
        <v>2141</v>
      </c>
      <c r="G117" s="155" t="s">
        <v>1397</v>
      </c>
      <c r="H117" s="156">
        <v>50</v>
      </c>
      <c r="I117" s="157"/>
      <c r="J117" s="158">
        <f t="shared" si="10"/>
        <v>0</v>
      </c>
      <c r="K117" s="154" t="s">
        <v>19</v>
      </c>
      <c r="L117" s="159"/>
      <c r="M117" s="160" t="s">
        <v>19</v>
      </c>
      <c r="N117" s="161" t="s">
        <v>43</v>
      </c>
      <c r="P117" s="129">
        <f t="shared" si="11"/>
        <v>0</v>
      </c>
      <c r="Q117" s="129">
        <v>0</v>
      </c>
      <c r="R117" s="129">
        <f t="shared" si="12"/>
        <v>0</v>
      </c>
      <c r="S117" s="129">
        <v>0</v>
      </c>
      <c r="T117" s="129">
        <f t="shared" si="13"/>
        <v>0</v>
      </c>
      <c r="U117" s="130" t="s">
        <v>19</v>
      </c>
      <c r="AR117" s="131" t="s">
        <v>354</v>
      </c>
      <c r="AT117" s="131" t="s">
        <v>180</v>
      </c>
      <c r="AU117" s="131" t="s">
        <v>82</v>
      </c>
      <c r="AY117" s="17" t="s">
        <v>167</v>
      </c>
      <c r="BE117" s="132">
        <f t="shared" si="14"/>
        <v>0</v>
      </c>
      <c r="BF117" s="132">
        <f t="shared" si="15"/>
        <v>0</v>
      </c>
      <c r="BG117" s="132">
        <f t="shared" si="16"/>
        <v>0</v>
      </c>
      <c r="BH117" s="132">
        <f t="shared" si="17"/>
        <v>0</v>
      </c>
      <c r="BI117" s="132">
        <f t="shared" si="18"/>
        <v>0</v>
      </c>
      <c r="BJ117" s="17" t="s">
        <v>80</v>
      </c>
      <c r="BK117" s="132">
        <f t="shared" si="19"/>
        <v>0</v>
      </c>
      <c r="BL117" s="17" t="s">
        <v>273</v>
      </c>
      <c r="BM117" s="131" t="s">
        <v>2142</v>
      </c>
    </row>
    <row r="118" spans="2:65" s="1" customFormat="1" ht="16.5" customHeight="1" x14ac:dyDescent="0.2">
      <c r="B118" s="32"/>
      <c r="C118" s="152" t="s">
        <v>349</v>
      </c>
      <c r="D118" s="152" t="s">
        <v>180</v>
      </c>
      <c r="E118" s="153" t="s">
        <v>2143</v>
      </c>
      <c r="F118" s="154" t="s">
        <v>2144</v>
      </c>
      <c r="G118" s="155" t="s">
        <v>568</v>
      </c>
      <c r="H118" s="156">
        <v>1</v>
      </c>
      <c r="I118" s="157"/>
      <c r="J118" s="158">
        <f t="shared" si="10"/>
        <v>0</v>
      </c>
      <c r="K118" s="154" t="s">
        <v>19</v>
      </c>
      <c r="L118" s="159"/>
      <c r="M118" s="160" t="s">
        <v>19</v>
      </c>
      <c r="N118" s="161" t="s">
        <v>43</v>
      </c>
      <c r="P118" s="129">
        <f t="shared" si="11"/>
        <v>0</v>
      </c>
      <c r="Q118" s="129">
        <v>0</v>
      </c>
      <c r="R118" s="129">
        <f t="shared" si="12"/>
        <v>0</v>
      </c>
      <c r="S118" s="129">
        <v>0</v>
      </c>
      <c r="T118" s="129">
        <f t="shared" si="13"/>
        <v>0</v>
      </c>
      <c r="U118" s="130" t="s">
        <v>19</v>
      </c>
      <c r="AR118" s="131" t="s">
        <v>354</v>
      </c>
      <c r="AT118" s="131" t="s">
        <v>180</v>
      </c>
      <c r="AU118" s="131" t="s">
        <v>82</v>
      </c>
      <c r="AY118" s="17" t="s">
        <v>167</v>
      </c>
      <c r="BE118" s="132">
        <f t="shared" si="14"/>
        <v>0</v>
      </c>
      <c r="BF118" s="132">
        <f t="shared" si="15"/>
        <v>0</v>
      </c>
      <c r="BG118" s="132">
        <f t="shared" si="16"/>
        <v>0</v>
      </c>
      <c r="BH118" s="132">
        <f t="shared" si="17"/>
        <v>0</v>
      </c>
      <c r="BI118" s="132">
        <f t="shared" si="18"/>
        <v>0</v>
      </c>
      <c r="BJ118" s="17" t="s">
        <v>80</v>
      </c>
      <c r="BK118" s="132">
        <f t="shared" si="19"/>
        <v>0</v>
      </c>
      <c r="BL118" s="17" t="s">
        <v>273</v>
      </c>
      <c r="BM118" s="131" t="s">
        <v>2145</v>
      </c>
    </row>
    <row r="119" spans="2:65" s="1" customFormat="1" ht="16.5" customHeight="1" x14ac:dyDescent="0.2">
      <c r="B119" s="32"/>
      <c r="C119" s="152" t="s">
        <v>354</v>
      </c>
      <c r="D119" s="152" t="s">
        <v>180</v>
      </c>
      <c r="E119" s="153" t="s">
        <v>2146</v>
      </c>
      <c r="F119" s="154" t="s">
        <v>2147</v>
      </c>
      <c r="G119" s="155" t="s">
        <v>568</v>
      </c>
      <c r="H119" s="156">
        <v>1</v>
      </c>
      <c r="I119" s="157"/>
      <c r="J119" s="158">
        <f t="shared" si="10"/>
        <v>0</v>
      </c>
      <c r="K119" s="154" t="s">
        <v>19</v>
      </c>
      <c r="L119" s="159"/>
      <c r="M119" s="160" t="s">
        <v>19</v>
      </c>
      <c r="N119" s="161" t="s">
        <v>43</v>
      </c>
      <c r="P119" s="129">
        <f t="shared" si="11"/>
        <v>0</v>
      </c>
      <c r="Q119" s="129">
        <v>0</v>
      </c>
      <c r="R119" s="129">
        <f t="shared" si="12"/>
        <v>0</v>
      </c>
      <c r="S119" s="129">
        <v>0</v>
      </c>
      <c r="T119" s="129">
        <f t="shared" si="13"/>
        <v>0</v>
      </c>
      <c r="U119" s="130" t="s">
        <v>19</v>
      </c>
      <c r="AR119" s="131" t="s">
        <v>184</v>
      </c>
      <c r="AT119" s="131" t="s">
        <v>180</v>
      </c>
      <c r="AU119" s="131" t="s">
        <v>82</v>
      </c>
      <c r="AY119" s="17" t="s">
        <v>167</v>
      </c>
      <c r="BE119" s="132">
        <f t="shared" si="14"/>
        <v>0</v>
      </c>
      <c r="BF119" s="132">
        <f t="shared" si="15"/>
        <v>0</v>
      </c>
      <c r="BG119" s="132">
        <f t="shared" si="16"/>
        <v>0</v>
      </c>
      <c r="BH119" s="132">
        <f t="shared" si="17"/>
        <v>0</v>
      </c>
      <c r="BI119" s="132">
        <f t="shared" si="18"/>
        <v>0</v>
      </c>
      <c r="BJ119" s="17" t="s">
        <v>80</v>
      </c>
      <c r="BK119" s="132">
        <f t="shared" si="19"/>
        <v>0</v>
      </c>
      <c r="BL119" s="17" t="s">
        <v>173</v>
      </c>
      <c r="BM119" s="131" t="s">
        <v>2148</v>
      </c>
    </row>
    <row r="120" spans="2:65" s="1" customFormat="1" ht="16.5" customHeight="1" x14ac:dyDescent="0.2">
      <c r="B120" s="32"/>
      <c r="C120" s="120" t="s">
        <v>358</v>
      </c>
      <c r="D120" s="120" t="s">
        <v>168</v>
      </c>
      <c r="E120" s="121" t="s">
        <v>2149</v>
      </c>
      <c r="F120" s="122" t="s">
        <v>2150</v>
      </c>
      <c r="G120" s="123" t="s">
        <v>228</v>
      </c>
      <c r="H120" s="124">
        <v>188</v>
      </c>
      <c r="I120" s="125"/>
      <c r="J120" s="126">
        <f t="shared" si="10"/>
        <v>0</v>
      </c>
      <c r="K120" s="122" t="s">
        <v>19</v>
      </c>
      <c r="L120" s="32"/>
      <c r="M120" s="127" t="s">
        <v>19</v>
      </c>
      <c r="N120" s="128" t="s">
        <v>43</v>
      </c>
      <c r="P120" s="129">
        <f t="shared" si="11"/>
        <v>0</v>
      </c>
      <c r="Q120" s="129">
        <v>0</v>
      </c>
      <c r="R120" s="129">
        <f t="shared" si="12"/>
        <v>0</v>
      </c>
      <c r="S120" s="129">
        <v>0</v>
      </c>
      <c r="T120" s="129">
        <f t="shared" si="13"/>
        <v>0</v>
      </c>
      <c r="U120" s="130" t="s">
        <v>19</v>
      </c>
      <c r="AR120" s="131" t="s">
        <v>273</v>
      </c>
      <c r="AT120" s="131" t="s">
        <v>168</v>
      </c>
      <c r="AU120" s="131" t="s">
        <v>82</v>
      </c>
      <c r="AY120" s="17" t="s">
        <v>167</v>
      </c>
      <c r="BE120" s="132">
        <f t="shared" si="14"/>
        <v>0</v>
      </c>
      <c r="BF120" s="132">
        <f t="shared" si="15"/>
        <v>0</v>
      </c>
      <c r="BG120" s="132">
        <f t="shared" si="16"/>
        <v>0</v>
      </c>
      <c r="BH120" s="132">
        <f t="shared" si="17"/>
        <v>0</v>
      </c>
      <c r="BI120" s="132">
        <f t="shared" si="18"/>
        <v>0</v>
      </c>
      <c r="BJ120" s="17" t="s">
        <v>80</v>
      </c>
      <c r="BK120" s="132">
        <f t="shared" si="19"/>
        <v>0</v>
      </c>
      <c r="BL120" s="17" t="s">
        <v>273</v>
      </c>
      <c r="BM120" s="131" t="s">
        <v>2151</v>
      </c>
    </row>
    <row r="121" spans="2:65" s="1" customFormat="1" ht="24.2" customHeight="1" x14ac:dyDescent="0.2">
      <c r="B121" s="32"/>
      <c r="C121" s="120" t="s">
        <v>362</v>
      </c>
      <c r="D121" s="120" t="s">
        <v>168</v>
      </c>
      <c r="E121" s="121" t="s">
        <v>2152</v>
      </c>
      <c r="F121" s="122" t="s">
        <v>2153</v>
      </c>
      <c r="G121" s="123" t="s">
        <v>314</v>
      </c>
      <c r="H121" s="124">
        <v>1</v>
      </c>
      <c r="I121" s="125"/>
      <c r="J121" s="126">
        <f t="shared" si="10"/>
        <v>0</v>
      </c>
      <c r="K121" s="122" t="s">
        <v>19</v>
      </c>
      <c r="L121" s="32"/>
      <c r="M121" s="127" t="s">
        <v>19</v>
      </c>
      <c r="N121" s="128" t="s">
        <v>43</v>
      </c>
      <c r="P121" s="129">
        <f t="shared" si="11"/>
        <v>0</v>
      </c>
      <c r="Q121" s="129">
        <v>0</v>
      </c>
      <c r="R121" s="129">
        <f t="shared" si="12"/>
        <v>0</v>
      </c>
      <c r="S121" s="129">
        <v>0</v>
      </c>
      <c r="T121" s="129">
        <f t="shared" si="13"/>
        <v>0</v>
      </c>
      <c r="U121" s="130" t="s">
        <v>19</v>
      </c>
      <c r="AR121" s="131" t="s">
        <v>273</v>
      </c>
      <c r="AT121" s="131" t="s">
        <v>168</v>
      </c>
      <c r="AU121" s="131" t="s">
        <v>82</v>
      </c>
      <c r="AY121" s="17" t="s">
        <v>167</v>
      </c>
      <c r="BE121" s="132">
        <f t="shared" si="14"/>
        <v>0</v>
      </c>
      <c r="BF121" s="132">
        <f t="shared" si="15"/>
        <v>0</v>
      </c>
      <c r="BG121" s="132">
        <f t="shared" si="16"/>
        <v>0</v>
      </c>
      <c r="BH121" s="132">
        <f t="shared" si="17"/>
        <v>0</v>
      </c>
      <c r="BI121" s="132">
        <f t="shared" si="18"/>
        <v>0</v>
      </c>
      <c r="BJ121" s="17" t="s">
        <v>80</v>
      </c>
      <c r="BK121" s="132">
        <f t="shared" si="19"/>
        <v>0</v>
      </c>
      <c r="BL121" s="17" t="s">
        <v>273</v>
      </c>
      <c r="BM121" s="131" t="s">
        <v>2154</v>
      </c>
    </row>
    <row r="122" spans="2:65" s="1" customFormat="1" ht="16.5" customHeight="1" x14ac:dyDescent="0.2">
      <c r="B122" s="32"/>
      <c r="C122" s="120" t="s">
        <v>366</v>
      </c>
      <c r="D122" s="120" t="s">
        <v>168</v>
      </c>
      <c r="E122" s="121" t="s">
        <v>2155</v>
      </c>
      <c r="F122" s="122" t="s">
        <v>2156</v>
      </c>
      <c r="G122" s="123" t="s">
        <v>568</v>
      </c>
      <c r="H122" s="124">
        <v>4</v>
      </c>
      <c r="I122" s="125"/>
      <c r="J122" s="126">
        <f t="shared" si="10"/>
        <v>0</v>
      </c>
      <c r="K122" s="122" t="s">
        <v>19</v>
      </c>
      <c r="L122" s="32"/>
      <c r="M122" s="127" t="s">
        <v>19</v>
      </c>
      <c r="N122" s="128" t="s">
        <v>43</v>
      </c>
      <c r="P122" s="129">
        <f t="shared" si="11"/>
        <v>0</v>
      </c>
      <c r="Q122" s="129">
        <v>0</v>
      </c>
      <c r="R122" s="129">
        <f t="shared" si="12"/>
        <v>0</v>
      </c>
      <c r="S122" s="129">
        <v>0</v>
      </c>
      <c r="T122" s="129">
        <f t="shared" si="13"/>
        <v>0</v>
      </c>
      <c r="U122" s="130" t="s">
        <v>19</v>
      </c>
      <c r="AR122" s="131" t="s">
        <v>273</v>
      </c>
      <c r="AT122" s="131" t="s">
        <v>168</v>
      </c>
      <c r="AU122" s="131" t="s">
        <v>82</v>
      </c>
      <c r="AY122" s="17" t="s">
        <v>167</v>
      </c>
      <c r="BE122" s="132">
        <f t="shared" si="14"/>
        <v>0</v>
      </c>
      <c r="BF122" s="132">
        <f t="shared" si="15"/>
        <v>0</v>
      </c>
      <c r="BG122" s="132">
        <f t="shared" si="16"/>
        <v>0</v>
      </c>
      <c r="BH122" s="132">
        <f t="shared" si="17"/>
        <v>0</v>
      </c>
      <c r="BI122" s="132">
        <f t="shared" si="18"/>
        <v>0</v>
      </c>
      <c r="BJ122" s="17" t="s">
        <v>80</v>
      </c>
      <c r="BK122" s="132">
        <f t="shared" si="19"/>
        <v>0</v>
      </c>
      <c r="BL122" s="17" t="s">
        <v>273</v>
      </c>
      <c r="BM122" s="131" t="s">
        <v>2157</v>
      </c>
    </row>
    <row r="123" spans="2:65" s="1" customFormat="1" ht="16.5" customHeight="1" x14ac:dyDescent="0.2">
      <c r="B123" s="32"/>
      <c r="C123" s="152" t="s">
        <v>373</v>
      </c>
      <c r="D123" s="152" t="s">
        <v>180</v>
      </c>
      <c r="E123" s="153" t="s">
        <v>2158</v>
      </c>
      <c r="F123" s="154" t="s">
        <v>2159</v>
      </c>
      <c r="G123" s="155" t="s">
        <v>568</v>
      </c>
      <c r="H123" s="156">
        <v>1</v>
      </c>
      <c r="I123" s="157"/>
      <c r="J123" s="158">
        <f t="shared" si="10"/>
        <v>0</v>
      </c>
      <c r="K123" s="154" t="s">
        <v>19</v>
      </c>
      <c r="L123" s="159"/>
      <c r="M123" s="183" t="s">
        <v>19</v>
      </c>
      <c r="N123" s="184" t="s">
        <v>43</v>
      </c>
      <c r="O123" s="169"/>
      <c r="P123" s="179">
        <f t="shared" si="11"/>
        <v>0</v>
      </c>
      <c r="Q123" s="179">
        <v>0</v>
      </c>
      <c r="R123" s="179">
        <f t="shared" si="12"/>
        <v>0</v>
      </c>
      <c r="S123" s="179">
        <v>0</v>
      </c>
      <c r="T123" s="179">
        <f t="shared" si="13"/>
        <v>0</v>
      </c>
      <c r="U123" s="180" t="s">
        <v>19</v>
      </c>
      <c r="AR123" s="131" t="s">
        <v>354</v>
      </c>
      <c r="AT123" s="131" t="s">
        <v>180</v>
      </c>
      <c r="AU123" s="131" t="s">
        <v>82</v>
      </c>
      <c r="AY123" s="17" t="s">
        <v>167</v>
      </c>
      <c r="BE123" s="132">
        <f t="shared" si="14"/>
        <v>0</v>
      </c>
      <c r="BF123" s="132">
        <f t="shared" si="15"/>
        <v>0</v>
      </c>
      <c r="BG123" s="132">
        <f t="shared" si="16"/>
        <v>0</v>
      </c>
      <c r="BH123" s="132">
        <f t="shared" si="17"/>
        <v>0</v>
      </c>
      <c r="BI123" s="132">
        <f t="shared" si="18"/>
        <v>0</v>
      </c>
      <c r="BJ123" s="17" t="s">
        <v>80</v>
      </c>
      <c r="BK123" s="132">
        <f t="shared" si="19"/>
        <v>0</v>
      </c>
      <c r="BL123" s="17" t="s">
        <v>273</v>
      </c>
      <c r="BM123" s="131" t="s">
        <v>2160</v>
      </c>
    </row>
    <row r="124" spans="2:65" s="1" customFormat="1" ht="6.95" customHeight="1" x14ac:dyDescent="0.2">
      <c r="B124" s="41"/>
      <c r="C124" s="42"/>
      <c r="D124" s="42"/>
      <c r="E124" s="42"/>
      <c r="F124" s="42"/>
      <c r="G124" s="42"/>
      <c r="H124" s="42"/>
      <c r="I124" s="42"/>
      <c r="J124" s="42"/>
      <c r="K124" s="42"/>
      <c r="L124" s="32"/>
    </row>
  </sheetData>
  <autoFilter ref="C82:K123" xr:uid="{00000000-0009-0000-0000-00000B000000}"/>
  <mergeCells count="9">
    <mergeCell ref="E50:H50"/>
    <mergeCell ref="E73:H73"/>
    <mergeCell ref="E75:H75"/>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3">
    <pageSetUpPr fitToPage="1"/>
  </sheetPr>
  <dimension ref="B2:BM104"/>
  <sheetViews>
    <sheetView showGridLines="0" topLeftCell="A90" workbookViewId="0">
      <selection activeCell="K111" sqref="K111"/>
    </sheetView>
  </sheetViews>
  <sheetFormatPr defaultRowHeight="11.25" x14ac:dyDescent="0.2"/>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1" width="14.16406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x14ac:dyDescent="0.2">
      <c r="L2" s="297"/>
      <c r="M2" s="297"/>
      <c r="N2" s="297"/>
      <c r="O2" s="297"/>
      <c r="P2" s="297"/>
      <c r="Q2" s="297"/>
      <c r="R2" s="297"/>
      <c r="S2" s="297"/>
      <c r="T2" s="297"/>
      <c r="U2" s="297"/>
      <c r="V2" s="297"/>
      <c r="AT2" s="17" t="s">
        <v>115</v>
      </c>
    </row>
    <row r="3" spans="2:46" ht="6.95" customHeight="1" x14ac:dyDescent="0.2">
      <c r="B3" s="18"/>
      <c r="C3" s="19"/>
      <c r="D3" s="19"/>
      <c r="E3" s="19"/>
      <c r="F3" s="19"/>
      <c r="G3" s="19"/>
      <c r="H3" s="19"/>
      <c r="I3" s="19"/>
      <c r="J3" s="19"/>
      <c r="K3" s="19"/>
      <c r="L3" s="20"/>
      <c r="AT3" s="17" t="s">
        <v>82</v>
      </c>
    </row>
    <row r="4" spans="2:46" ht="24.95" customHeight="1" x14ac:dyDescent="0.2">
      <c r="B4" s="20"/>
      <c r="D4" s="21" t="s">
        <v>137</v>
      </c>
      <c r="L4" s="20"/>
      <c r="M4" s="85" t="s">
        <v>10</v>
      </c>
      <c r="AT4" s="17" t="s">
        <v>4</v>
      </c>
    </row>
    <row r="5" spans="2:46" ht="6.95" customHeight="1" x14ac:dyDescent="0.2">
      <c r="B5" s="20"/>
      <c r="L5" s="20"/>
    </row>
    <row r="6" spans="2:46" ht="12" customHeight="1" x14ac:dyDescent="0.2">
      <c r="B6" s="20"/>
      <c r="D6" s="27" t="s">
        <v>16</v>
      </c>
      <c r="L6" s="20"/>
    </row>
    <row r="7" spans="2:46" ht="16.5" customHeight="1" x14ac:dyDescent="0.2">
      <c r="B7" s="20"/>
      <c r="E7" s="322" t="str">
        <f>'Rekapitulace stavby'!K6</f>
        <v>Servisní centrum Čertovka</v>
      </c>
      <c r="F7" s="323"/>
      <c r="G7" s="323"/>
      <c r="H7" s="323"/>
      <c r="L7" s="20"/>
    </row>
    <row r="8" spans="2:46" s="1" customFormat="1" ht="12" customHeight="1" x14ac:dyDescent="0.2">
      <c r="B8" s="32"/>
      <c r="D8" s="27" t="s">
        <v>138</v>
      </c>
      <c r="L8" s="32"/>
    </row>
    <row r="9" spans="2:46" s="1" customFormat="1" ht="16.5" customHeight="1" x14ac:dyDescent="0.2">
      <c r="B9" s="32"/>
      <c r="E9" s="287" t="s">
        <v>2161</v>
      </c>
      <c r="F9" s="321"/>
      <c r="G9" s="321"/>
      <c r="H9" s="321"/>
      <c r="L9" s="32"/>
    </row>
    <row r="10" spans="2:46" s="1" customFormat="1" x14ac:dyDescent="0.2">
      <c r="B10" s="32"/>
      <c r="L10" s="32"/>
    </row>
    <row r="11" spans="2:46" s="1" customFormat="1" ht="12" customHeight="1" x14ac:dyDescent="0.2">
      <c r="B11" s="32"/>
      <c r="D11" s="27" t="s">
        <v>18</v>
      </c>
      <c r="F11" s="25" t="s">
        <v>19</v>
      </c>
      <c r="I11" s="27" t="s">
        <v>20</v>
      </c>
      <c r="J11" s="25" t="s">
        <v>19</v>
      </c>
      <c r="L11" s="32"/>
    </row>
    <row r="12" spans="2:46" s="1" customFormat="1" ht="12" customHeight="1" x14ac:dyDescent="0.2">
      <c r="B12" s="32"/>
      <c r="D12" s="27" t="s">
        <v>21</v>
      </c>
      <c r="F12" s="25" t="s">
        <v>22</v>
      </c>
      <c r="I12" s="27" t="s">
        <v>23</v>
      </c>
      <c r="J12" s="49" t="str">
        <f>'Rekapitulace stavby'!AN8</f>
        <v>19. 1. 2024</v>
      </c>
      <c r="L12" s="32"/>
    </row>
    <row r="13" spans="2:46" s="1" customFormat="1" ht="10.9" customHeight="1" x14ac:dyDescent="0.2">
      <c r="B13" s="32"/>
      <c r="L13" s="32"/>
    </row>
    <row r="14" spans="2:46" s="1" customFormat="1" ht="12" customHeight="1" x14ac:dyDescent="0.2">
      <c r="B14" s="32"/>
      <c r="D14" s="27" t="s">
        <v>25</v>
      </c>
      <c r="I14" s="27" t="s">
        <v>26</v>
      </c>
      <c r="J14" s="25" t="s">
        <v>27</v>
      </c>
      <c r="L14" s="32"/>
    </row>
    <row r="15" spans="2:46" s="1" customFormat="1" ht="18" customHeight="1" x14ac:dyDescent="0.2">
      <c r="B15" s="32"/>
      <c r="E15" s="25" t="s">
        <v>28</v>
      </c>
      <c r="I15" s="27" t="s">
        <v>29</v>
      </c>
      <c r="J15" s="25" t="s">
        <v>19</v>
      </c>
      <c r="L15" s="32"/>
    </row>
    <row r="16" spans="2:46" s="1" customFormat="1" ht="6.95" customHeight="1" x14ac:dyDescent="0.2">
      <c r="B16" s="32"/>
      <c r="L16" s="32"/>
    </row>
    <row r="17" spans="2:12" s="1" customFormat="1" ht="12" customHeight="1" x14ac:dyDescent="0.2">
      <c r="B17" s="32"/>
      <c r="D17" s="27" t="s">
        <v>30</v>
      </c>
      <c r="I17" s="27" t="s">
        <v>26</v>
      </c>
      <c r="J17" s="28" t="str">
        <f>'Rekapitulace stavby'!AN13</f>
        <v>Vyplň údaj</v>
      </c>
      <c r="L17" s="32"/>
    </row>
    <row r="18" spans="2:12" s="1" customFormat="1" ht="18" customHeight="1" x14ac:dyDescent="0.2">
      <c r="B18" s="32"/>
      <c r="E18" s="324" t="str">
        <f>'Rekapitulace stavby'!E14</f>
        <v>Vyplň údaj</v>
      </c>
      <c r="F18" s="296"/>
      <c r="G18" s="296"/>
      <c r="H18" s="296"/>
      <c r="I18" s="27" t="s">
        <v>29</v>
      </c>
      <c r="J18" s="28" t="str">
        <f>'Rekapitulace stavby'!AN14</f>
        <v>Vyplň údaj</v>
      </c>
      <c r="L18" s="32"/>
    </row>
    <row r="19" spans="2:12" s="1" customFormat="1" ht="6.95" customHeight="1" x14ac:dyDescent="0.2">
      <c r="B19" s="32"/>
      <c r="L19" s="32"/>
    </row>
    <row r="20" spans="2:12" s="1" customFormat="1" ht="12" customHeight="1" x14ac:dyDescent="0.2">
      <c r="B20" s="32"/>
      <c r="D20" s="27" t="s">
        <v>32</v>
      </c>
      <c r="I20" s="27" t="s">
        <v>26</v>
      </c>
      <c r="J20" s="25" t="s">
        <v>19</v>
      </c>
      <c r="L20" s="32"/>
    </row>
    <row r="21" spans="2:12" s="1" customFormat="1" ht="18" customHeight="1" x14ac:dyDescent="0.2">
      <c r="B21" s="32"/>
      <c r="E21" s="25" t="s">
        <v>33</v>
      </c>
      <c r="I21" s="27" t="s">
        <v>29</v>
      </c>
      <c r="J21" s="25" t="s">
        <v>19</v>
      </c>
      <c r="L21" s="32"/>
    </row>
    <row r="22" spans="2:12" s="1" customFormat="1" ht="6.95" customHeight="1" x14ac:dyDescent="0.2">
      <c r="B22" s="32"/>
      <c r="L22" s="32"/>
    </row>
    <row r="23" spans="2:12" s="1" customFormat="1" ht="12" customHeight="1" x14ac:dyDescent="0.2">
      <c r="B23" s="32"/>
      <c r="D23" s="27" t="s">
        <v>35</v>
      </c>
      <c r="I23" s="27" t="s">
        <v>26</v>
      </c>
      <c r="J23" s="25" t="str">
        <f>IF('Rekapitulace stavby'!AN19="","",'Rekapitulace stavby'!AN19)</f>
        <v/>
      </c>
      <c r="L23" s="32"/>
    </row>
    <row r="24" spans="2:12" s="1" customFormat="1" ht="18" customHeight="1" x14ac:dyDescent="0.2">
      <c r="B24" s="32"/>
      <c r="E24" s="25" t="str">
        <f>IF('Rekapitulace stavby'!E20="","",'Rekapitulace stavby'!E20)</f>
        <v xml:space="preserve"> </v>
      </c>
      <c r="I24" s="27" t="s">
        <v>29</v>
      </c>
      <c r="J24" s="25" t="str">
        <f>IF('Rekapitulace stavby'!AN20="","",'Rekapitulace stavby'!AN20)</f>
        <v/>
      </c>
      <c r="L24" s="32"/>
    </row>
    <row r="25" spans="2:12" s="1" customFormat="1" ht="6.95" customHeight="1" x14ac:dyDescent="0.2">
      <c r="B25" s="32"/>
      <c r="L25" s="32"/>
    </row>
    <row r="26" spans="2:12" s="1" customFormat="1" ht="12" customHeight="1" x14ac:dyDescent="0.2">
      <c r="B26" s="32"/>
      <c r="D26" s="27" t="s">
        <v>36</v>
      </c>
      <c r="L26" s="32"/>
    </row>
    <row r="27" spans="2:12" s="7" customFormat="1" ht="71.25" customHeight="1" x14ac:dyDescent="0.2">
      <c r="B27" s="86"/>
      <c r="E27" s="301" t="s">
        <v>37</v>
      </c>
      <c r="F27" s="301"/>
      <c r="G27" s="301"/>
      <c r="H27" s="301"/>
      <c r="L27" s="86"/>
    </row>
    <row r="28" spans="2:12" s="1" customFormat="1" ht="6.95" customHeight="1" x14ac:dyDescent="0.2">
      <c r="B28" s="32"/>
      <c r="L28" s="32"/>
    </row>
    <row r="29" spans="2:12" s="1" customFormat="1" ht="6.95" customHeight="1" x14ac:dyDescent="0.2">
      <c r="B29" s="32"/>
      <c r="D29" s="50"/>
      <c r="E29" s="50"/>
      <c r="F29" s="50"/>
      <c r="G29" s="50"/>
      <c r="H29" s="50"/>
      <c r="I29" s="50"/>
      <c r="J29" s="50"/>
      <c r="K29" s="50"/>
      <c r="L29" s="32"/>
    </row>
    <row r="30" spans="2:12" s="1" customFormat="1" ht="25.35" customHeight="1" x14ac:dyDescent="0.2">
      <c r="B30" s="32"/>
      <c r="D30" s="87" t="s">
        <v>38</v>
      </c>
      <c r="J30" s="63">
        <f>ROUND(J81, 2)</f>
        <v>0</v>
      </c>
      <c r="L30" s="32"/>
    </row>
    <row r="31" spans="2:12" s="1" customFormat="1" ht="6.95" customHeight="1" x14ac:dyDescent="0.2">
      <c r="B31" s="32"/>
      <c r="D31" s="50"/>
      <c r="E31" s="50"/>
      <c r="F31" s="50"/>
      <c r="G31" s="50"/>
      <c r="H31" s="50"/>
      <c r="I31" s="50"/>
      <c r="J31" s="50"/>
      <c r="K31" s="50"/>
      <c r="L31" s="32"/>
    </row>
    <row r="32" spans="2:12" s="1" customFormat="1" ht="14.45" customHeight="1" x14ac:dyDescent="0.2">
      <c r="B32" s="32"/>
      <c r="F32" s="35" t="s">
        <v>40</v>
      </c>
      <c r="I32" s="35" t="s">
        <v>39</v>
      </c>
      <c r="J32" s="35" t="s">
        <v>41</v>
      </c>
      <c r="L32" s="32"/>
    </row>
    <row r="33" spans="2:12" s="1" customFormat="1" ht="14.45" customHeight="1" x14ac:dyDescent="0.2">
      <c r="B33" s="32"/>
      <c r="D33" s="52" t="s">
        <v>42</v>
      </c>
      <c r="E33" s="27" t="s">
        <v>43</v>
      </c>
      <c r="F33" s="88">
        <f>ROUND((SUM(BE81:BE103)),  2)</f>
        <v>0</v>
      </c>
      <c r="I33" s="89">
        <v>0.21</v>
      </c>
      <c r="J33" s="88">
        <f>ROUND(((SUM(BE81:BE103))*I33),  2)</f>
        <v>0</v>
      </c>
      <c r="L33" s="32"/>
    </row>
    <row r="34" spans="2:12" s="1" customFormat="1" ht="14.45" customHeight="1" x14ac:dyDescent="0.2">
      <c r="B34" s="32"/>
      <c r="E34" s="27" t="s">
        <v>44</v>
      </c>
      <c r="F34" s="88">
        <f>ROUND((SUM(BF81:BF103)),  2)</f>
        <v>0</v>
      </c>
      <c r="I34" s="89">
        <v>0.15</v>
      </c>
      <c r="J34" s="88">
        <f>ROUND(((SUM(BF81:BF103))*I34),  2)</f>
        <v>0</v>
      </c>
      <c r="L34" s="32"/>
    </row>
    <row r="35" spans="2:12" s="1" customFormat="1" ht="14.45" hidden="1" customHeight="1" x14ac:dyDescent="0.2">
      <c r="B35" s="32"/>
      <c r="E35" s="27" t="s">
        <v>45</v>
      </c>
      <c r="F35" s="88">
        <f>ROUND((SUM(BG81:BG103)),  2)</f>
        <v>0</v>
      </c>
      <c r="I35" s="89">
        <v>0.21</v>
      </c>
      <c r="J35" s="88">
        <f>0</f>
        <v>0</v>
      </c>
      <c r="L35" s="32"/>
    </row>
    <row r="36" spans="2:12" s="1" customFormat="1" ht="14.45" hidden="1" customHeight="1" x14ac:dyDescent="0.2">
      <c r="B36" s="32"/>
      <c r="E36" s="27" t="s">
        <v>46</v>
      </c>
      <c r="F36" s="88">
        <f>ROUND((SUM(BH81:BH103)),  2)</f>
        <v>0</v>
      </c>
      <c r="I36" s="89">
        <v>0.15</v>
      </c>
      <c r="J36" s="88">
        <f>0</f>
        <v>0</v>
      </c>
      <c r="L36" s="32"/>
    </row>
    <row r="37" spans="2:12" s="1" customFormat="1" ht="14.45" hidden="1" customHeight="1" x14ac:dyDescent="0.2">
      <c r="B37" s="32"/>
      <c r="E37" s="27" t="s">
        <v>47</v>
      </c>
      <c r="F37" s="88">
        <f>ROUND((SUM(BI81:BI103)),  2)</f>
        <v>0</v>
      </c>
      <c r="I37" s="89">
        <v>0</v>
      </c>
      <c r="J37" s="88">
        <f>0</f>
        <v>0</v>
      </c>
      <c r="L37" s="32"/>
    </row>
    <row r="38" spans="2:12" s="1" customFormat="1" ht="6.95" customHeight="1" x14ac:dyDescent="0.2">
      <c r="B38" s="32"/>
      <c r="L38" s="32"/>
    </row>
    <row r="39" spans="2:12" s="1" customFormat="1" ht="25.35" customHeight="1" x14ac:dyDescent="0.2">
      <c r="B39" s="32"/>
      <c r="C39" s="90"/>
      <c r="D39" s="91" t="s">
        <v>48</v>
      </c>
      <c r="E39" s="54"/>
      <c r="F39" s="54"/>
      <c r="G39" s="92" t="s">
        <v>49</v>
      </c>
      <c r="H39" s="93" t="s">
        <v>50</v>
      </c>
      <c r="I39" s="54"/>
      <c r="J39" s="94">
        <f>SUM(J30:J37)</f>
        <v>0</v>
      </c>
      <c r="K39" s="95"/>
      <c r="L39" s="32"/>
    </row>
    <row r="40" spans="2:12" s="1" customFormat="1" ht="14.45" customHeight="1" x14ac:dyDescent="0.2">
      <c r="B40" s="41"/>
      <c r="C40" s="42"/>
      <c r="D40" s="42"/>
      <c r="E40" s="42"/>
      <c r="F40" s="42"/>
      <c r="G40" s="42"/>
      <c r="H40" s="42"/>
      <c r="I40" s="42"/>
      <c r="J40" s="42"/>
      <c r="K40" s="42"/>
      <c r="L40" s="32"/>
    </row>
    <row r="44" spans="2:12" s="1" customFormat="1" ht="6.95" customHeight="1" x14ac:dyDescent="0.2">
      <c r="B44" s="43"/>
      <c r="C44" s="44"/>
      <c r="D44" s="44"/>
      <c r="E44" s="44"/>
      <c r="F44" s="44"/>
      <c r="G44" s="44"/>
      <c r="H44" s="44"/>
      <c r="I44" s="44"/>
      <c r="J44" s="44"/>
      <c r="K44" s="44"/>
      <c r="L44" s="32"/>
    </row>
    <row r="45" spans="2:12" s="1" customFormat="1" ht="24.95" customHeight="1" x14ac:dyDescent="0.2">
      <c r="B45" s="32"/>
      <c r="C45" s="21" t="s">
        <v>140</v>
      </c>
      <c r="L45" s="32"/>
    </row>
    <row r="46" spans="2:12" s="1" customFormat="1" ht="6.95" customHeight="1" x14ac:dyDescent="0.2">
      <c r="B46" s="32"/>
      <c r="L46" s="32"/>
    </row>
    <row r="47" spans="2:12" s="1" customFormat="1" ht="12" customHeight="1" x14ac:dyDescent="0.2">
      <c r="B47" s="32"/>
      <c r="C47" s="27" t="s">
        <v>16</v>
      </c>
      <c r="L47" s="32"/>
    </row>
    <row r="48" spans="2:12" s="1" customFormat="1" ht="16.5" customHeight="1" x14ac:dyDescent="0.2">
      <c r="B48" s="32"/>
      <c r="E48" s="322" t="str">
        <f>E7</f>
        <v>Servisní centrum Čertovka</v>
      </c>
      <c r="F48" s="323"/>
      <c r="G48" s="323"/>
      <c r="H48" s="323"/>
      <c r="L48" s="32"/>
    </row>
    <row r="49" spans="2:47" s="1" customFormat="1" ht="12" customHeight="1" x14ac:dyDescent="0.2">
      <c r="B49" s="32"/>
      <c r="C49" s="27" t="s">
        <v>138</v>
      </c>
      <c r="L49" s="32"/>
    </row>
    <row r="50" spans="2:47" s="1" customFormat="1" ht="16.5" customHeight="1" x14ac:dyDescent="0.2">
      <c r="B50" s="32"/>
      <c r="E50" s="287" t="str">
        <f>E9</f>
        <v>SO_11 - Hromosvod</v>
      </c>
      <c r="F50" s="321"/>
      <c r="G50" s="321"/>
      <c r="H50" s="321"/>
      <c r="L50" s="32"/>
    </row>
    <row r="51" spans="2:47" s="1" customFormat="1" ht="6.95" customHeight="1" x14ac:dyDescent="0.2">
      <c r="B51" s="32"/>
      <c r="L51" s="32"/>
    </row>
    <row r="52" spans="2:47" s="1" customFormat="1" ht="12" customHeight="1" x14ac:dyDescent="0.2">
      <c r="B52" s="32"/>
      <c r="C52" s="27" t="s">
        <v>21</v>
      </c>
      <c r="F52" s="25" t="str">
        <f>F12</f>
        <v xml:space="preserve"> </v>
      </c>
      <c r="I52" s="27" t="s">
        <v>23</v>
      </c>
      <c r="J52" s="49" t="str">
        <f>IF(J12="","",J12)</f>
        <v>19. 1. 2024</v>
      </c>
      <c r="L52" s="32"/>
    </row>
    <row r="53" spans="2:47" s="1" customFormat="1" ht="6.95" customHeight="1" x14ac:dyDescent="0.2">
      <c r="B53" s="32"/>
      <c r="L53" s="32"/>
    </row>
    <row r="54" spans="2:47" s="1" customFormat="1" ht="15.2" customHeight="1" x14ac:dyDescent="0.2">
      <c r="B54" s="32"/>
      <c r="C54" s="27" t="s">
        <v>25</v>
      </c>
      <c r="F54" s="25" t="str">
        <f>E15</f>
        <v>Dipl. Ing. René Göndör</v>
      </c>
      <c r="I54" s="27" t="s">
        <v>32</v>
      </c>
      <c r="J54" s="30" t="str">
        <f>E21</f>
        <v>PIKHART.CZ</v>
      </c>
      <c r="L54" s="32"/>
    </row>
    <row r="55" spans="2:47" s="1" customFormat="1" ht="15.2" customHeight="1" x14ac:dyDescent="0.2">
      <c r="B55" s="32"/>
      <c r="C55" s="27" t="s">
        <v>30</v>
      </c>
      <c r="F55" s="25" t="str">
        <f>IF(E18="","",E18)</f>
        <v>Vyplň údaj</v>
      </c>
      <c r="I55" s="27" t="s">
        <v>35</v>
      </c>
      <c r="J55" s="30" t="str">
        <f>E24</f>
        <v xml:space="preserve"> </v>
      </c>
      <c r="L55" s="32"/>
    </row>
    <row r="56" spans="2:47" s="1" customFormat="1" ht="10.35" customHeight="1" x14ac:dyDescent="0.2">
      <c r="B56" s="32"/>
      <c r="L56" s="32"/>
    </row>
    <row r="57" spans="2:47" s="1" customFormat="1" ht="29.25" customHeight="1" x14ac:dyDescent="0.2">
      <c r="B57" s="32"/>
      <c r="C57" s="96" t="s">
        <v>141</v>
      </c>
      <c r="D57" s="90"/>
      <c r="E57" s="90"/>
      <c r="F57" s="90"/>
      <c r="G57" s="90"/>
      <c r="H57" s="90"/>
      <c r="I57" s="90"/>
      <c r="J57" s="97" t="s">
        <v>142</v>
      </c>
      <c r="K57" s="90"/>
      <c r="L57" s="32"/>
    </row>
    <row r="58" spans="2:47" s="1" customFormat="1" ht="10.35" customHeight="1" x14ac:dyDescent="0.2">
      <c r="B58" s="32"/>
      <c r="L58" s="32"/>
    </row>
    <row r="59" spans="2:47" s="1" customFormat="1" ht="22.9" customHeight="1" x14ac:dyDescent="0.2">
      <c r="B59" s="32"/>
      <c r="C59" s="98" t="s">
        <v>70</v>
      </c>
      <c r="J59" s="63">
        <f>J81</f>
        <v>0</v>
      </c>
      <c r="L59" s="32"/>
      <c r="AU59" s="17" t="s">
        <v>143</v>
      </c>
    </row>
    <row r="60" spans="2:47" s="8" customFormat="1" ht="24.95" customHeight="1" x14ac:dyDescent="0.2">
      <c r="B60" s="99"/>
      <c r="D60" s="100" t="s">
        <v>1028</v>
      </c>
      <c r="E60" s="101"/>
      <c r="F60" s="101"/>
      <c r="G60" s="101"/>
      <c r="H60" s="101"/>
      <c r="I60" s="101"/>
      <c r="J60" s="102">
        <f>J82</f>
        <v>0</v>
      </c>
      <c r="L60" s="99"/>
    </row>
    <row r="61" spans="2:47" s="14" customFormat="1" ht="19.899999999999999" customHeight="1" x14ac:dyDescent="0.2">
      <c r="B61" s="171"/>
      <c r="D61" s="172" t="s">
        <v>2162</v>
      </c>
      <c r="E61" s="173"/>
      <c r="F61" s="173"/>
      <c r="G61" s="173"/>
      <c r="H61" s="173"/>
      <c r="I61" s="173"/>
      <c r="J61" s="174">
        <f>J83</f>
        <v>0</v>
      </c>
      <c r="L61" s="171"/>
    </row>
    <row r="62" spans="2:47" s="1" customFormat="1" ht="21.75" customHeight="1" x14ac:dyDescent="0.2">
      <c r="B62" s="32"/>
      <c r="L62" s="32"/>
    </row>
    <row r="63" spans="2:47" s="1" customFormat="1" ht="6.95" customHeight="1" x14ac:dyDescent="0.2">
      <c r="B63" s="41"/>
      <c r="C63" s="42"/>
      <c r="D63" s="42"/>
      <c r="E63" s="42"/>
      <c r="F63" s="42"/>
      <c r="G63" s="42"/>
      <c r="H63" s="42"/>
      <c r="I63" s="42"/>
      <c r="J63" s="42"/>
      <c r="K63" s="42"/>
      <c r="L63" s="32"/>
    </row>
    <row r="67" spans="2:21" s="1" customFormat="1" ht="6.95" customHeight="1" x14ac:dyDescent="0.2">
      <c r="B67" s="43"/>
      <c r="C67" s="44"/>
      <c r="D67" s="44"/>
      <c r="E67" s="44"/>
      <c r="F67" s="44"/>
      <c r="G67" s="44"/>
      <c r="H67" s="44"/>
      <c r="I67" s="44"/>
      <c r="J67" s="44"/>
      <c r="K67" s="44"/>
      <c r="L67" s="32"/>
    </row>
    <row r="68" spans="2:21" s="1" customFormat="1" ht="24.95" customHeight="1" x14ac:dyDescent="0.2">
      <c r="B68" s="32"/>
      <c r="C68" s="21" t="s">
        <v>152</v>
      </c>
      <c r="L68" s="32"/>
    </row>
    <row r="69" spans="2:21" s="1" customFormat="1" ht="6.95" customHeight="1" x14ac:dyDescent="0.2">
      <c r="B69" s="32"/>
      <c r="L69" s="32"/>
    </row>
    <row r="70" spans="2:21" s="1" customFormat="1" ht="12" customHeight="1" x14ac:dyDescent="0.2">
      <c r="B70" s="32"/>
      <c r="C70" s="27" t="s">
        <v>16</v>
      </c>
      <c r="L70" s="32"/>
    </row>
    <row r="71" spans="2:21" s="1" customFormat="1" ht="16.5" customHeight="1" x14ac:dyDescent="0.2">
      <c r="B71" s="32"/>
      <c r="E71" s="322" t="str">
        <f>E7</f>
        <v>Servisní centrum Čertovka</v>
      </c>
      <c r="F71" s="323"/>
      <c r="G71" s="323"/>
      <c r="H71" s="323"/>
      <c r="L71" s="32"/>
    </row>
    <row r="72" spans="2:21" s="1" customFormat="1" ht="12" customHeight="1" x14ac:dyDescent="0.2">
      <c r="B72" s="32"/>
      <c r="C72" s="27" t="s">
        <v>138</v>
      </c>
      <c r="L72" s="32"/>
    </row>
    <row r="73" spans="2:21" s="1" customFormat="1" ht="16.5" customHeight="1" x14ac:dyDescent="0.2">
      <c r="B73" s="32"/>
      <c r="E73" s="287" t="str">
        <f>E9</f>
        <v>SO_11 - Hromosvod</v>
      </c>
      <c r="F73" s="321"/>
      <c r="G73" s="321"/>
      <c r="H73" s="321"/>
      <c r="L73" s="32"/>
    </row>
    <row r="74" spans="2:21" s="1" customFormat="1" ht="6.95" customHeight="1" x14ac:dyDescent="0.2">
      <c r="B74" s="32"/>
      <c r="L74" s="32"/>
    </row>
    <row r="75" spans="2:21" s="1" customFormat="1" ht="12" customHeight="1" x14ac:dyDescent="0.2">
      <c r="B75" s="32"/>
      <c r="C75" s="27" t="s">
        <v>21</v>
      </c>
      <c r="F75" s="25" t="str">
        <f>F12</f>
        <v xml:space="preserve"> </v>
      </c>
      <c r="I75" s="27" t="s">
        <v>23</v>
      </c>
      <c r="J75" s="49" t="str">
        <f>IF(J12="","",J12)</f>
        <v>19. 1. 2024</v>
      </c>
      <c r="L75" s="32"/>
    </row>
    <row r="76" spans="2:21" s="1" customFormat="1" ht="6.95" customHeight="1" x14ac:dyDescent="0.2">
      <c r="B76" s="32"/>
      <c r="L76" s="32"/>
    </row>
    <row r="77" spans="2:21" s="1" customFormat="1" ht="15.2" customHeight="1" x14ac:dyDescent="0.2">
      <c r="B77" s="32"/>
      <c r="C77" s="27" t="s">
        <v>25</v>
      </c>
      <c r="F77" s="25" t="str">
        <f>E15</f>
        <v>Dipl. Ing. René Göndör</v>
      </c>
      <c r="I77" s="27" t="s">
        <v>32</v>
      </c>
      <c r="J77" s="30" t="str">
        <f>E21</f>
        <v>PIKHART.CZ</v>
      </c>
      <c r="L77" s="32"/>
    </row>
    <row r="78" spans="2:21" s="1" customFormat="1" ht="15.2" customHeight="1" x14ac:dyDescent="0.2">
      <c r="B78" s="32"/>
      <c r="C78" s="27" t="s">
        <v>30</v>
      </c>
      <c r="F78" s="25" t="str">
        <f>IF(E18="","",E18)</f>
        <v>Vyplň údaj</v>
      </c>
      <c r="I78" s="27" t="s">
        <v>35</v>
      </c>
      <c r="J78" s="30" t="str">
        <f>E24</f>
        <v xml:space="preserve"> </v>
      </c>
      <c r="L78" s="32"/>
    </row>
    <row r="79" spans="2:21" s="1" customFormat="1" ht="10.35" customHeight="1" x14ac:dyDescent="0.2">
      <c r="B79" s="32"/>
      <c r="L79" s="32"/>
    </row>
    <row r="80" spans="2:21" s="9" customFormat="1" ht="29.25" customHeight="1" x14ac:dyDescent="0.2">
      <c r="B80" s="103"/>
      <c r="C80" s="104" t="s">
        <v>153</v>
      </c>
      <c r="D80" s="105" t="s">
        <v>57</v>
      </c>
      <c r="E80" s="105" t="s">
        <v>53</v>
      </c>
      <c r="F80" s="105" t="s">
        <v>54</v>
      </c>
      <c r="G80" s="105" t="s">
        <v>154</v>
      </c>
      <c r="H80" s="105" t="s">
        <v>155</v>
      </c>
      <c r="I80" s="105" t="s">
        <v>156</v>
      </c>
      <c r="J80" s="105" t="s">
        <v>142</v>
      </c>
      <c r="K80" s="106" t="s">
        <v>157</v>
      </c>
      <c r="L80" s="103"/>
      <c r="M80" s="56" t="s">
        <v>19</v>
      </c>
      <c r="N80" s="57" t="s">
        <v>42</v>
      </c>
      <c r="O80" s="57" t="s">
        <v>158</v>
      </c>
      <c r="P80" s="57" t="s">
        <v>159</v>
      </c>
      <c r="Q80" s="57" t="s">
        <v>160</v>
      </c>
      <c r="R80" s="57" t="s">
        <v>161</v>
      </c>
      <c r="S80" s="57" t="s">
        <v>162</v>
      </c>
      <c r="T80" s="57" t="s">
        <v>163</v>
      </c>
      <c r="U80" s="58" t="s">
        <v>164</v>
      </c>
    </row>
    <row r="81" spans="2:65" s="1" customFormat="1" ht="22.9" customHeight="1" x14ac:dyDescent="0.25">
      <c r="B81" s="32"/>
      <c r="C81" s="61" t="s">
        <v>165</v>
      </c>
      <c r="J81" s="107">
        <f>BK81</f>
        <v>0</v>
      </c>
      <c r="L81" s="32"/>
      <c r="M81" s="59"/>
      <c r="N81" s="50"/>
      <c r="O81" s="50"/>
      <c r="P81" s="108">
        <f>P82</f>
        <v>0</v>
      </c>
      <c r="Q81" s="50"/>
      <c r="R81" s="108">
        <f>R82</f>
        <v>0</v>
      </c>
      <c r="S81" s="50"/>
      <c r="T81" s="108">
        <f>T82</f>
        <v>0</v>
      </c>
      <c r="U81" s="51"/>
      <c r="AT81" s="17" t="s">
        <v>71</v>
      </c>
      <c r="AU81" s="17" t="s">
        <v>143</v>
      </c>
      <c r="BK81" s="109">
        <f>BK82</f>
        <v>0</v>
      </c>
    </row>
    <row r="82" spans="2:65" s="10" customFormat="1" ht="25.9" customHeight="1" x14ac:dyDescent="0.2">
      <c r="B82" s="110"/>
      <c r="D82" s="111" t="s">
        <v>71</v>
      </c>
      <c r="E82" s="112" t="s">
        <v>1331</v>
      </c>
      <c r="F82" s="112" t="s">
        <v>1332</v>
      </c>
      <c r="I82" s="113"/>
      <c r="J82" s="114">
        <f>BK82</f>
        <v>0</v>
      </c>
      <c r="L82" s="110"/>
      <c r="M82" s="115"/>
      <c r="P82" s="116">
        <f>P83</f>
        <v>0</v>
      </c>
      <c r="R82" s="116">
        <f>R83</f>
        <v>0</v>
      </c>
      <c r="T82" s="116">
        <f>T83</f>
        <v>0</v>
      </c>
      <c r="U82" s="117"/>
      <c r="AR82" s="111" t="s">
        <v>173</v>
      </c>
      <c r="AT82" s="118" t="s">
        <v>71</v>
      </c>
      <c r="AU82" s="118" t="s">
        <v>72</v>
      </c>
      <c r="AY82" s="111" t="s">
        <v>167</v>
      </c>
      <c r="BK82" s="119">
        <f>BK83</f>
        <v>0</v>
      </c>
    </row>
    <row r="83" spans="2:65" s="10" customFormat="1" ht="22.9" customHeight="1" x14ac:dyDescent="0.2">
      <c r="B83" s="110"/>
      <c r="D83" s="111" t="s">
        <v>71</v>
      </c>
      <c r="E83" s="175" t="s">
        <v>1333</v>
      </c>
      <c r="F83" s="175" t="s">
        <v>2163</v>
      </c>
      <c r="I83" s="113"/>
      <c r="J83" s="176">
        <f>BK83</f>
        <v>0</v>
      </c>
      <c r="L83" s="110"/>
      <c r="M83" s="115"/>
      <c r="P83" s="116">
        <f>SUM(P84:P103)</f>
        <v>0</v>
      </c>
      <c r="R83" s="116">
        <f>SUM(R84:R103)</f>
        <v>0</v>
      </c>
      <c r="T83" s="116">
        <f>SUM(T84:T103)</f>
        <v>0</v>
      </c>
      <c r="U83" s="117"/>
      <c r="AR83" s="111" t="s">
        <v>173</v>
      </c>
      <c r="AT83" s="118" t="s">
        <v>71</v>
      </c>
      <c r="AU83" s="118" t="s">
        <v>80</v>
      </c>
      <c r="AY83" s="111" t="s">
        <v>167</v>
      </c>
      <c r="BK83" s="119">
        <f>SUM(BK84:BK103)</f>
        <v>0</v>
      </c>
    </row>
    <row r="84" spans="2:65" s="1" customFormat="1" ht="16.5" customHeight="1" x14ac:dyDescent="0.2">
      <c r="B84" s="32"/>
      <c r="C84" s="120" t="s">
        <v>80</v>
      </c>
      <c r="D84" s="120" t="s">
        <v>168</v>
      </c>
      <c r="E84" s="121" t="s">
        <v>2164</v>
      </c>
      <c r="F84" s="122" t="s">
        <v>2165</v>
      </c>
      <c r="G84" s="123" t="s">
        <v>1397</v>
      </c>
      <c r="H84" s="124">
        <v>193</v>
      </c>
      <c r="I84" s="125"/>
      <c r="J84" s="126">
        <f t="shared" ref="J84:J103" si="0">ROUND(I84*H84,2)</f>
        <v>0</v>
      </c>
      <c r="K84" s="122" t="s">
        <v>19</v>
      </c>
      <c r="L84" s="32"/>
      <c r="M84" s="127" t="s">
        <v>19</v>
      </c>
      <c r="N84" s="128" t="s">
        <v>43</v>
      </c>
      <c r="P84" s="129">
        <f t="shared" ref="P84:P103" si="1">O84*H84</f>
        <v>0</v>
      </c>
      <c r="Q84" s="129">
        <v>0</v>
      </c>
      <c r="R84" s="129">
        <f t="shared" ref="R84:R103" si="2">Q84*H84</f>
        <v>0</v>
      </c>
      <c r="S84" s="129">
        <v>0</v>
      </c>
      <c r="T84" s="129">
        <f t="shared" ref="T84:T103" si="3">S84*H84</f>
        <v>0</v>
      </c>
      <c r="U84" s="130" t="s">
        <v>19</v>
      </c>
      <c r="AR84" s="131" t="s">
        <v>173</v>
      </c>
      <c r="AT84" s="131" t="s">
        <v>168</v>
      </c>
      <c r="AU84" s="131" t="s">
        <v>82</v>
      </c>
      <c r="AY84" s="17" t="s">
        <v>167</v>
      </c>
      <c r="BE84" s="132">
        <f t="shared" ref="BE84:BE103" si="4">IF(N84="základní",J84,0)</f>
        <v>0</v>
      </c>
      <c r="BF84" s="132">
        <f t="shared" ref="BF84:BF103" si="5">IF(N84="snížená",J84,0)</f>
        <v>0</v>
      </c>
      <c r="BG84" s="132">
        <f t="shared" ref="BG84:BG103" si="6">IF(N84="zákl. přenesená",J84,0)</f>
        <v>0</v>
      </c>
      <c r="BH84" s="132">
        <f t="shared" ref="BH84:BH103" si="7">IF(N84="sníž. přenesená",J84,0)</f>
        <v>0</v>
      </c>
      <c r="BI84" s="132">
        <f t="shared" ref="BI84:BI103" si="8">IF(N84="nulová",J84,0)</f>
        <v>0</v>
      </c>
      <c r="BJ84" s="17" t="s">
        <v>80</v>
      </c>
      <c r="BK84" s="132">
        <f t="shared" ref="BK84:BK103" si="9">ROUND(I84*H84,2)</f>
        <v>0</v>
      </c>
      <c r="BL84" s="17" t="s">
        <v>173</v>
      </c>
      <c r="BM84" s="131" t="s">
        <v>2166</v>
      </c>
    </row>
    <row r="85" spans="2:65" s="1" customFormat="1" ht="16.5" customHeight="1" x14ac:dyDescent="0.2">
      <c r="B85" s="32"/>
      <c r="C85" s="120" t="s">
        <v>82</v>
      </c>
      <c r="D85" s="120" t="s">
        <v>168</v>
      </c>
      <c r="E85" s="121" t="s">
        <v>2167</v>
      </c>
      <c r="F85" s="122" t="s">
        <v>2168</v>
      </c>
      <c r="G85" s="123" t="s">
        <v>424</v>
      </c>
      <c r="H85" s="124">
        <v>12</v>
      </c>
      <c r="I85" s="125"/>
      <c r="J85" s="126">
        <f t="shared" si="0"/>
        <v>0</v>
      </c>
      <c r="K85" s="122" t="s">
        <v>19</v>
      </c>
      <c r="L85" s="32"/>
      <c r="M85" s="127" t="s">
        <v>19</v>
      </c>
      <c r="N85" s="128" t="s">
        <v>43</v>
      </c>
      <c r="P85" s="129">
        <f t="shared" si="1"/>
        <v>0</v>
      </c>
      <c r="Q85" s="129">
        <v>0</v>
      </c>
      <c r="R85" s="129">
        <f t="shared" si="2"/>
        <v>0</v>
      </c>
      <c r="S85" s="129">
        <v>0</v>
      </c>
      <c r="T85" s="129">
        <f t="shared" si="3"/>
        <v>0</v>
      </c>
      <c r="U85" s="130" t="s">
        <v>19</v>
      </c>
      <c r="AR85" s="131" t="s">
        <v>173</v>
      </c>
      <c r="AT85" s="131" t="s">
        <v>168</v>
      </c>
      <c r="AU85" s="131" t="s">
        <v>82</v>
      </c>
      <c r="AY85" s="17" t="s">
        <v>167</v>
      </c>
      <c r="BE85" s="132">
        <f t="shared" si="4"/>
        <v>0</v>
      </c>
      <c r="BF85" s="132">
        <f t="shared" si="5"/>
        <v>0</v>
      </c>
      <c r="BG85" s="132">
        <f t="shared" si="6"/>
        <v>0</v>
      </c>
      <c r="BH85" s="132">
        <f t="shared" si="7"/>
        <v>0</v>
      </c>
      <c r="BI85" s="132">
        <f t="shared" si="8"/>
        <v>0</v>
      </c>
      <c r="BJ85" s="17" t="s">
        <v>80</v>
      </c>
      <c r="BK85" s="132">
        <f t="shared" si="9"/>
        <v>0</v>
      </c>
      <c r="BL85" s="17" t="s">
        <v>173</v>
      </c>
      <c r="BM85" s="131" t="s">
        <v>2169</v>
      </c>
    </row>
    <row r="86" spans="2:65" s="1" customFormat="1" ht="16.5" customHeight="1" x14ac:dyDescent="0.2">
      <c r="B86" s="32"/>
      <c r="C86" s="120" t="s">
        <v>187</v>
      </c>
      <c r="D86" s="120" t="s">
        <v>168</v>
      </c>
      <c r="E86" s="121" t="s">
        <v>2170</v>
      </c>
      <c r="F86" s="122" t="s">
        <v>2171</v>
      </c>
      <c r="G86" s="123" t="s">
        <v>424</v>
      </c>
      <c r="H86" s="124">
        <v>20</v>
      </c>
      <c r="I86" s="125"/>
      <c r="J86" s="126">
        <f t="shared" si="0"/>
        <v>0</v>
      </c>
      <c r="K86" s="122" t="s">
        <v>19</v>
      </c>
      <c r="L86" s="32"/>
      <c r="M86" s="127" t="s">
        <v>19</v>
      </c>
      <c r="N86" s="128" t="s">
        <v>43</v>
      </c>
      <c r="P86" s="129">
        <f t="shared" si="1"/>
        <v>0</v>
      </c>
      <c r="Q86" s="129">
        <v>0</v>
      </c>
      <c r="R86" s="129">
        <f t="shared" si="2"/>
        <v>0</v>
      </c>
      <c r="S86" s="129">
        <v>0</v>
      </c>
      <c r="T86" s="129">
        <f t="shared" si="3"/>
        <v>0</v>
      </c>
      <c r="U86" s="130" t="s">
        <v>19</v>
      </c>
      <c r="AR86" s="131" t="s">
        <v>173</v>
      </c>
      <c r="AT86" s="131" t="s">
        <v>168</v>
      </c>
      <c r="AU86" s="131" t="s">
        <v>82</v>
      </c>
      <c r="AY86" s="17" t="s">
        <v>167</v>
      </c>
      <c r="BE86" s="132">
        <f t="shared" si="4"/>
        <v>0</v>
      </c>
      <c r="BF86" s="132">
        <f t="shared" si="5"/>
        <v>0</v>
      </c>
      <c r="BG86" s="132">
        <f t="shared" si="6"/>
        <v>0</v>
      </c>
      <c r="BH86" s="132">
        <f t="shared" si="7"/>
        <v>0</v>
      </c>
      <c r="BI86" s="132">
        <f t="shared" si="8"/>
        <v>0</v>
      </c>
      <c r="BJ86" s="17" t="s">
        <v>80</v>
      </c>
      <c r="BK86" s="132">
        <f t="shared" si="9"/>
        <v>0</v>
      </c>
      <c r="BL86" s="17" t="s">
        <v>173</v>
      </c>
      <c r="BM86" s="131" t="s">
        <v>2172</v>
      </c>
    </row>
    <row r="87" spans="2:65" s="1" customFormat="1" ht="16.5" customHeight="1" x14ac:dyDescent="0.2">
      <c r="B87" s="32"/>
      <c r="C87" s="120" t="s">
        <v>173</v>
      </c>
      <c r="D87" s="120" t="s">
        <v>168</v>
      </c>
      <c r="E87" s="121" t="s">
        <v>2173</v>
      </c>
      <c r="F87" s="122" t="s">
        <v>2174</v>
      </c>
      <c r="G87" s="123" t="s">
        <v>1397</v>
      </c>
      <c r="H87" s="124">
        <v>22</v>
      </c>
      <c r="I87" s="125"/>
      <c r="J87" s="126">
        <f t="shared" si="0"/>
        <v>0</v>
      </c>
      <c r="K87" s="122" t="s">
        <v>19</v>
      </c>
      <c r="L87" s="32"/>
      <c r="M87" s="127" t="s">
        <v>19</v>
      </c>
      <c r="N87" s="128" t="s">
        <v>43</v>
      </c>
      <c r="P87" s="129">
        <f t="shared" si="1"/>
        <v>0</v>
      </c>
      <c r="Q87" s="129">
        <v>0</v>
      </c>
      <c r="R87" s="129">
        <f t="shared" si="2"/>
        <v>0</v>
      </c>
      <c r="S87" s="129">
        <v>0</v>
      </c>
      <c r="T87" s="129">
        <f t="shared" si="3"/>
        <v>0</v>
      </c>
      <c r="U87" s="130" t="s">
        <v>19</v>
      </c>
      <c r="AR87" s="131" t="s">
        <v>173</v>
      </c>
      <c r="AT87" s="131" t="s">
        <v>168</v>
      </c>
      <c r="AU87" s="131" t="s">
        <v>82</v>
      </c>
      <c r="AY87" s="17" t="s">
        <v>167</v>
      </c>
      <c r="BE87" s="132">
        <f t="shared" si="4"/>
        <v>0</v>
      </c>
      <c r="BF87" s="132">
        <f t="shared" si="5"/>
        <v>0</v>
      </c>
      <c r="BG87" s="132">
        <f t="shared" si="6"/>
        <v>0</v>
      </c>
      <c r="BH87" s="132">
        <f t="shared" si="7"/>
        <v>0</v>
      </c>
      <c r="BI87" s="132">
        <f t="shared" si="8"/>
        <v>0</v>
      </c>
      <c r="BJ87" s="17" t="s">
        <v>80</v>
      </c>
      <c r="BK87" s="132">
        <f t="shared" si="9"/>
        <v>0</v>
      </c>
      <c r="BL87" s="17" t="s">
        <v>173</v>
      </c>
      <c r="BM87" s="131" t="s">
        <v>2175</v>
      </c>
    </row>
    <row r="88" spans="2:65" s="1" customFormat="1" ht="16.5" customHeight="1" x14ac:dyDescent="0.2">
      <c r="B88" s="32"/>
      <c r="C88" s="120" t="s">
        <v>199</v>
      </c>
      <c r="D88" s="120" t="s">
        <v>168</v>
      </c>
      <c r="E88" s="121" t="s">
        <v>2176</v>
      </c>
      <c r="F88" s="122" t="s">
        <v>2177</v>
      </c>
      <c r="G88" s="123" t="s">
        <v>424</v>
      </c>
      <c r="H88" s="124">
        <v>23</v>
      </c>
      <c r="I88" s="125"/>
      <c r="J88" s="126">
        <f t="shared" si="0"/>
        <v>0</v>
      </c>
      <c r="K88" s="122" t="s">
        <v>19</v>
      </c>
      <c r="L88" s="32"/>
      <c r="M88" s="127" t="s">
        <v>19</v>
      </c>
      <c r="N88" s="128" t="s">
        <v>43</v>
      </c>
      <c r="P88" s="129">
        <f t="shared" si="1"/>
        <v>0</v>
      </c>
      <c r="Q88" s="129">
        <v>0</v>
      </c>
      <c r="R88" s="129">
        <f t="shared" si="2"/>
        <v>0</v>
      </c>
      <c r="S88" s="129">
        <v>0</v>
      </c>
      <c r="T88" s="129">
        <f t="shared" si="3"/>
        <v>0</v>
      </c>
      <c r="U88" s="130" t="s">
        <v>19</v>
      </c>
      <c r="AR88" s="131" t="s">
        <v>173</v>
      </c>
      <c r="AT88" s="131" t="s">
        <v>168</v>
      </c>
      <c r="AU88" s="131" t="s">
        <v>82</v>
      </c>
      <c r="AY88" s="17" t="s">
        <v>167</v>
      </c>
      <c r="BE88" s="132">
        <f t="shared" si="4"/>
        <v>0</v>
      </c>
      <c r="BF88" s="132">
        <f t="shared" si="5"/>
        <v>0</v>
      </c>
      <c r="BG88" s="132">
        <f t="shared" si="6"/>
        <v>0</v>
      </c>
      <c r="BH88" s="132">
        <f t="shared" si="7"/>
        <v>0</v>
      </c>
      <c r="BI88" s="132">
        <f t="shared" si="8"/>
        <v>0</v>
      </c>
      <c r="BJ88" s="17" t="s">
        <v>80</v>
      </c>
      <c r="BK88" s="132">
        <f t="shared" si="9"/>
        <v>0</v>
      </c>
      <c r="BL88" s="17" t="s">
        <v>173</v>
      </c>
      <c r="BM88" s="131" t="s">
        <v>2178</v>
      </c>
    </row>
    <row r="89" spans="2:65" s="1" customFormat="1" ht="16.5" customHeight="1" x14ac:dyDescent="0.2">
      <c r="B89" s="32"/>
      <c r="C89" s="120" t="s">
        <v>205</v>
      </c>
      <c r="D89" s="120" t="s">
        <v>168</v>
      </c>
      <c r="E89" s="121" t="s">
        <v>2179</v>
      </c>
      <c r="F89" s="122" t="s">
        <v>1399</v>
      </c>
      <c r="G89" s="123" t="s">
        <v>424</v>
      </c>
      <c r="H89" s="124">
        <v>44</v>
      </c>
      <c r="I89" s="125"/>
      <c r="J89" s="126">
        <f t="shared" si="0"/>
        <v>0</v>
      </c>
      <c r="K89" s="122" t="s">
        <v>19</v>
      </c>
      <c r="L89" s="32"/>
      <c r="M89" s="127" t="s">
        <v>19</v>
      </c>
      <c r="N89" s="128" t="s">
        <v>43</v>
      </c>
      <c r="P89" s="129">
        <f t="shared" si="1"/>
        <v>0</v>
      </c>
      <c r="Q89" s="129">
        <v>0</v>
      </c>
      <c r="R89" s="129">
        <f t="shared" si="2"/>
        <v>0</v>
      </c>
      <c r="S89" s="129">
        <v>0</v>
      </c>
      <c r="T89" s="129">
        <f t="shared" si="3"/>
        <v>0</v>
      </c>
      <c r="U89" s="130" t="s">
        <v>19</v>
      </c>
      <c r="AR89" s="131" t="s">
        <v>173</v>
      </c>
      <c r="AT89" s="131" t="s">
        <v>168</v>
      </c>
      <c r="AU89" s="131" t="s">
        <v>82</v>
      </c>
      <c r="AY89" s="17" t="s">
        <v>167</v>
      </c>
      <c r="BE89" s="132">
        <f t="shared" si="4"/>
        <v>0</v>
      </c>
      <c r="BF89" s="132">
        <f t="shared" si="5"/>
        <v>0</v>
      </c>
      <c r="BG89" s="132">
        <f t="shared" si="6"/>
        <v>0</v>
      </c>
      <c r="BH89" s="132">
        <f t="shared" si="7"/>
        <v>0</v>
      </c>
      <c r="BI89" s="132">
        <f t="shared" si="8"/>
        <v>0</v>
      </c>
      <c r="BJ89" s="17" t="s">
        <v>80</v>
      </c>
      <c r="BK89" s="132">
        <f t="shared" si="9"/>
        <v>0</v>
      </c>
      <c r="BL89" s="17" t="s">
        <v>173</v>
      </c>
      <c r="BM89" s="131" t="s">
        <v>2180</v>
      </c>
    </row>
    <row r="90" spans="2:65" s="1" customFormat="1" ht="16.5" customHeight="1" x14ac:dyDescent="0.2">
      <c r="B90" s="32"/>
      <c r="C90" s="120" t="s">
        <v>212</v>
      </c>
      <c r="D90" s="120" t="s">
        <v>168</v>
      </c>
      <c r="E90" s="121" t="s">
        <v>2181</v>
      </c>
      <c r="F90" s="122" t="s">
        <v>2182</v>
      </c>
      <c r="G90" s="123" t="s">
        <v>424</v>
      </c>
      <c r="H90" s="124">
        <v>8</v>
      </c>
      <c r="I90" s="125"/>
      <c r="J90" s="126">
        <f t="shared" si="0"/>
        <v>0</v>
      </c>
      <c r="K90" s="122" t="s">
        <v>19</v>
      </c>
      <c r="L90" s="32"/>
      <c r="M90" s="127" t="s">
        <v>19</v>
      </c>
      <c r="N90" s="128" t="s">
        <v>43</v>
      </c>
      <c r="P90" s="129">
        <f t="shared" si="1"/>
        <v>0</v>
      </c>
      <c r="Q90" s="129">
        <v>0</v>
      </c>
      <c r="R90" s="129">
        <f t="shared" si="2"/>
        <v>0</v>
      </c>
      <c r="S90" s="129">
        <v>0</v>
      </c>
      <c r="T90" s="129">
        <f t="shared" si="3"/>
        <v>0</v>
      </c>
      <c r="U90" s="130" t="s">
        <v>19</v>
      </c>
      <c r="AR90" s="131" t="s">
        <v>173</v>
      </c>
      <c r="AT90" s="131" t="s">
        <v>168</v>
      </c>
      <c r="AU90" s="131" t="s">
        <v>82</v>
      </c>
      <c r="AY90" s="17" t="s">
        <v>167</v>
      </c>
      <c r="BE90" s="132">
        <f t="shared" si="4"/>
        <v>0</v>
      </c>
      <c r="BF90" s="132">
        <f t="shared" si="5"/>
        <v>0</v>
      </c>
      <c r="BG90" s="132">
        <f t="shared" si="6"/>
        <v>0</v>
      </c>
      <c r="BH90" s="132">
        <f t="shared" si="7"/>
        <v>0</v>
      </c>
      <c r="BI90" s="132">
        <f t="shared" si="8"/>
        <v>0</v>
      </c>
      <c r="BJ90" s="17" t="s">
        <v>80</v>
      </c>
      <c r="BK90" s="132">
        <f t="shared" si="9"/>
        <v>0</v>
      </c>
      <c r="BL90" s="17" t="s">
        <v>173</v>
      </c>
      <c r="BM90" s="131" t="s">
        <v>2183</v>
      </c>
    </row>
    <row r="91" spans="2:65" s="1" customFormat="1" ht="16.5" customHeight="1" x14ac:dyDescent="0.2">
      <c r="B91" s="32"/>
      <c r="C91" s="120" t="s">
        <v>184</v>
      </c>
      <c r="D91" s="120" t="s">
        <v>168</v>
      </c>
      <c r="E91" s="121" t="s">
        <v>2184</v>
      </c>
      <c r="F91" s="122" t="s">
        <v>2185</v>
      </c>
      <c r="G91" s="123" t="s">
        <v>424</v>
      </c>
      <c r="H91" s="124">
        <v>1</v>
      </c>
      <c r="I91" s="125"/>
      <c r="J91" s="126">
        <f t="shared" si="0"/>
        <v>0</v>
      </c>
      <c r="K91" s="122" t="s">
        <v>19</v>
      </c>
      <c r="L91" s="32"/>
      <c r="M91" s="127" t="s">
        <v>19</v>
      </c>
      <c r="N91" s="128" t="s">
        <v>43</v>
      </c>
      <c r="P91" s="129">
        <f t="shared" si="1"/>
        <v>0</v>
      </c>
      <c r="Q91" s="129">
        <v>0</v>
      </c>
      <c r="R91" s="129">
        <f t="shared" si="2"/>
        <v>0</v>
      </c>
      <c r="S91" s="129">
        <v>0</v>
      </c>
      <c r="T91" s="129">
        <f t="shared" si="3"/>
        <v>0</v>
      </c>
      <c r="U91" s="130" t="s">
        <v>19</v>
      </c>
      <c r="AR91" s="131" t="s">
        <v>173</v>
      </c>
      <c r="AT91" s="131" t="s">
        <v>168</v>
      </c>
      <c r="AU91" s="131" t="s">
        <v>82</v>
      </c>
      <c r="AY91" s="17" t="s">
        <v>167</v>
      </c>
      <c r="BE91" s="132">
        <f t="shared" si="4"/>
        <v>0</v>
      </c>
      <c r="BF91" s="132">
        <f t="shared" si="5"/>
        <v>0</v>
      </c>
      <c r="BG91" s="132">
        <f t="shared" si="6"/>
        <v>0</v>
      </c>
      <c r="BH91" s="132">
        <f t="shared" si="7"/>
        <v>0</v>
      </c>
      <c r="BI91" s="132">
        <f t="shared" si="8"/>
        <v>0</v>
      </c>
      <c r="BJ91" s="17" t="s">
        <v>80</v>
      </c>
      <c r="BK91" s="132">
        <f t="shared" si="9"/>
        <v>0</v>
      </c>
      <c r="BL91" s="17" t="s">
        <v>173</v>
      </c>
      <c r="BM91" s="131" t="s">
        <v>2186</v>
      </c>
    </row>
    <row r="92" spans="2:65" s="1" customFormat="1" ht="16.5" customHeight="1" x14ac:dyDescent="0.2">
      <c r="B92" s="32"/>
      <c r="C92" s="120" t="s">
        <v>225</v>
      </c>
      <c r="D92" s="120" t="s">
        <v>168</v>
      </c>
      <c r="E92" s="121" t="s">
        <v>2187</v>
      </c>
      <c r="F92" s="122" t="s">
        <v>2188</v>
      </c>
      <c r="G92" s="123" t="s">
        <v>424</v>
      </c>
      <c r="H92" s="124">
        <v>8</v>
      </c>
      <c r="I92" s="125"/>
      <c r="J92" s="126">
        <f t="shared" si="0"/>
        <v>0</v>
      </c>
      <c r="K92" s="122" t="s">
        <v>19</v>
      </c>
      <c r="L92" s="32"/>
      <c r="M92" s="127" t="s">
        <v>19</v>
      </c>
      <c r="N92" s="128" t="s">
        <v>43</v>
      </c>
      <c r="P92" s="129">
        <f t="shared" si="1"/>
        <v>0</v>
      </c>
      <c r="Q92" s="129">
        <v>0</v>
      </c>
      <c r="R92" s="129">
        <f t="shared" si="2"/>
        <v>0</v>
      </c>
      <c r="S92" s="129">
        <v>0</v>
      </c>
      <c r="T92" s="129">
        <f t="shared" si="3"/>
        <v>0</v>
      </c>
      <c r="U92" s="130" t="s">
        <v>19</v>
      </c>
      <c r="AR92" s="131" t="s">
        <v>173</v>
      </c>
      <c r="AT92" s="131" t="s">
        <v>168</v>
      </c>
      <c r="AU92" s="131" t="s">
        <v>82</v>
      </c>
      <c r="AY92" s="17" t="s">
        <v>167</v>
      </c>
      <c r="BE92" s="132">
        <f t="shared" si="4"/>
        <v>0</v>
      </c>
      <c r="BF92" s="132">
        <f t="shared" si="5"/>
        <v>0</v>
      </c>
      <c r="BG92" s="132">
        <f t="shared" si="6"/>
        <v>0</v>
      </c>
      <c r="BH92" s="132">
        <f t="shared" si="7"/>
        <v>0</v>
      </c>
      <c r="BI92" s="132">
        <f t="shared" si="8"/>
        <v>0</v>
      </c>
      <c r="BJ92" s="17" t="s">
        <v>80</v>
      </c>
      <c r="BK92" s="132">
        <f t="shared" si="9"/>
        <v>0</v>
      </c>
      <c r="BL92" s="17" t="s">
        <v>173</v>
      </c>
      <c r="BM92" s="131" t="s">
        <v>2189</v>
      </c>
    </row>
    <row r="93" spans="2:65" s="1" customFormat="1" ht="16.5" customHeight="1" x14ac:dyDescent="0.2">
      <c r="B93" s="32"/>
      <c r="C93" s="120" t="s">
        <v>233</v>
      </c>
      <c r="D93" s="120" t="s">
        <v>168</v>
      </c>
      <c r="E93" s="121" t="s">
        <v>2190</v>
      </c>
      <c r="F93" s="122" t="s">
        <v>2191</v>
      </c>
      <c r="G93" s="123" t="s">
        <v>1397</v>
      </c>
      <c r="H93" s="124">
        <v>48</v>
      </c>
      <c r="I93" s="125"/>
      <c r="J93" s="126">
        <f t="shared" si="0"/>
        <v>0</v>
      </c>
      <c r="K93" s="122" t="s">
        <v>19</v>
      </c>
      <c r="L93" s="32"/>
      <c r="M93" s="127" t="s">
        <v>19</v>
      </c>
      <c r="N93" s="128" t="s">
        <v>43</v>
      </c>
      <c r="P93" s="129">
        <f t="shared" si="1"/>
        <v>0</v>
      </c>
      <c r="Q93" s="129">
        <v>0</v>
      </c>
      <c r="R93" s="129">
        <f t="shared" si="2"/>
        <v>0</v>
      </c>
      <c r="S93" s="129">
        <v>0</v>
      </c>
      <c r="T93" s="129">
        <f t="shared" si="3"/>
        <v>0</v>
      </c>
      <c r="U93" s="130" t="s">
        <v>19</v>
      </c>
      <c r="AR93" s="131" t="s">
        <v>173</v>
      </c>
      <c r="AT93" s="131" t="s">
        <v>168</v>
      </c>
      <c r="AU93" s="131" t="s">
        <v>82</v>
      </c>
      <c r="AY93" s="17" t="s">
        <v>167</v>
      </c>
      <c r="BE93" s="132">
        <f t="shared" si="4"/>
        <v>0</v>
      </c>
      <c r="BF93" s="132">
        <f t="shared" si="5"/>
        <v>0</v>
      </c>
      <c r="BG93" s="132">
        <f t="shared" si="6"/>
        <v>0</v>
      </c>
      <c r="BH93" s="132">
        <f t="shared" si="7"/>
        <v>0</v>
      </c>
      <c r="BI93" s="132">
        <f t="shared" si="8"/>
        <v>0</v>
      </c>
      <c r="BJ93" s="17" t="s">
        <v>80</v>
      </c>
      <c r="BK93" s="132">
        <f t="shared" si="9"/>
        <v>0</v>
      </c>
      <c r="BL93" s="17" t="s">
        <v>173</v>
      </c>
      <c r="BM93" s="131" t="s">
        <v>2192</v>
      </c>
    </row>
    <row r="94" spans="2:65" s="1" customFormat="1" ht="16.5" customHeight="1" x14ac:dyDescent="0.2">
      <c r="B94" s="32"/>
      <c r="C94" s="120" t="s">
        <v>239</v>
      </c>
      <c r="D94" s="120" t="s">
        <v>168</v>
      </c>
      <c r="E94" s="121" t="s">
        <v>2193</v>
      </c>
      <c r="F94" s="122" t="s">
        <v>2194</v>
      </c>
      <c r="G94" s="123" t="s">
        <v>424</v>
      </c>
      <c r="H94" s="124">
        <v>1</v>
      </c>
      <c r="I94" s="125"/>
      <c r="J94" s="126">
        <f t="shared" si="0"/>
        <v>0</v>
      </c>
      <c r="K94" s="122" t="s">
        <v>19</v>
      </c>
      <c r="L94" s="32"/>
      <c r="M94" s="127" t="s">
        <v>19</v>
      </c>
      <c r="N94" s="128" t="s">
        <v>43</v>
      </c>
      <c r="P94" s="129">
        <f t="shared" si="1"/>
        <v>0</v>
      </c>
      <c r="Q94" s="129">
        <v>0</v>
      </c>
      <c r="R94" s="129">
        <f t="shared" si="2"/>
        <v>0</v>
      </c>
      <c r="S94" s="129">
        <v>0</v>
      </c>
      <c r="T94" s="129">
        <f t="shared" si="3"/>
        <v>0</v>
      </c>
      <c r="U94" s="130" t="s">
        <v>19</v>
      </c>
      <c r="AR94" s="131" t="s">
        <v>173</v>
      </c>
      <c r="AT94" s="131" t="s">
        <v>168</v>
      </c>
      <c r="AU94" s="131" t="s">
        <v>82</v>
      </c>
      <c r="AY94" s="17" t="s">
        <v>167</v>
      </c>
      <c r="BE94" s="132">
        <f t="shared" si="4"/>
        <v>0</v>
      </c>
      <c r="BF94" s="132">
        <f t="shared" si="5"/>
        <v>0</v>
      </c>
      <c r="BG94" s="132">
        <f t="shared" si="6"/>
        <v>0</v>
      </c>
      <c r="BH94" s="132">
        <f t="shared" si="7"/>
        <v>0</v>
      </c>
      <c r="BI94" s="132">
        <f t="shared" si="8"/>
        <v>0</v>
      </c>
      <c r="BJ94" s="17" t="s">
        <v>80</v>
      </c>
      <c r="BK94" s="132">
        <f t="shared" si="9"/>
        <v>0</v>
      </c>
      <c r="BL94" s="17" t="s">
        <v>173</v>
      </c>
      <c r="BM94" s="131" t="s">
        <v>2195</v>
      </c>
    </row>
    <row r="95" spans="2:65" s="1" customFormat="1" ht="16.5" customHeight="1" x14ac:dyDescent="0.2">
      <c r="B95" s="32"/>
      <c r="C95" s="120" t="s">
        <v>246</v>
      </c>
      <c r="D95" s="120" t="s">
        <v>168</v>
      </c>
      <c r="E95" s="121" t="s">
        <v>2196</v>
      </c>
      <c r="F95" s="122" t="s">
        <v>2197</v>
      </c>
      <c r="G95" s="123" t="s">
        <v>424</v>
      </c>
      <c r="H95" s="124">
        <v>2</v>
      </c>
      <c r="I95" s="125"/>
      <c r="J95" s="126">
        <f t="shared" si="0"/>
        <v>0</v>
      </c>
      <c r="K95" s="122" t="s">
        <v>19</v>
      </c>
      <c r="L95" s="32"/>
      <c r="M95" s="127" t="s">
        <v>19</v>
      </c>
      <c r="N95" s="128" t="s">
        <v>43</v>
      </c>
      <c r="P95" s="129">
        <f t="shared" si="1"/>
        <v>0</v>
      </c>
      <c r="Q95" s="129">
        <v>0</v>
      </c>
      <c r="R95" s="129">
        <f t="shared" si="2"/>
        <v>0</v>
      </c>
      <c r="S95" s="129">
        <v>0</v>
      </c>
      <c r="T95" s="129">
        <f t="shared" si="3"/>
        <v>0</v>
      </c>
      <c r="U95" s="130" t="s">
        <v>19</v>
      </c>
      <c r="AR95" s="131" t="s">
        <v>173</v>
      </c>
      <c r="AT95" s="131" t="s">
        <v>168</v>
      </c>
      <c r="AU95" s="131" t="s">
        <v>82</v>
      </c>
      <c r="AY95" s="17" t="s">
        <v>167</v>
      </c>
      <c r="BE95" s="132">
        <f t="shared" si="4"/>
        <v>0</v>
      </c>
      <c r="BF95" s="132">
        <f t="shared" si="5"/>
        <v>0</v>
      </c>
      <c r="BG95" s="132">
        <f t="shared" si="6"/>
        <v>0</v>
      </c>
      <c r="BH95" s="132">
        <f t="shared" si="7"/>
        <v>0</v>
      </c>
      <c r="BI95" s="132">
        <f t="shared" si="8"/>
        <v>0</v>
      </c>
      <c r="BJ95" s="17" t="s">
        <v>80</v>
      </c>
      <c r="BK95" s="132">
        <f t="shared" si="9"/>
        <v>0</v>
      </c>
      <c r="BL95" s="17" t="s">
        <v>173</v>
      </c>
      <c r="BM95" s="131" t="s">
        <v>2198</v>
      </c>
    </row>
    <row r="96" spans="2:65" s="1" customFormat="1" ht="16.5" customHeight="1" x14ac:dyDescent="0.2">
      <c r="B96" s="32"/>
      <c r="C96" s="120" t="s">
        <v>255</v>
      </c>
      <c r="D96" s="120" t="s">
        <v>168</v>
      </c>
      <c r="E96" s="121" t="s">
        <v>2199</v>
      </c>
      <c r="F96" s="122" t="s">
        <v>2200</v>
      </c>
      <c r="G96" s="123" t="s">
        <v>424</v>
      </c>
      <c r="H96" s="124">
        <v>80</v>
      </c>
      <c r="I96" s="125"/>
      <c r="J96" s="126">
        <f t="shared" si="0"/>
        <v>0</v>
      </c>
      <c r="K96" s="122" t="s">
        <v>19</v>
      </c>
      <c r="L96" s="32"/>
      <c r="M96" s="127" t="s">
        <v>19</v>
      </c>
      <c r="N96" s="128" t="s">
        <v>43</v>
      </c>
      <c r="P96" s="129">
        <f t="shared" si="1"/>
        <v>0</v>
      </c>
      <c r="Q96" s="129">
        <v>0</v>
      </c>
      <c r="R96" s="129">
        <f t="shared" si="2"/>
        <v>0</v>
      </c>
      <c r="S96" s="129">
        <v>0</v>
      </c>
      <c r="T96" s="129">
        <f t="shared" si="3"/>
        <v>0</v>
      </c>
      <c r="U96" s="130" t="s">
        <v>19</v>
      </c>
      <c r="AR96" s="131" t="s">
        <v>173</v>
      </c>
      <c r="AT96" s="131" t="s">
        <v>168</v>
      </c>
      <c r="AU96" s="131" t="s">
        <v>82</v>
      </c>
      <c r="AY96" s="17" t="s">
        <v>167</v>
      </c>
      <c r="BE96" s="132">
        <f t="shared" si="4"/>
        <v>0</v>
      </c>
      <c r="BF96" s="132">
        <f t="shared" si="5"/>
        <v>0</v>
      </c>
      <c r="BG96" s="132">
        <f t="shared" si="6"/>
        <v>0</v>
      </c>
      <c r="BH96" s="132">
        <f t="shared" si="7"/>
        <v>0</v>
      </c>
      <c r="BI96" s="132">
        <f t="shared" si="8"/>
        <v>0</v>
      </c>
      <c r="BJ96" s="17" t="s">
        <v>80</v>
      </c>
      <c r="BK96" s="132">
        <f t="shared" si="9"/>
        <v>0</v>
      </c>
      <c r="BL96" s="17" t="s">
        <v>173</v>
      </c>
      <c r="BM96" s="131" t="s">
        <v>2201</v>
      </c>
    </row>
    <row r="97" spans="2:65" s="1" customFormat="1" ht="16.5" customHeight="1" x14ac:dyDescent="0.2">
      <c r="B97" s="32"/>
      <c r="C97" s="120" t="s">
        <v>264</v>
      </c>
      <c r="D97" s="120" t="s">
        <v>168</v>
      </c>
      <c r="E97" s="121" t="s">
        <v>2202</v>
      </c>
      <c r="F97" s="122" t="s">
        <v>2203</v>
      </c>
      <c r="G97" s="123" t="s">
        <v>424</v>
      </c>
      <c r="H97" s="124">
        <v>192</v>
      </c>
      <c r="I97" s="125"/>
      <c r="J97" s="126">
        <f t="shared" si="0"/>
        <v>0</v>
      </c>
      <c r="K97" s="122" t="s">
        <v>19</v>
      </c>
      <c r="L97" s="32"/>
      <c r="M97" s="127" t="s">
        <v>19</v>
      </c>
      <c r="N97" s="128" t="s">
        <v>43</v>
      </c>
      <c r="P97" s="129">
        <f t="shared" si="1"/>
        <v>0</v>
      </c>
      <c r="Q97" s="129">
        <v>0</v>
      </c>
      <c r="R97" s="129">
        <f t="shared" si="2"/>
        <v>0</v>
      </c>
      <c r="S97" s="129">
        <v>0</v>
      </c>
      <c r="T97" s="129">
        <f t="shared" si="3"/>
        <v>0</v>
      </c>
      <c r="U97" s="130" t="s">
        <v>19</v>
      </c>
      <c r="AR97" s="131" t="s">
        <v>173</v>
      </c>
      <c r="AT97" s="131" t="s">
        <v>168</v>
      </c>
      <c r="AU97" s="131" t="s">
        <v>82</v>
      </c>
      <c r="AY97" s="17" t="s">
        <v>167</v>
      </c>
      <c r="BE97" s="132">
        <f t="shared" si="4"/>
        <v>0</v>
      </c>
      <c r="BF97" s="132">
        <f t="shared" si="5"/>
        <v>0</v>
      </c>
      <c r="BG97" s="132">
        <f t="shared" si="6"/>
        <v>0</v>
      </c>
      <c r="BH97" s="132">
        <f t="shared" si="7"/>
        <v>0</v>
      </c>
      <c r="BI97" s="132">
        <f t="shared" si="8"/>
        <v>0</v>
      </c>
      <c r="BJ97" s="17" t="s">
        <v>80</v>
      </c>
      <c r="BK97" s="132">
        <f t="shared" si="9"/>
        <v>0</v>
      </c>
      <c r="BL97" s="17" t="s">
        <v>173</v>
      </c>
      <c r="BM97" s="131" t="s">
        <v>2204</v>
      </c>
    </row>
    <row r="98" spans="2:65" s="1" customFormat="1" ht="16.5" customHeight="1" x14ac:dyDescent="0.2">
      <c r="B98" s="32"/>
      <c r="C98" s="120" t="s">
        <v>8</v>
      </c>
      <c r="D98" s="120" t="s">
        <v>168</v>
      </c>
      <c r="E98" s="121" t="s">
        <v>2205</v>
      </c>
      <c r="F98" s="122" t="s">
        <v>2206</v>
      </c>
      <c r="G98" s="123" t="s">
        <v>424</v>
      </c>
      <c r="H98" s="124">
        <v>4</v>
      </c>
      <c r="I98" s="125"/>
      <c r="J98" s="126">
        <f t="shared" si="0"/>
        <v>0</v>
      </c>
      <c r="K98" s="122" t="s">
        <v>19</v>
      </c>
      <c r="L98" s="32"/>
      <c r="M98" s="127" t="s">
        <v>19</v>
      </c>
      <c r="N98" s="128" t="s">
        <v>43</v>
      </c>
      <c r="P98" s="129">
        <f t="shared" si="1"/>
        <v>0</v>
      </c>
      <c r="Q98" s="129">
        <v>0</v>
      </c>
      <c r="R98" s="129">
        <f t="shared" si="2"/>
        <v>0</v>
      </c>
      <c r="S98" s="129">
        <v>0</v>
      </c>
      <c r="T98" s="129">
        <f t="shared" si="3"/>
        <v>0</v>
      </c>
      <c r="U98" s="130" t="s">
        <v>19</v>
      </c>
      <c r="AR98" s="131" t="s">
        <v>173</v>
      </c>
      <c r="AT98" s="131" t="s">
        <v>168</v>
      </c>
      <c r="AU98" s="131" t="s">
        <v>82</v>
      </c>
      <c r="AY98" s="17" t="s">
        <v>167</v>
      </c>
      <c r="BE98" s="132">
        <f t="shared" si="4"/>
        <v>0</v>
      </c>
      <c r="BF98" s="132">
        <f t="shared" si="5"/>
        <v>0</v>
      </c>
      <c r="BG98" s="132">
        <f t="shared" si="6"/>
        <v>0</v>
      </c>
      <c r="BH98" s="132">
        <f t="shared" si="7"/>
        <v>0</v>
      </c>
      <c r="BI98" s="132">
        <f t="shared" si="8"/>
        <v>0</v>
      </c>
      <c r="BJ98" s="17" t="s">
        <v>80</v>
      </c>
      <c r="BK98" s="132">
        <f t="shared" si="9"/>
        <v>0</v>
      </c>
      <c r="BL98" s="17" t="s">
        <v>173</v>
      </c>
      <c r="BM98" s="131" t="s">
        <v>2207</v>
      </c>
    </row>
    <row r="99" spans="2:65" s="1" customFormat="1" ht="16.5" customHeight="1" x14ac:dyDescent="0.2">
      <c r="B99" s="32"/>
      <c r="C99" s="120" t="s">
        <v>273</v>
      </c>
      <c r="D99" s="120" t="s">
        <v>168</v>
      </c>
      <c r="E99" s="121" t="s">
        <v>2208</v>
      </c>
      <c r="F99" s="122" t="s">
        <v>1377</v>
      </c>
      <c r="G99" s="123" t="s">
        <v>228</v>
      </c>
      <c r="H99" s="124">
        <v>190</v>
      </c>
      <c r="I99" s="125"/>
      <c r="J99" s="126">
        <f t="shared" si="0"/>
        <v>0</v>
      </c>
      <c r="K99" s="122" t="s">
        <v>19</v>
      </c>
      <c r="L99" s="32"/>
      <c r="M99" s="127" t="s">
        <v>19</v>
      </c>
      <c r="N99" s="128" t="s">
        <v>43</v>
      </c>
      <c r="P99" s="129">
        <f t="shared" si="1"/>
        <v>0</v>
      </c>
      <c r="Q99" s="129">
        <v>0</v>
      </c>
      <c r="R99" s="129">
        <f t="shared" si="2"/>
        <v>0</v>
      </c>
      <c r="S99" s="129">
        <v>0</v>
      </c>
      <c r="T99" s="129">
        <f t="shared" si="3"/>
        <v>0</v>
      </c>
      <c r="U99" s="130" t="s">
        <v>19</v>
      </c>
      <c r="AR99" s="131" t="s">
        <v>173</v>
      </c>
      <c r="AT99" s="131" t="s">
        <v>168</v>
      </c>
      <c r="AU99" s="131" t="s">
        <v>82</v>
      </c>
      <c r="AY99" s="17" t="s">
        <v>167</v>
      </c>
      <c r="BE99" s="132">
        <f t="shared" si="4"/>
        <v>0</v>
      </c>
      <c r="BF99" s="132">
        <f t="shared" si="5"/>
        <v>0</v>
      </c>
      <c r="BG99" s="132">
        <f t="shared" si="6"/>
        <v>0</v>
      </c>
      <c r="BH99" s="132">
        <f t="shared" si="7"/>
        <v>0</v>
      </c>
      <c r="BI99" s="132">
        <f t="shared" si="8"/>
        <v>0</v>
      </c>
      <c r="BJ99" s="17" t="s">
        <v>80</v>
      </c>
      <c r="BK99" s="132">
        <f t="shared" si="9"/>
        <v>0</v>
      </c>
      <c r="BL99" s="17" t="s">
        <v>173</v>
      </c>
      <c r="BM99" s="131" t="s">
        <v>2209</v>
      </c>
    </row>
    <row r="100" spans="2:65" s="1" customFormat="1" ht="16.5" customHeight="1" x14ac:dyDescent="0.2">
      <c r="B100" s="32"/>
      <c r="C100" s="120" t="s">
        <v>278</v>
      </c>
      <c r="D100" s="120" t="s">
        <v>168</v>
      </c>
      <c r="E100" s="121" t="s">
        <v>2210</v>
      </c>
      <c r="F100" s="122" t="s">
        <v>1383</v>
      </c>
      <c r="G100" s="123" t="s">
        <v>228</v>
      </c>
      <c r="H100" s="124">
        <v>190</v>
      </c>
      <c r="I100" s="125"/>
      <c r="J100" s="126">
        <f t="shared" si="0"/>
        <v>0</v>
      </c>
      <c r="K100" s="122" t="s">
        <v>19</v>
      </c>
      <c r="L100" s="32"/>
      <c r="M100" s="127" t="s">
        <v>19</v>
      </c>
      <c r="N100" s="128" t="s">
        <v>43</v>
      </c>
      <c r="P100" s="129">
        <f t="shared" si="1"/>
        <v>0</v>
      </c>
      <c r="Q100" s="129">
        <v>0</v>
      </c>
      <c r="R100" s="129">
        <f t="shared" si="2"/>
        <v>0</v>
      </c>
      <c r="S100" s="129">
        <v>0</v>
      </c>
      <c r="T100" s="129">
        <f t="shared" si="3"/>
        <v>0</v>
      </c>
      <c r="U100" s="130" t="s">
        <v>19</v>
      </c>
      <c r="AR100" s="131" t="s">
        <v>173</v>
      </c>
      <c r="AT100" s="131" t="s">
        <v>168</v>
      </c>
      <c r="AU100" s="131" t="s">
        <v>82</v>
      </c>
      <c r="AY100" s="17" t="s">
        <v>167</v>
      </c>
      <c r="BE100" s="132">
        <f t="shared" si="4"/>
        <v>0</v>
      </c>
      <c r="BF100" s="132">
        <f t="shared" si="5"/>
        <v>0</v>
      </c>
      <c r="BG100" s="132">
        <f t="shared" si="6"/>
        <v>0</v>
      </c>
      <c r="BH100" s="132">
        <f t="shared" si="7"/>
        <v>0</v>
      </c>
      <c r="BI100" s="132">
        <f t="shared" si="8"/>
        <v>0</v>
      </c>
      <c r="BJ100" s="17" t="s">
        <v>80</v>
      </c>
      <c r="BK100" s="132">
        <f t="shared" si="9"/>
        <v>0</v>
      </c>
      <c r="BL100" s="17" t="s">
        <v>173</v>
      </c>
      <c r="BM100" s="131" t="s">
        <v>2211</v>
      </c>
    </row>
    <row r="101" spans="2:65" s="1" customFormat="1" ht="16.5" customHeight="1" x14ac:dyDescent="0.2">
      <c r="B101" s="32"/>
      <c r="C101" s="120" t="s">
        <v>284</v>
      </c>
      <c r="D101" s="120" t="s">
        <v>168</v>
      </c>
      <c r="E101" s="121" t="s">
        <v>2212</v>
      </c>
      <c r="F101" s="122" t="s">
        <v>567</v>
      </c>
      <c r="G101" s="123" t="s">
        <v>568</v>
      </c>
      <c r="H101" s="124">
        <v>1</v>
      </c>
      <c r="I101" s="125"/>
      <c r="J101" s="126">
        <f t="shared" si="0"/>
        <v>0</v>
      </c>
      <c r="K101" s="122" t="s">
        <v>19</v>
      </c>
      <c r="L101" s="32"/>
      <c r="M101" s="127" t="s">
        <v>19</v>
      </c>
      <c r="N101" s="128" t="s">
        <v>43</v>
      </c>
      <c r="P101" s="129">
        <f t="shared" si="1"/>
        <v>0</v>
      </c>
      <c r="Q101" s="129">
        <v>0</v>
      </c>
      <c r="R101" s="129">
        <f t="shared" si="2"/>
        <v>0</v>
      </c>
      <c r="S101" s="129">
        <v>0</v>
      </c>
      <c r="T101" s="129">
        <f t="shared" si="3"/>
        <v>0</v>
      </c>
      <c r="U101" s="130" t="s">
        <v>19</v>
      </c>
      <c r="AR101" s="131" t="s">
        <v>173</v>
      </c>
      <c r="AT101" s="131" t="s">
        <v>168</v>
      </c>
      <c r="AU101" s="131" t="s">
        <v>82</v>
      </c>
      <c r="AY101" s="17" t="s">
        <v>167</v>
      </c>
      <c r="BE101" s="132">
        <f t="shared" si="4"/>
        <v>0</v>
      </c>
      <c r="BF101" s="132">
        <f t="shared" si="5"/>
        <v>0</v>
      </c>
      <c r="BG101" s="132">
        <f t="shared" si="6"/>
        <v>0</v>
      </c>
      <c r="BH101" s="132">
        <f t="shared" si="7"/>
        <v>0</v>
      </c>
      <c r="BI101" s="132">
        <f t="shared" si="8"/>
        <v>0</v>
      </c>
      <c r="BJ101" s="17" t="s">
        <v>80</v>
      </c>
      <c r="BK101" s="132">
        <f t="shared" si="9"/>
        <v>0</v>
      </c>
      <c r="BL101" s="17" t="s">
        <v>173</v>
      </c>
      <c r="BM101" s="131" t="s">
        <v>2213</v>
      </c>
    </row>
    <row r="102" spans="2:65" s="1" customFormat="1" ht="16.5" customHeight="1" x14ac:dyDescent="0.2">
      <c r="B102" s="32"/>
      <c r="C102" s="120" t="s">
        <v>289</v>
      </c>
      <c r="D102" s="120" t="s">
        <v>168</v>
      </c>
      <c r="E102" s="121" t="s">
        <v>2214</v>
      </c>
      <c r="F102" s="122" t="s">
        <v>572</v>
      </c>
      <c r="G102" s="123" t="s">
        <v>568</v>
      </c>
      <c r="H102" s="124">
        <v>1</v>
      </c>
      <c r="I102" s="125"/>
      <c r="J102" s="126">
        <f t="shared" si="0"/>
        <v>0</v>
      </c>
      <c r="K102" s="122" t="s">
        <v>19</v>
      </c>
      <c r="L102" s="32"/>
      <c r="M102" s="127" t="s">
        <v>19</v>
      </c>
      <c r="N102" s="128" t="s">
        <v>43</v>
      </c>
      <c r="P102" s="129">
        <f t="shared" si="1"/>
        <v>0</v>
      </c>
      <c r="Q102" s="129">
        <v>0</v>
      </c>
      <c r="R102" s="129">
        <f t="shared" si="2"/>
        <v>0</v>
      </c>
      <c r="S102" s="129">
        <v>0</v>
      </c>
      <c r="T102" s="129">
        <f t="shared" si="3"/>
        <v>0</v>
      </c>
      <c r="U102" s="130" t="s">
        <v>19</v>
      </c>
      <c r="AR102" s="131" t="s">
        <v>173</v>
      </c>
      <c r="AT102" s="131" t="s">
        <v>168</v>
      </c>
      <c r="AU102" s="131" t="s">
        <v>82</v>
      </c>
      <c r="AY102" s="17" t="s">
        <v>167</v>
      </c>
      <c r="BE102" s="132">
        <f t="shared" si="4"/>
        <v>0</v>
      </c>
      <c r="BF102" s="132">
        <f t="shared" si="5"/>
        <v>0</v>
      </c>
      <c r="BG102" s="132">
        <f t="shared" si="6"/>
        <v>0</v>
      </c>
      <c r="BH102" s="132">
        <f t="shared" si="7"/>
        <v>0</v>
      </c>
      <c r="BI102" s="132">
        <f t="shared" si="8"/>
        <v>0</v>
      </c>
      <c r="BJ102" s="17" t="s">
        <v>80</v>
      </c>
      <c r="BK102" s="132">
        <f t="shared" si="9"/>
        <v>0</v>
      </c>
      <c r="BL102" s="17" t="s">
        <v>173</v>
      </c>
      <c r="BM102" s="131" t="s">
        <v>2215</v>
      </c>
    </row>
    <row r="103" spans="2:65" s="1" customFormat="1" ht="16.5" customHeight="1" x14ac:dyDescent="0.2">
      <c r="B103" s="32"/>
      <c r="C103" s="120" t="s">
        <v>294</v>
      </c>
      <c r="D103" s="120" t="s">
        <v>168</v>
      </c>
      <c r="E103" s="121" t="s">
        <v>2216</v>
      </c>
      <c r="F103" s="122" t="s">
        <v>992</v>
      </c>
      <c r="G103" s="123" t="s">
        <v>568</v>
      </c>
      <c r="H103" s="124">
        <v>1</v>
      </c>
      <c r="I103" s="125"/>
      <c r="J103" s="126">
        <f t="shared" si="0"/>
        <v>0</v>
      </c>
      <c r="K103" s="122" t="s">
        <v>19</v>
      </c>
      <c r="L103" s="32"/>
      <c r="M103" s="177" t="s">
        <v>19</v>
      </c>
      <c r="N103" s="178" t="s">
        <v>43</v>
      </c>
      <c r="O103" s="169"/>
      <c r="P103" s="179">
        <f t="shared" si="1"/>
        <v>0</v>
      </c>
      <c r="Q103" s="179">
        <v>0</v>
      </c>
      <c r="R103" s="179">
        <f t="shared" si="2"/>
        <v>0</v>
      </c>
      <c r="S103" s="179">
        <v>0</v>
      </c>
      <c r="T103" s="179">
        <f t="shared" si="3"/>
        <v>0</v>
      </c>
      <c r="U103" s="180" t="s">
        <v>19</v>
      </c>
      <c r="AR103" s="131" t="s">
        <v>173</v>
      </c>
      <c r="AT103" s="131" t="s">
        <v>168</v>
      </c>
      <c r="AU103" s="131" t="s">
        <v>82</v>
      </c>
      <c r="AY103" s="17" t="s">
        <v>167</v>
      </c>
      <c r="BE103" s="132">
        <f t="shared" si="4"/>
        <v>0</v>
      </c>
      <c r="BF103" s="132">
        <f t="shared" si="5"/>
        <v>0</v>
      </c>
      <c r="BG103" s="132">
        <f t="shared" si="6"/>
        <v>0</v>
      </c>
      <c r="BH103" s="132">
        <f t="shared" si="7"/>
        <v>0</v>
      </c>
      <c r="BI103" s="132">
        <f t="shared" si="8"/>
        <v>0</v>
      </c>
      <c r="BJ103" s="17" t="s">
        <v>80</v>
      </c>
      <c r="BK103" s="132">
        <f t="shared" si="9"/>
        <v>0</v>
      </c>
      <c r="BL103" s="17" t="s">
        <v>173</v>
      </c>
      <c r="BM103" s="131" t="s">
        <v>2217</v>
      </c>
    </row>
    <row r="104" spans="2:65" s="1" customFormat="1" ht="6.95" customHeight="1" x14ac:dyDescent="0.2">
      <c r="B104" s="41"/>
      <c r="C104" s="42"/>
      <c r="D104" s="42"/>
      <c r="E104" s="42"/>
      <c r="F104" s="42"/>
      <c r="G104" s="42"/>
      <c r="H104" s="42"/>
      <c r="I104" s="42"/>
      <c r="J104" s="42"/>
      <c r="K104" s="42"/>
      <c r="L104" s="32"/>
    </row>
  </sheetData>
  <sheetProtection algorithmName="SHA-512" hashValue="ncC99YuaICMY7G3kIXrr5elJ+E1mHY56ZbE4VHIvc7fXm0PLUg5DRHnrbJDQ2mDEjvivnGPu1bsaNeRIRATyWw==" saltValue="HQsrtbsnJ0CTjf53cFxkLHfKbQT9hAZtctMIdPsfC4irCmngkLP8ieErIc5x04ve3gVDUgLIJOSBHy83CUWnww==" spinCount="100000" sheet="1" objects="1" scenarios="1" formatColumns="0" formatRows="0" autoFilter="0"/>
  <autoFilter ref="C80:K103" xr:uid="{00000000-0009-0000-0000-00000C000000}"/>
  <mergeCells count="9">
    <mergeCell ref="E50:H50"/>
    <mergeCell ref="E71:H71"/>
    <mergeCell ref="E73:H73"/>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4">
    <pageSetUpPr fitToPage="1"/>
  </sheetPr>
  <dimension ref="B2:BM266"/>
  <sheetViews>
    <sheetView showGridLines="0" topLeftCell="A232" workbookViewId="0">
      <selection activeCell="F164" sqref="F164"/>
    </sheetView>
  </sheetViews>
  <sheetFormatPr defaultRowHeight="11.25" x14ac:dyDescent="0.2"/>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1" width="14.16406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x14ac:dyDescent="0.2">
      <c r="L2" s="297"/>
      <c r="M2" s="297"/>
      <c r="N2" s="297"/>
      <c r="O2" s="297"/>
      <c r="P2" s="297"/>
      <c r="Q2" s="297"/>
      <c r="R2" s="297"/>
      <c r="S2" s="297"/>
      <c r="T2" s="297"/>
      <c r="U2" s="297"/>
      <c r="V2" s="297"/>
      <c r="AT2" s="17" t="s">
        <v>118</v>
      </c>
    </row>
    <row r="3" spans="2:46" ht="6.95" customHeight="1" x14ac:dyDescent="0.2">
      <c r="B3" s="18"/>
      <c r="C3" s="19"/>
      <c r="D3" s="19"/>
      <c r="E3" s="19"/>
      <c r="F3" s="19"/>
      <c r="G3" s="19"/>
      <c r="H3" s="19"/>
      <c r="I3" s="19"/>
      <c r="J3" s="19"/>
      <c r="K3" s="19"/>
      <c r="L3" s="20"/>
      <c r="AT3" s="17" t="s">
        <v>82</v>
      </c>
    </row>
    <row r="4" spans="2:46" ht="24.95" customHeight="1" x14ac:dyDescent="0.2">
      <c r="B4" s="20"/>
      <c r="D4" s="21" t="s">
        <v>137</v>
      </c>
      <c r="L4" s="20"/>
      <c r="M4" s="85" t="s">
        <v>10</v>
      </c>
      <c r="AT4" s="17" t="s">
        <v>4</v>
      </c>
    </row>
    <row r="5" spans="2:46" ht="6.95" customHeight="1" x14ac:dyDescent="0.2">
      <c r="B5" s="20"/>
      <c r="L5" s="20"/>
    </row>
    <row r="6" spans="2:46" ht="12" customHeight="1" x14ac:dyDescent="0.2">
      <c r="B6" s="20"/>
      <c r="D6" s="27" t="s">
        <v>16</v>
      </c>
      <c r="L6" s="20"/>
    </row>
    <row r="7" spans="2:46" ht="16.5" customHeight="1" x14ac:dyDescent="0.2">
      <c r="B7" s="20"/>
      <c r="E7" s="322" t="str">
        <f>'Rekapitulace stavby'!K6</f>
        <v>Servisní centrum Čertovka</v>
      </c>
      <c r="F7" s="323"/>
      <c r="G7" s="323"/>
      <c r="H7" s="323"/>
      <c r="L7" s="20"/>
    </row>
    <row r="8" spans="2:46" s="1" customFormat="1" ht="12" customHeight="1" x14ac:dyDescent="0.2">
      <c r="B8" s="32"/>
      <c r="D8" s="27" t="s">
        <v>138</v>
      </c>
      <c r="L8" s="32"/>
    </row>
    <row r="9" spans="2:46" s="1" customFormat="1" ht="16.5" customHeight="1" x14ac:dyDescent="0.2">
      <c r="B9" s="32"/>
      <c r="E9" s="287" t="s">
        <v>2218</v>
      </c>
      <c r="F9" s="321"/>
      <c r="G9" s="321"/>
      <c r="H9" s="321"/>
      <c r="L9" s="32"/>
    </row>
    <row r="10" spans="2:46" s="1" customFormat="1" x14ac:dyDescent="0.2">
      <c r="B10" s="32"/>
      <c r="L10" s="32"/>
    </row>
    <row r="11" spans="2:46" s="1" customFormat="1" ht="12" customHeight="1" x14ac:dyDescent="0.2">
      <c r="B11" s="32"/>
      <c r="D11" s="27" t="s">
        <v>18</v>
      </c>
      <c r="F11" s="25" t="s">
        <v>19</v>
      </c>
      <c r="I11" s="27" t="s">
        <v>20</v>
      </c>
      <c r="J11" s="25" t="s">
        <v>19</v>
      </c>
      <c r="L11" s="32"/>
    </row>
    <row r="12" spans="2:46" s="1" customFormat="1" ht="12" customHeight="1" x14ac:dyDescent="0.2">
      <c r="B12" s="32"/>
      <c r="D12" s="27" t="s">
        <v>21</v>
      </c>
      <c r="F12" s="25" t="s">
        <v>22</v>
      </c>
      <c r="I12" s="27" t="s">
        <v>23</v>
      </c>
      <c r="J12" s="49" t="str">
        <f>'Rekapitulace stavby'!AN8</f>
        <v>19. 1. 2024</v>
      </c>
      <c r="L12" s="32"/>
    </row>
    <row r="13" spans="2:46" s="1" customFormat="1" ht="10.9" customHeight="1" x14ac:dyDescent="0.2">
      <c r="B13" s="32"/>
      <c r="L13" s="32"/>
    </row>
    <row r="14" spans="2:46" s="1" customFormat="1" ht="12" customHeight="1" x14ac:dyDescent="0.2">
      <c r="B14" s="32"/>
      <c r="D14" s="27" t="s">
        <v>25</v>
      </c>
      <c r="I14" s="27" t="s">
        <v>26</v>
      </c>
      <c r="J14" s="25" t="s">
        <v>27</v>
      </c>
      <c r="L14" s="32"/>
    </row>
    <row r="15" spans="2:46" s="1" customFormat="1" ht="18" customHeight="1" x14ac:dyDescent="0.2">
      <c r="B15" s="32"/>
      <c r="E15" s="25" t="s">
        <v>28</v>
      </c>
      <c r="I15" s="27" t="s">
        <v>29</v>
      </c>
      <c r="J15" s="25" t="s">
        <v>19</v>
      </c>
      <c r="L15" s="32"/>
    </row>
    <row r="16" spans="2:46" s="1" customFormat="1" ht="6.95" customHeight="1" x14ac:dyDescent="0.2">
      <c r="B16" s="32"/>
      <c r="L16" s="32"/>
    </row>
    <row r="17" spans="2:12" s="1" customFormat="1" ht="12" customHeight="1" x14ac:dyDescent="0.2">
      <c r="B17" s="32"/>
      <c r="D17" s="27" t="s">
        <v>30</v>
      </c>
      <c r="I17" s="27" t="s">
        <v>26</v>
      </c>
      <c r="J17" s="28" t="str">
        <f>'Rekapitulace stavby'!AN13</f>
        <v>Vyplň údaj</v>
      </c>
      <c r="L17" s="32"/>
    </row>
    <row r="18" spans="2:12" s="1" customFormat="1" ht="18" customHeight="1" x14ac:dyDescent="0.2">
      <c r="B18" s="32"/>
      <c r="E18" s="324" t="str">
        <f>'Rekapitulace stavby'!E14</f>
        <v>Vyplň údaj</v>
      </c>
      <c r="F18" s="296"/>
      <c r="G18" s="296"/>
      <c r="H18" s="296"/>
      <c r="I18" s="27" t="s">
        <v>29</v>
      </c>
      <c r="J18" s="28" t="str">
        <f>'Rekapitulace stavby'!AN14</f>
        <v>Vyplň údaj</v>
      </c>
      <c r="L18" s="32"/>
    </row>
    <row r="19" spans="2:12" s="1" customFormat="1" ht="6.95" customHeight="1" x14ac:dyDescent="0.2">
      <c r="B19" s="32"/>
      <c r="L19" s="32"/>
    </row>
    <row r="20" spans="2:12" s="1" customFormat="1" ht="12" customHeight="1" x14ac:dyDescent="0.2">
      <c r="B20" s="32"/>
      <c r="D20" s="27" t="s">
        <v>32</v>
      </c>
      <c r="I20" s="27" t="s">
        <v>26</v>
      </c>
      <c r="J20" s="25" t="s">
        <v>19</v>
      </c>
      <c r="L20" s="32"/>
    </row>
    <row r="21" spans="2:12" s="1" customFormat="1" ht="18" customHeight="1" x14ac:dyDescent="0.2">
      <c r="B21" s="32"/>
      <c r="E21" s="25" t="s">
        <v>33</v>
      </c>
      <c r="I21" s="27" t="s">
        <v>29</v>
      </c>
      <c r="J21" s="25" t="s">
        <v>19</v>
      </c>
      <c r="L21" s="32"/>
    </row>
    <row r="22" spans="2:12" s="1" customFormat="1" ht="6.95" customHeight="1" x14ac:dyDescent="0.2">
      <c r="B22" s="32"/>
      <c r="L22" s="32"/>
    </row>
    <row r="23" spans="2:12" s="1" customFormat="1" ht="12" customHeight="1" x14ac:dyDescent="0.2">
      <c r="B23" s="32"/>
      <c r="D23" s="27" t="s">
        <v>35</v>
      </c>
      <c r="I23" s="27" t="s">
        <v>26</v>
      </c>
      <c r="J23" s="25" t="str">
        <f>IF('Rekapitulace stavby'!AN19="","",'Rekapitulace stavby'!AN19)</f>
        <v/>
      </c>
      <c r="L23" s="32"/>
    </row>
    <row r="24" spans="2:12" s="1" customFormat="1" ht="18" customHeight="1" x14ac:dyDescent="0.2">
      <c r="B24" s="32"/>
      <c r="E24" s="25" t="str">
        <f>IF('Rekapitulace stavby'!E20="","",'Rekapitulace stavby'!E20)</f>
        <v xml:space="preserve"> </v>
      </c>
      <c r="I24" s="27" t="s">
        <v>29</v>
      </c>
      <c r="J24" s="25" t="str">
        <f>IF('Rekapitulace stavby'!AN20="","",'Rekapitulace stavby'!AN20)</f>
        <v/>
      </c>
      <c r="L24" s="32"/>
    </row>
    <row r="25" spans="2:12" s="1" customFormat="1" ht="6.95" customHeight="1" x14ac:dyDescent="0.2">
      <c r="B25" s="32"/>
      <c r="L25" s="32"/>
    </row>
    <row r="26" spans="2:12" s="1" customFormat="1" ht="12" customHeight="1" x14ac:dyDescent="0.2">
      <c r="B26" s="32"/>
      <c r="D26" s="27" t="s">
        <v>36</v>
      </c>
      <c r="L26" s="32"/>
    </row>
    <row r="27" spans="2:12" s="7" customFormat="1" ht="71.25" customHeight="1" x14ac:dyDescent="0.2">
      <c r="B27" s="86"/>
      <c r="E27" s="301" t="s">
        <v>37</v>
      </c>
      <c r="F27" s="301"/>
      <c r="G27" s="301"/>
      <c r="H27" s="301"/>
      <c r="L27" s="86"/>
    </row>
    <row r="28" spans="2:12" s="1" customFormat="1" ht="6.95" customHeight="1" x14ac:dyDescent="0.2">
      <c r="B28" s="32"/>
      <c r="L28" s="32"/>
    </row>
    <row r="29" spans="2:12" s="1" customFormat="1" ht="6.95" customHeight="1" x14ac:dyDescent="0.2">
      <c r="B29" s="32"/>
      <c r="D29" s="50"/>
      <c r="E29" s="50"/>
      <c r="F29" s="50"/>
      <c r="G29" s="50"/>
      <c r="H29" s="50"/>
      <c r="I29" s="50"/>
      <c r="J29" s="50"/>
      <c r="K29" s="50"/>
      <c r="L29" s="32"/>
    </row>
    <row r="30" spans="2:12" s="1" customFormat="1" ht="25.35" customHeight="1" x14ac:dyDescent="0.2">
      <c r="B30" s="32"/>
      <c r="D30" s="87" t="s">
        <v>38</v>
      </c>
      <c r="J30" s="63">
        <f>ROUND(J92, 2)</f>
        <v>0</v>
      </c>
      <c r="L30" s="32"/>
    </row>
    <row r="31" spans="2:12" s="1" customFormat="1" ht="6.95" customHeight="1" x14ac:dyDescent="0.2">
      <c r="B31" s="32"/>
      <c r="D31" s="50"/>
      <c r="E31" s="50"/>
      <c r="F31" s="50"/>
      <c r="G31" s="50"/>
      <c r="H31" s="50"/>
      <c r="I31" s="50"/>
      <c r="J31" s="50"/>
      <c r="K31" s="50"/>
      <c r="L31" s="32"/>
    </row>
    <row r="32" spans="2:12" s="1" customFormat="1" ht="14.45" customHeight="1" x14ac:dyDescent="0.2">
      <c r="B32" s="32"/>
      <c r="F32" s="35" t="s">
        <v>40</v>
      </c>
      <c r="I32" s="35" t="s">
        <v>39</v>
      </c>
      <c r="J32" s="35" t="s">
        <v>41</v>
      </c>
      <c r="L32" s="32"/>
    </row>
    <row r="33" spans="2:12" s="1" customFormat="1" ht="14.45" customHeight="1" x14ac:dyDescent="0.2">
      <c r="B33" s="32"/>
      <c r="D33" s="52" t="s">
        <v>42</v>
      </c>
      <c r="E33" s="27" t="s">
        <v>43</v>
      </c>
      <c r="F33" s="88">
        <f>ROUND((SUM(BE92:BE265)),  2)</f>
        <v>0</v>
      </c>
      <c r="I33" s="89">
        <v>0.21</v>
      </c>
      <c r="J33" s="88">
        <f>ROUND(((SUM(BE92:BE265))*I33),  2)</f>
        <v>0</v>
      </c>
      <c r="L33" s="32"/>
    </row>
    <row r="34" spans="2:12" s="1" customFormat="1" ht="14.45" customHeight="1" x14ac:dyDescent="0.2">
      <c r="B34" s="32"/>
      <c r="E34" s="27" t="s">
        <v>44</v>
      </c>
      <c r="F34" s="88">
        <f>ROUND((SUM(BF92:BF265)),  2)</f>
        <v>0</v>
      </c>
      <c r="I34" s="89">
        <v>0.15</v>
      </c>
      <c r="J34" s="88">
        <f>ROUND(((SUM(BF92:BF265))*I34),  2)</f>
        <v>0</v>
      </c>
      <c r="L34" s="32"/>
    </row>
    <row r="35" spans="2:12" s="1" customFormat="1" ht="14.45" hidden="1" customHeight="1" x14ac:dyDescent="0.2">
      <c r="B35" s="32"/>
      <c r="E35" s="27" t="s">
        <v>45</v>
      </c>
      <c r="F35" s="88">
        <f>ROUND((SUM(BG92:BG265)),  2)</f>
        <v>0</v>
      </c>
      <c r="I35" s="89">
        <v>0.21</v>
      </c>
      <c r="J35" s="88">
        <f>0</f>
        <v>0</v>
      </c>
      <c r="L35" s="32"/>
    </row>
    <row r="36" spans="2:12" s="1" customFormat="1" ht="14.45" hidden="1" customHeight="1" x14ac:dyDescent="0.2">
      <c r="B36" s="32"/>
      <c r="E36" s="27" t="s">
        <v>46</v>
      </c>
      <c r="F36" s="88">
        <f>ROUND((SUM(BH92:BH265)),  2)</f>
        <v>0</v>
      </c>
      <c r="I36" s="89">
        <v>0.15</v>
      </c>
      <c r="J36" s="88">
        <f>0</f>
        <v>0</v>
      </c>
      <c r="L36" s="32"/>
    </row>
    <row r="37" spans="2:12" s="1" customFormat="1" ht="14.45" hidden="1" customHeight="1" x14ac:dyDescent="0.2">
      <c r="B37" s="32"/>
      <c r="E37" s="27" t="s">
        <v>47</v>
      </c>
      <c r="F37" s="88">
        <f>ROUND((SUM(BI92:BI265)),  2)</f>
        <v>0</v>
      </c>
      <c r="I37" s="89">
        <v>0</v>
      </c>
      <c r="J37" s="88">
        <f>0</f>
        <v>0</v>
      </c>
      <c r="L37" s="32"/>
    </row>
    <row r="38" spans="2:12" s="1" customFormat="1" ht="6.95" customHeight="1" x14ac:dyDescent="0.2">
      <c r="B38" s="32"/>
      <c r="L38" s="32"/>
    </row>
    <row r="39" spans="2:12" s="1" customFormat="1" ht="25.35" customHeight="1" x14ac:dyDescent="0.2">
      <c r="B39" s="32"/>
      <c r="C39" s="90"/>
      <c r="D39" s="91" t="s">
        <v>48</v>
      </c>
      <c r="E39" s="54"/>
      <c r="F39" s="54"/>
      <c r="G39" s="92" t="s">
        <v>49</v>
      </c>
      <c r="H39" s="93" t="s">
        <v>50</v>
      </c>
      <c r="I39" s="54"/>
      <c r="J39" s="94">
        <f>SUM(J30:J37)</f>
        <v>0</v>
      </c>
      <c r="K39" s="95"/>
      <c r="L39" s="32"/>
    </row>
    <row r="40" spans="2:12" s="1" customFormat="1" ht="14.45" customHeight="1" x14ac:dyDescent="0.2">
      <c r="B40" s="41"/>
      <c r="C40" s="42"/>
      <c r="D40" s="42"/>
      <c r="E40" s="42"/>
      <c r="F40" s="42"/>
      <c r="G40" s="42"/>
      <c r="H40" s="42"/>
      <c r="I40" s="42"/>
      <c r="J40" s="42"/>
      <c r="K40" s="42"/>
      <c r="L40" s="32"/>
    </row>
    <row r="44" spans="2:12" s="1" customFormat="1" ht="6.95" customHeight="1" x14ac:dyDescent="0.2">
      <c r="B44" s="43"/>
      <c r="C44" s="44"/>
      <c r="D44" s="44"/>
      <c r="E44" s="44"/>
      <c r="F44" s="44"/>
      <c r="G44" s="44"/>
      <c r="H44" s="44"/>
      <c r="I44" s="44"/>
      <c r="J44" s="44"/>
      <c r="K44" s="44"/>
      <c r="L44" s="32"/>
    </row>
    <row r="45" spans="2:12" s="1" customFormat="1" ht="24.95" customHeight="1" x14ac:dyDescent="0.2">
      <c r="B45" s="32"/>
      <c r="C45" s="21" t="s">
        <v>140</v>
      </c>
      <c r="L45" s="32"/>
    </row>
    <row r="46" spans="2:12" s="1" customFormat="1" ht="6.95" customHeight="1" x14ac:dyDescent="0.2">
      <c r="B46" s="32"/>
      <c r="L46" s="32"/>
    </row>
    <row r="47" spans="2:12" s="1" customFormat="1" ht="12" customHeight="1" x14ac:dyDescent="0.2">
      <c r="B47" s="32"/>
      <c r="C47" s="27" t="s">
        <v>16</v>
      </c>
      <c r="L47" s="32"/>
    </row>
    <row r="48" spans="2:12" s="1" customFormat="1" ht="16.5" customHeight="1" x14ac:dyDescent="0.2">
      <c r="B48" s="32"/>
      <c r="E48" s="322" t="str">
        <f>E7</f>
        <v>Servisní centrum Čertovka</v>
      </c>
      <c r="F48" s="323"/>
      <c r="G48" s="323"/>
      <c r="H48" s="323"/>
      <c r="L48" s="32"/>
    </row>
    <row r="49" spans="2:47" s="1" customFormat="1" ht="12" customHeight="1" x14ac:dyDescent="0.2">
      <c r="B49" s="32"/>
      <c r="C49" s="27" t="s">
        <v>138</v>
      </c>
      <c r="L49" s="32"/>
    </row>
    <row r="50" spans="2:47" s="1" customFormat="1" ht="16.5" customHeight="1" x14ac:dyDescent="0.2">
      <c r="B50" s="32"/>
      <c r="E50" s="287" t="str">
        <f>E9</f>
        <v>SO_12 - Hrubá stavba administrativní části</v>
      </c>
      <c r="F50" s="321"/>
      <c r="G50" s="321"/>
      <c r="H50" s="321"/>
      <c r="L50" s="32"/>
    </row>
    <row r="51" spans="2:47" s="1" customFormat="1" ht="6.95" customHeight="1" x14ac:dyDescent="0.2">
      <c r="B51" s="32"/>
      <c r="L51" s="32"/>
    </row>
    <row r="52" spans="2:47" s="1" customFormat="1" ht="12" customHeight="1" x14ac:dyDescent="0.2">
      <c r="B52" s="32"/>
      <c r="C52" s="27" t="s">
        <v>21</v>
      </c>
      <c r="F52" s="25" t="str">
        <f>F12</f>
        <v xml:space="preserve"> </v>
      </c>
      <c r="I52" s="27" t="s">
        <v>23</v>
      </c>
      <c r="J52" s="49" t="str">
        <f>IF(J12="","",J12)</f>
        <v>19. 1. 2024</v>
      </c>
      <c r="L52" s="32"/>
    </row>
    <row r="53" spans="2:47" s="1" customFormat="1" ht="6.95" customHeight="1" x14ac:dyDescent="0.2">
      <c r="B53" s="32"/>
      <c r="L53" s="32"/>
    </row>
    <row r="54" spans="2:47" s="1" customFormat="1" ht="15.2" customHeight="1" x14ac:dyDescent="0.2">
      <c r="B54" s="32"/>
      <c r="C54" s="27" t="s">
        <v>25</v>
      </c>
      <c r="F54" s="25" t="str">
        <f>E15</f>
        <v>Dipl. Ing. René Göndör</v>
      </c>
      <c r="I54" s="27" t="s">
        <v>32</v>
      </c>
      <c r="J54" s="30" t="str">
        <f>E21</f>
        <v>PIKHART.CZ</v>
      </c>
      <c r="L54" s="32"/>
    </row>
    <row r="55" spans="2:47" s="1" customFormat="1" ht="15.2" customHeight="1" x14ac:dyDescent="0.2">
      <c r="B55" s="32"/>
      <c r="C55" s="27" t="s">
        <v>30</v>
      </c>
      <c r="F55" s="25" t="str">
        <f>IF(E18="","",E18)</f>
        <v>Vyplň údaj</v>
      </c>
      <c r="I55" s="27" t="s">
        <v>35</v>
      </c>
      <c r="J55" s="30" t="str">
        <f>E24</f>
        <v xml:space="preserve"> </v>
      </c>
      <c r="L55" s="32"/>
    </row>
    <row r="56" spans="2:47" s="1" customFormat="1" ht="10.35" customHeight="1" x14ac:dyDescent="0.2">
      <c r="B56" s="32"/>
      <c r="L56" s="32"/>
    </row>
    <row r="57" spans="2:47" s="1" customFormat="1" ht="29.25" customHeight="1" x14ac:dyDescent="0.2">
      <c r="B57" s="32"/>
      <c r="C57" s="96" t="s">
        <v>141</v>
      </c>
      <c r="D57" s="90"/>
      <c r="E57" s="90"/>
      <c r="F57" s="90"/>
      <c r="G57" s="90"/>
      <c r="H57" s="90"/>
      <c r="I57" s="90"/>
      <c r="J57" s="97" t="s">
        <v>142</v>
      </c>
      <c r="K57" s="90"/>
      <c r="L57" s="32"/>
    </row>
    <row r="58" spans="2:47" s="1" customFormat="1" ht="10.35" customHeight="1" x14ac:dyDescent="0.2">
      <c r="B58" s="32"/>
      <c r="L58" s="32"/>
    </row>
    <row r="59" spans="2:47" s="1" customFormat="1" ht="22.9" customHeight="1" x14ac:dyDescent="0.2">
      <c r="B59" s="32"/>
      <c r="C59" s="98" t="s">
        <v>70</v>
      </c>
      <c r="J59" s="63">
        <f>J92</f>
        <v>0</v>
      </c>
      <c r="L59" s="32"/>
      <c r="AU59" s="17" t="s">
        <v>143</v>
      </c>
    </row>
    <row r="60" spans="2:47" s="8" customFormat="1" ht="24.95" customHeight="1" x14ac:dyDescent="0.2">
      <c r="B60" s="99"/>
      <c r="D60" s="100" t="s">
        <v>2219</v>
      </c>
      <c r="E60" s="101"/>
      <c r="F60" s="101"/>
      <c r="G60" s="101"/>
      <c r="H60" s="101"/>
      <c r="I60" s="101"/>
      <c r="J60" s="102">
        <f>J93</f>
        <v>0</v>
      </c>
      <c r="L60" s="99"/>
    </row>
    <row r="61" spans="2:47" s="8" customFormat="1" ht="24.95" customHeight="1" x14ac:dyDescent="0.2">
      <c r="B61" s="99"/>
      <c r="D61" s="100" t="s">
        <v>2220</v>
      </c>
      <c r="E61" s="101"/>
      <c r="F61" s="101"/>
      <c r="G61" s="101"/>
      <c r="H61" s="101"/>
      <c r="I61" s="101"/>
      <c r="J61" s="102">
        <f>J103</f>
        <v>0</v>
      </c>
      <c r="L61" s="99"/>
    </row>
    <row r="62" spans="2:47" s="8" customFormat="1" ht="24.95" customHeight="1" x14ac:dyDescent="0.2">
      <c r="B62" s="99"/>
      <c r="D62" s="100" t="s">
        <v>2221</v>
      </c>
      <c r="E62" s="101"/>
      <c r="F62" s="101"/>
      <c r="G62" s="101"/>
      <c r="H62" s="101"/>
      <c r="I62" s="101"/>
      <c r="J62" s="102">
        <f>J123</f>
        <v>0</v>
      </c>
      <c r="L62" s="99"/>
    </row>
    <row r="63" spans="2:47" s="8" customFormat="1" ht="24.95" customHeight="1" x14ac:dyDescent="0.2">
      <c r="B63" s="99"/>
      <c r="D63" s="100" t="s">
        <v>2222</v>
      </c>
      <c r="E63" s="101"/>
      <c r="F63" s="101"/>
      <c r="G63" s="101"/>
      <c r="H63" s="101"/>
      <c r="I63" s="101"/>
      <c r="J63" s="102">
        <f>J151</f>
        <v>0</v>
      </c>
      <c r="L63" s="99"/>
    </row>
    <row r="64" spans="2:47" s="8" customFormat="1" ht="24.95" customHeight="1" x14ac:dyDescent="0.2">
      <c r="B64" s="99"/>
      <c r="D64" s="100" t="s">
        <v>2223</v>
      </c>
      <c r="E64" s="101"/>
      <c r="F64" s="101"/>
      <c r="G64" s="101"/>
      <c r="H64" s="101"/>
      <c r="I64" s="101"/>
      <c r="J64" s="102">
        <f>J165</f>
        <v>0</v>
      </c>
      <c r="L64" s="99"/>
    </row>
    <row r="65" spans="2:12" s="8" customFormat="1" ht="24.95" customHeight="1" x14ac:dyDescent="0.2">
      <c r="B65" s="99"/>
      <c r="D65" s="100" t="s">
        <v>2224</v>
      </c>
      <c r="E65" s="101"/>
      <c r="F65" s="101"/>
      <c r="G65" s="101"/>
      <c r="H65" s="101"/>
      <c r="I65" s="101"/>
      <c r="J65" s="102">
        <f>J175</f>
        <v>0</v>
      </c>
      <c r="L65" s="99"/>
    </row>
    <row r="66" spans="2:12" s="8" customFormat="1" ht="24.95" customHeight="1" x14ac:dyDescent="0.2">
      <c r="B66" s="99"/>
      <c r="D66" s="100" t="s">
        <v>2225</v>
      </c>
      <c r="E66" s="101"/>
      <c r="F66" s="101"/>
      <c r="G66" s="101"/>
      <c r="H66" s="101"/>
      <c r="I66" s="101"/>
      <c r="J66" s="102">
        <f>J184</f>
        <v>0</v>
      </c>
      <c r="L66" s="99"/>
    </row>
    <row r="67" spans="2:12" s="8" customFormat="1" ht="24.95" customHeight="1" x14ac:dyDescent="0.2">
      <c r="B67" s="99"/>
      <c r="D67" s="100" t="s">
        <v>1019</v>
      </c>
      <c r="E67" s="101"/>
      <c r="F67" s="101"/>
      <c r="G67" s="101"/>
      <c r="H67" s="101"/>
      <c r="I67" s="101"/>
      <c r="J67" s="102">
        <f>J187</f>
        <v>0</v>
      </c>
      <c r="L67" s="99"/>
    </row>
    <row r="68" spans="2:12" s="14" customFormat="1" ht="19.899999999999999" customHeight="1" x14ac:dyDescent="0.2">
      <c r="B68" s="171"/>
      <c r="D68" s="172" t="s">
        <v>1021</v>
      </c>
      <c r="E68" s="173"/>
      <c r="F68" s="173"/>
      <c r="G68" s="173"/>
      <c r="H68" s="173"/>
      <c r="I68" s="173"/>
      <c r="J68" s="174">
        <f>J188</f>
        <v>0</v>
      </c>
      <c r="L68" s="171"/>
    </row>
    <row r="69" spans="2:12" s="8" customFormat="1" ht="24.95" customHeight="1" x14ac:dyDescent="0.2">
      <c r="B69" s="99"/>
      <c r="D69" s="100" t="s">
        <v>2226</v>
      </c>
      <c r="E69" s="101"/>
      <c r="F69" s="101"/>
      <c r="G69" s="101"/>
      <c r="H69" s="101"/>
      <c r="I69" s="101"/>
      <c r="J69" s="102">
        <f>J196</f>
        <v>0</v>
      </c>
      <c r="L69" s="99"/>
    </row>
    <row r="70" spans="2:12" s="8" customFormat="1" ht="24.95" customHeight="1" x14ac:dyDescent="0.2">
      <c r="B70" s="99"/>
      <c r="D70" s="100" t="s">
        <v>2227</v>
      </c>
      <c r="E70" s="101"/>
      <c r="F70" s="101"/>
      <c r="G70" s="101"/>
      <c r="H70" s="101"/>
      <c r="I70" s="101"/>
      <c r="J70" s="102">
        <f>J206</f>
        <v>0</v>
      </c>
      <c r="L70" s="99"/>
    </row>
    <row r="71" spans="2:12" s="8" customFormat="1" ht="24.95" customHeight="1" x14ac:dyDescent="0.2">
      <c r="B71" s="99"/>
      <c r="D71" s="100" t="s">
        <v>2228</v>
      </c>
      <c r="E71" s="101"/>
      <c r="F71" s="101"/>
      <c r="G71" s="101"/>
      <c r="H71" s="101"/>
      <c r="I71" s="101"/>
      <c r="J71" s="102">
        <f>J239</f>
        <v>0</v>
      </c>
      <c r="L71" s="99"/>
    </row>
    <row r="72" spans="2:12" s="8" customFormat="1" ht="24.95" customHeight="1" x14ac:dyDescent="0.2">
      <c r="B72" s="99"/>
      <c r="D72" s="100" t="s">
        <v>1408</v>
      </c>
      <c r="E72" s="101"/>
      <c r="F72" s="101"/>
      <c r="G72" s="101"/>
      <c r="H72" s="101"/>
      <c r="I72" s="101"/>
      <c r="J72" s="102">
        <f>J264</f>
        <v>0</v>
      </c>
      <c r="L72" s="99"/>
    </row>
    <row r="73" spans="2:12" s="1" customFormat="1" ht="21.75" customHeight="1" x14ac:dyDescent="0.2">
      <c r="B73" s="32"/>
      <c r="L73" s="32"/>
    </row>
    <row r="74" spans="2:12" s="1" customFormat="1" ht="6.95" customHeight="1" x14ac:dyDescent="0.2">
      <c r="B74" s="41"/>
      <c r="C74" s="42"/>
      <c r="D74" s="42"/>
      <c r="E74" s="42"/>
      <c r="F74" s="42"/>
      <c r="G74" s="42"/>
      <c r="H74" s="42"/>
      <c r="I74" s="42"/>
      <c r="J74" s="42"/>
      <c r="K74" s="42"/>
      <c r="L74" s="32"/>
    </row>
    <row r="78" spans="2:12" s="1" customFormat="1" ht="6.95" customHeight="1" x14ac:dyDescent="0.2">
      <c r="B78" s="43"/>
      <c r="C78" s="44"/>
      <c r="D78" s="44"/>
      <c r="E78" s="44"/>
      <c r="F78" s="44"/>
      <c r="G78" s="44"/>
      <c r="H78" s="44"/>
      <c r="I78" s="44"/>
      <c r="J78" s="44"/>
      <c r="K78" s="44"/>
      <c r="L78" s="32"/>
    </row>
    <row r="79" spans="2:12" s="1" customFormat="1" ht="24.95" customHeight="1" x14ac:dyDescent="0.2">
      <c r="B79" s="32"/>
      <c r="C79" s="21" t="s">
        <v>152</v>
      </c>
      <c r="L79" s="32"/>
    </row>
    <row r="80" spans="2:12" s="1" customFormat="1" ht="6.95" customHeight="1" x14ac:dyDescent="0.2">
      <c r="B80" s="32"/>
      <c r="L80" s="32"/>
    </row>
    <row r="81" spans="2:65" s="1" customFormat="1" ht="12" customHeight="1" x14ac:dyDescent="0.2">
      <c r="B81" s="32"/>
      <c r="C81" s="27" t="s">
        <v>16</v>
      </c>
      <c r="L81" s="32"/>
    </row>
    <row r="82" spans="2:65" s="1" customFormat="1" ht="16.5" customHeight="1" x14ac:dyDescent="0.2">
      <c r="B82" s="32"/>
      <c r="E82" s="322" t="str">
        <f>E7</f>
        <v>Servisní centrum Čertovka</v>
      </c>
      <c r="F82" s="323"/>
      <c r="G82" s="323"/>
      <c r="H82" s="323"/>
      <c r="L82" s="32"/>
    </row>
    <row r="83" spans="2:65" s="1" customFormat="1" ht="12" customHeight="1" x14ac:dyDescent="0.2">
      <c r="B83" s="32"/>
      <c r="C83" s="27" t="s">
        <v>138</v>
      </c>
      <c r="L83" s="32"/>
    </row>
    <row r="84" spans="2:65" s="1" customFormat="1" ht="16.5" customHeight="1" x14ac:dyDescent="0.2">
      <c r="B84" s="32"/>
      <c r="E84" s="287" t="str">
        <f>E9</f>
        <v>SO_12 - Hrubá stavba administrativní části</v>
      </c>
      <c r="F84" s="321"/>
      <c r="G84" s="321"/>
      <c r="H84" s="321"/>
      <c r="L84" s="32"/>
    </row>
    <row r="85" spans="2:65" s="1" customFormat="1" ht="6.95" customHeight="1" x14ac:dyDescent="0.2">
      <c r="B85" s="32"/>
      <c r="L85" s="32"/>
    </row>
    <row r="86" spans="2:65" s="1" customFormat="1" ht="12" customHeight="1" x14ac:dyDescent="0.2">
      <c r="B86" s="32"/>
      <c r="C86" s="27" t="s">
        <v>21</v>
      </c>
      <c r="F86" s="25" t="str">
        <f>F12</f>
        <v xml:space="preserve"> </v>
      </c>
      <c r="I86" s="27" t="s">
        <v>23</v>
      </c>
      <c r="J86" s="49" t="str">
        <f>IF(J12="","",J12)</f>
        <v>19. 1. 2024</v>
      </c>
      <c r="L86" s="32"/>
    </row>
    <row r="87" spans="2:65" s="1" customFormat="1" ht="6.95" customHeight="1" x14ac:dyDescent="0.2">
      <c r="B87" s="32"/>
      <c r="L87" s="32"/>
    </row>
    <row r="88" spans="2:65" s="1" customFormat="1" ht="15.2" customHeight="1" x14ac:dyDescent="0.2">
      <c r="B88" s="32"/>
      <c r="C88" s="27" t="s">
        <v>25</v>
      </c>
      <c r="F88" s="25" t="str">
        <f>E15</f>
        <v>Dipl. Ing. René Göndör</v>
      </c>
      <c r="I88" s="27" t="s">
        <v>32</v>
      </c>
      <c r="J88" s="30" t="str">
        <f>E21</f>
        <v>PIKHART.CZ</v>
      </c>
      <c r="L88" s="32"/>
    </row>
    <row r="89" spans="2:65" s="1" customFormat="1" ht="15.2" customHeight="1" x14ac:dyDescent="0.2">
      <c r="B89" s="32"/>
      <c r="C89" s="27" t="s">
        <v>30</v>
      </c>
      <c r="F89" s="25" t="str">
        <f>IF(E18="","",E18)</f>
        <v>Vyplň údaj</v>
      </c>
      <c r="I89" s="27" t="s">
        <v>35</v>
      </c>
      <c r="J89" s="30" t="str">
        <f>E24</f>
        <v xml:space="preserve"> </v>
      </c>
      <c r="L89" s="32"/>
    </row>
    <row r="90" spans="2:65" s="1" customFormat="1" ht="10.35" customHeight="1" x14ac:dyDescent="0.2">
      <c r="B90" s="32"/>
      <c r="L90" s="32"/>
    </row>
    <row r="91" spans="2:65" s="9" customFormat="1" ht="29.25" customHeight="1" x14ac:dyDescent="0.2">
      <c r="B91" s="103"/>
      <c r="C91" s="104" t="s">
        <v>153</v>
      </c>
      <c r="D91" s="105" t="s">
        <v>57</v>
      </c>
      <c r="E91" s="105" t="s">
        <v>53</v>
      </c>
      <c r="F91" s="105" t="s">
        <v>54</v>
      </c>
      <c r="G91" s="105" t="s">
        <v>154</v>
      </c>
      <c r="H91" s="105" t="s">
        <v>155</v>
      </c>
      <c r="I91" s="105" t="s">
        <v>156</v>
      </c>
      <c r="J91" s="105" t="s">
        <v>142</v>
      </c>
      <c r="K91" s="106" t="s">
        <v>157</v>
      </c>
      <c r="L91" s="103"/>
      <c r="M91" s="56" t="s">
        <v>19</v>
      </c>
      <c r="N91" s="57" t="s">
        <v>42</v>
      </c>
      <c r="O91" s="57" t="s">
        <v>158</v>
      </c>
      <c r="P91" s="57" t="s">
        <v>159</v>
      </c>
      <c r="Q91" s="57" t="s">
        <v>160</v>
      </c>
      <c r="R91" s="57" t="s">
        <v>161</v>
      </c>
      <c r="S91" s="57" t="s">
        <v>162</v>
      </c>
      <c r="T91" s="57" t="s">
        <v>163</v>
      </c>
      <c r="U91" s="58" t="s">
        <v>164</v>
      </c>
    </row>
    <row r="92" spans="2:65" s="1" customFormat="1" ht="22.9" customHeight="1" x14ac:dyDescent="0.25">
      <c r="B92" s="32"/>
      <c r="C92" s="61" t="s">
        <v>165</v>
      </c>
      <c r="J92" s="107">
        <f>BK92</f>
        <v>0</v>
      </c>
      <c r="L92" s="32"/>
      <c r="M92" s="59"/>
      <c r="N92" s="50"/>
      <c r="O92" s="50"/>
      <c r="P92" s="108">
        <f>P93+P103+P123+P151+P165+P175+P184+P187+P196+P206+P239+P264</f>
        <v>0</v>
      </c>
      <c r="Q92" s="50"/>
      <c r="R92" s="108">
        <f>R93+R103+R123+R151+R165+R175+R184+R187+R196+R206+R239+R264</f>
        <v>432.76302781042722</v>
      </c>
      <c r="S92" s="50"/>
      <c r="T92" s="108">
        <f>T93+T103+T123+T151+T165+T175+T184+T187+T196+T206+T239+T264</f>
        <v>0</v>
      </c>
      <c r="U92" s="51"/>
      <c r="AT92" s="17" t="s">
        <v>71</v>
      </c>
      <c r="AU92" s="17" t="s">
        <v>143</v>
      </c>
      <c r="BK92" s="109">
        <f>BK93+BK103+BK123+BK151+BK165+BK175+BK184+BK187+BK196+BK206+BK239+BK264</f>
        <v>0</v>
      </c>
    </row>
    <row r="93" spans="2:65" s="10" customFormat="1" ht="25.9" customHeight="1" x14ac:dyDescent="0.2">
      <c r="B93" s="110"/>
      <c r="D93" s="111" t="s">
        <v>71</v>
      </c>
      <c r="E93" s="112" t="s">
        <v>2229</v>
      </c>
      <c r="F93" s="112" t="s">
        <v>2230</v>
      </c>
      <c r="I93" s="113"/>
      <c r="J93" s="114">
        <f>BK93</f>
        <v>0</v>
      </c>
      <c r="L93" s="110"/>
      <c r="M93" s="115"/>
      <c r="P93" s="116">
        <f>SUM(P94:P102)</f>
        <v>0</v>
      </c>
      <c r="R93" s="116">
        <f>SUM(R94:R102)</f>
        <v>252.99213660000001</v>
      </c>
      <c r="T93" s="116">
        <f>SUM(T94:T102)</f>
        <v>0</v>
      </c>
      <c r="U93" s="117"/>
      <c r="AR93" s="111" t="s">
        <v>80</v>
      </c>
      <c r="AT93" s="118" t="s">
        <v>71</v>
      </c>
      <c r="AU93" s="118" t="s">
        <v>72</v>
      </c>
      <c r="AY93" s="111" t="s">
        <v>167</v>
      </c>
      <c r="BK93" s="119">
        <f>SUM(BK94:BK102)</f>
        <v>0</v>
      </c>
    </row>
    <row r="94" spans="2:65" s="1" customFormat="1" ht="24.2" customHeight="1" x14ac:dyDescent="0.2">
      <c r="B94" s="32"/>
      <c r="C94" s="120" t="s">
        <v>80</v>
      </c>
      <c r="D94" s="120" t="s">
        <v>168</v>
      </c>
      <c r="E94" s="121" t="s">
        <v>2231</v>
      </c>
      <c r="F94" s="122" t="s">
        <v>2232</v>
      </c>
      <c r="G94" s="123" t="s">
        <v>193</v>
      </c>
      <c r="H94" s="124">
        <v>205.74</v>
      </c>
      <c r="I94" s="125"/>
      <c r="J94" s="126">
        <f>ROUND(I94*H94,2)</f>
        <v>0</v>
      </c>
      <c r="K94" s="122" t="s">
        <v>19</v>
      </c>
      <c r="L94" s="32"/>
      <c r="M94" s="127" t="s">
        <v>19</v>
      </c>
      <c r="N94" s="128" t="s">
        <v>43</v>
      </c>
      <c r="P94" s="129">
        <f>O94*H94</f>
        <v>0</v>
      </c>
      <c r="Q94" s="129">
        <v>1.21309</v>
      </c>
      <c r="R94" s="129">
        <f>Q94*H94</f>
        <v>249.58113660000001</v>
      </c>
      <c r="S94" s="129">
        <v>0</v>
      </c>
      <c r="T94" s="129">
        <f>S94*H94</f>
        <v>0</v>
      </c>
      <c r="U94" s="130" t="s">
        <v>19</v>
      </c>
      <c r="AR94" s="131" t="s">
        <v>173</v>
      </c>
      <c r="AT94" s="131" t="s">
        <v>168</v>
      </c>
      <c r="AU94" s="131" t="s">
        <v>80</v>
      </c>
      <c r="AY94" s="17" t="s">
        <v>167</v>
      </c>
      <c r="BE94" s="132">
        <f>IF(N94="základní",J94,0)</f>
        <v>0</v>
      </c>
      <c r="BF94" s="132">
        <f>IF(N94="snížená",J94,0)</f>
        <v>0</v>
      </c>
      <c r="BG94" s="132">
        <f>IF(N94="zákl. přenesená",J94,0)</f>
        <v>0</v>
      </c>
      <c r="BH94" s="132">
        <f>IF(N94="sníž. přenesená",J94,0)</f>
        <v>0</v>
      </c>
      <c r="BI94" s="132">
        <f>IF(N94="nulová",J94,0)</f>
        <v>0</v>
      </c>
      <c r="BJ94" s="17" t="s">
        <v>80</v>
      </c>
      <c r="BK94" s="132">
        <f>ROUND(I94*H94,2)</f>
        <v>0</v>
      </c>
      <c r="BL94" s="17" t="s">
        <v>173</v>
      </c>
      <c r="BM94" s="131" t="s">
        <v>2233</v>
      </c>
    </row>
    <row r="95" spans="2:65" s="1" customFormat="1" ht="37.9" customHeight="1" x14ac:dyDescent="0.2">
      <c r="B95" s="32"/>
      <c r="C95" s="120" t="s">
        <v>82</v>
      </c>
      <c r="D95" s="120" t="s">
        <v>168</v>
      </c>
      <c r="E95" s="121" t="s">
        <v>2234</v>
      </c>
      <c r="F95" s="122" t="s">
        <v>2235</v>
      </c>
      <c r="G95" s="123" t="s">
        <v>314</v>
      </c>
      <c r="H95" s="124">
        <v>18</v>
      </c>
      <c r="I95" s="125"/>
      <c r="J95" s="126">
        <f>ROUND(I95*H95,2)</f>
        <v>0</v>
      </c>
      <c r="K95" s="122" t="s">
        <v>172</v>
      </c>
      <c r="L95" s="32"/>
      <c r="M95" s="127" t="s">
        <v>19</v>
      </c>
      <c r="N95" s="128" t="s">
        <v>43</v>
      </c>
      <c r="P95" s="129">
        <f>O95*H95</f>
        <v>0</v>
      </c>
      <c r="Q95" s="129">
        <v>3.8460000000000001E-2</v>
      </c>
      <c r="R95" s="129">
        <f>Q95*H95</f>
        <v>0.69228000000000001</v>
      </c>
      <c r="S95" s="129">
        <v>0</v>
      </c>
      <c r="T95" s="129">
        <f>S95*H95</f>
        <v>0</v>
      </c>
      <c r="U95" s="130" t="s">
        <v>19</v>
      </c>
      <c r="AR95" s="131" t="s">
        <v>173</v>
      </c>
      <c r="AT95" s="131" t="s">
        <v>168</v>
      </c>
      <c r="AU95" s="131" t="s">
        <v>80</v>
      </c>
      <c r="AY95" s="17" t="s">
        <v>167</v>
      </c>
      <c r="BE95" s="132">
        <f>IF(N95="základní",J95,0)</f>
        <v>0</v>
      </c>
      <c r="BF95" s="132">
        <f>IF(N95="snížená",J95,0)</f>
        <v>0</v>
      </c>
      <c r="BG95" s="132">
        <f>IF(N95="zákl. přenesená",J95,0)</f>
        <v>0</v>
      </c>
      <c r="BH95" s="132">
        <f>IF(N95="sníž. přenesená",J95,0)</f>
        <v>0</v>
      </c>
      <c r="BI95" s="132">
        <f>IF(N95="nulová",J95,0)</f>
        <v>0</v>
      </c>
      <c r="BJ95" s="17" t="s">
        <v>80</v>
      </c>
      <c r="BK95" s="132">
        <f>ROUND(I95*H95,2)</f>
        <v>0</v>
      </c>
      <c r="BL95" s="17" t="s">
        <v>173</v>
      </c>
      <c r="BM95" s="131" t="s">
        <v>2236</v>
      </c>
    </row>
    <row r="96" spans="2:65" s="1" customFormat="1" x14ac:dyDescent="0.2">
      <c r="B96" s="32"/>
      <c r="D96" s="133" t="s">
        <v>175</v>
      </c>
      <c r="F96" s="134" t="s">
        <v>2237</v>
      </c>
      <c r="I96" s="135"/>
      <c r="L96" s="32"/>
      <c r="M96" s="136"/>
      <c r="U96" s="53"/>
      <c r="AT96" s="17" t="s">
        <v>175</v>
      </c>
      <c r="AU96" s="17" t="s">
        <v>80</v>
      </c>
    </row>
    <row r="97" spans="2:65" s="1" customFormat="1" ht="37.9" customHeight="1" x14ac:dyDescent="0.2">
      <c r="B97" s="32"/>
      <c r="C97" s="120" t="s">
        <v>187</v>
      </c>
      <c r="D97" s="120" t="s">
        <v>168</v>
      </c>
      <c r="E97" s="121" t="s">
        <v>2238</v>
      </c>
      <c r="F97" s="122" t="s">
        <v>2239</v>
      </c>
      <c r="G97" s="123" t="s">
        <v>314</v>
      </c>
      <c r="H97" s="124">
        <v>12</v>
      </c>
      <c r="I97" s="125"/>
      <c r="J97" s="126">
        <f>ROUND(I97*H97,2)</f>
        <v>0</v>
      </c>
      <c r="K97" s="122" t="s">
        <v>172</v>
      </c>
      <c r="L97" s="32"/>
      <c r="M97" s="127" t="s">
        <v>19</v>
      </c>
      <c r="N97" s="128" t="s">
        <v>43</v>
      </c>
      <c r="P97" s="129">
        <f>O97*H97</f>
        <v>0</v>
      </c>
      <c r="Q97" s="129">
        <v>5.5800000000000002E-2</v>
      </c>
      <c r="R97" s="129">
        <f>Q97*H97</f>
        <v>0.66959999999999997</v>
      </c>
      <c r="S97" s="129">
        <v>0</v>
      </c>
      <c r="T97" s="129">
        <f>S97*H97</f>
        <v>0</v>
      </c>
      <c r="U97" s="130" t="s">
        <v>19</v>
      </c>
      <c r="AR97" s="131" t="s">
        <v>173</v>
      </c>
      <c r="AT97" s="131" t="s">
        <v>168</v>
      </c>
      <c r="AU97" s="131" t="s">
        <v>80</v>
      </c>
      <c r="AY97" s="17" t="s">
        <v>167</v>
      </c>
      <c r="BE97" s="132">
        <f>IF(N97="základní",J97,0)</f>
        <v>0</v>
      </c>
      <c r="BF97" s="132">
        <f>IF(N97="snížená",J97,0)</f>
        <v>0</v>
      </c>
      <c r="BG97" s="132">
        <f>IF(N97="zákl. přenesená",J97,0)</f>
        <v>0</v>
      </c>
      <c r="BH97" s="132">
        <f>IF(N97="sníž. přenesená",J97,0)</f>
        <v>0</v>
      </c>
      <c r="BI97" s="132">
        <f>IF(N97="nulová",J97,0)</f>
        <v>0</v>
      </c>
      <c r="BJ97" s="17" t="s">
        <v>80</v>
      </c>
      <c r="BK97" s="132">
        <f>ROUND(I97*H97,2)</f>
        <v>0</v>
      </c>
      <c r="BL97" s="17" t="s">
        <v>173</v>
      </c>
      <c r="BM97" s="131" t="s">
        <v>2240</v>
      </c>
    </row>
    <row r="98" spans="2:65" s="1" customFormat="1" x14ac:dyDescent="0.2">
      <c r="B98" s="32"/>
      <c r="D98" s="133" t="s">
        <v>175</v>
      </c>
      <c r="F98" s="134" t="s">
        <v>2241</v>
      </c>
      <c r="I98" s="135"/>
      <c r="L98" s="32"/>
      <c r="M98" s="136"/>
      <c r="U98" s="53"/>
      <c r="AT98" s="17" t="s">
        <v>175</v>
      </c>
      <c r="AU98" s="17" t="s">
        <v>80</v>
      </c>
    </row>
    <row r="99" spans="2:65" s="1" customFormat="1" ht="37.9" customHeight="1" x14ac:dyDescent="0.2">
      <c r="B99" s="32"/>
      <c r="C99" s="120" t="s">
        <v>173</v>
      </c>
      <c r="D99" s="120" t="s">
        <v>168</v>
      </c>
      <c r="E99" s="121" t="s">
        <v>2242</v>
      </c>
      <c r="F99" s="122" t="s">
        <v>2243</v>
      </c>
      <c r="G99" s="123" t="s">
        <v>314</v>
      </c>
      <c r="H99" s="124">
        <v>6</v>
      </c>
      <c r="I99" s="125"/>
      <c r="J99" s="126">
        <f>ROUND(I99*H99,2)</f>
        <v>0</v>
      </c>
      <c r="K99" s="122" t="s">
        <v>172</v>
      </c>
      <c r="L99" s="32"/>
      <c r="M99" s="127" t="s">
        <v>19</v>
      </c>
      <c r="N99" s="128" t="s">
        <v>43</v>
      </c>
      <c r="P99" s="129">
        <f>O99*H99</f>
        <v>0</v>
      </c>
      <c r="Q99" s="129">
        <v>6.0900000000000003E-2</v>
      </c>
      <c r="R99" s="129">
        <f>Q99*H99</f>
        <v>0.3654</v>
      </c>
      <c r="S99" s="129">
        <v>0</v>
      </c>
      <c r="T99" s="129">
        <f>S99*H99</f>
        <v>0</v>
      </c>
      <c r="U99" s="130" t="s">
        <v>19</v>
      </c>
      <c r="AR99" s="131" t="s">
        <v>173</v>
      </c>
      <c r="AT99" s="131" t="s">
        <v>168</v>
      </c>
      <c r="AU99" s="131" t="s">
        <v>80</v>
      </c>
      <c r="AY99" s="17" t="s">
        <v>167</v>
      </c>
      <c r="BE99" s="132">
        <f>IF(N99="základní",J99,0)</f>
        <v>0</v>
      </c>
      <c r="BF99" s="132">
        <f>IF(N99="snížená",J99,0)</f>
        <v>0</v>
      </c>
      <c r="BG99" s="132">
        <f>IF(N99="zákl. přenesená",J99,0)</f>
        <v>0</v>
      </c>
      <c r="BH99" s="132">
        <f>IF(N99="sníž. přenesená",J99,0)</f>
        <v>0</v>
      </c>
      <c r="BI99" s="132">
        <f>IF(N99="nulová",J99,0)</f>
        <v>0</v>
      </c>
      <c r="BJ99" s="17" t="s">
        <v>80</v>
      </c>
      <c r="BK99" s="132">
        <f>ROUND(I99*H99,2)</f>
        <v>0</v>
      </c>
      <c r="BL99" s="17" t="s">
        <v>173</v>
      </c>
      <c r="BM99" s="131" t="s">
        <v>2244</v>
      </c>
    </row>
    <row r="100" spans="2:65" s="1" customFormat="1" x14ac:dyDescent="0.2">
      <c r="B100" s="32"/>
      <c r="D100" s="133" t="s">
        <v>175</v>
      </c>
      <c r="F100" s="134" t="s">
        <v>2245</v>
      </c>
      <c r="I100" s="135"/>
      <c r="L100" s="32"/>
      <c r="M100" s="136"/>
      <c r="U100" s="53"/>
      <c r="AT100" s="17" t="s">
        <v>175</v>
      </c>
      <c r="AU100" s="17" t="s">
        <v>80</v>
      </c>
    </row>
    <row r="101" spans="2:65" s="1" customFormat="1" ht="37.9" customHeight="1" x14ac:dyDescent="0.2">
      <c r="B101" s="32"/>
      <c r="C101" s="120" t="s">
        <v>199</v>
      </c>
      <c r="D101" s="120" t="s">
        <v>168</v>
      </c>
      <c r="E101" s="121" t="s">
        <v>2246</v>
      </c>
      <c r="F101" s="122" t="s">
        <v>2247</v>
      </c>
      <c r="G101" s="123" t="s">
        <v>314</v>
      </c>
      <c r="H101" s="124">
        <v>18</v>
      </c>
      <c r="I101" s="125"/>
      <c r="J101" s="126">
        <f>ROUND(I101*H101,2)</f>
        <v>0</v>
      </c>
      <c r="K101" s="122" t="s">
        <v>172</v>
      </c>
      <c r="L101" s="32"/>
      <c r="M101" s="127" t="s">
        <v>19</v>
      </c>
      <c r="N101" s="128" t="s">
        <v>43</v>
      </c>
      <c r="P101" s="129">
        <f>O101*H101</f>
        <v>0</v>
      </c>
      <c r="Q101" s="129">
        <v>9.3539999999999998E-2</v>
      </c>
      <c r="R101" s="129">
        <f>Q101*H101</f>
        <v>1.6837199999999999</v>
      </c>
      <c r="S101" s="129">
        <v>0</v>
      </c>
      <c r="T101" s="129">
        <f>S101*H101</f>
        <v>0</v>
      </c>
      <c r="U101" s="130" t="s">
        <v>19</v>
      </c>
      <c r="AR101" s="131" t="s">
        <v>173</v>
      </c>
      <c r="AT101" s="131" t="s">
        <v>168</v>
      </c>
      <c r="AU101" s="131" t="s">
        <v>80</v>
      </c>
      <c r="AY101" s="17" t="s">
        <v>167</v>
      </c>
      <c r="BE101" s="132">
        <f>IF(N101="základní",J101,0)</f>
        <v>0</v>
      </c>
      <c r="BF101" s="132">
        <f>IF(N101="snížená",J101,0)</f>
        <v>0</v>
      </c>
      <c r="BG101" s="132">
        <f>IF(N101="zákl. přenesená",J101,0)</f>
        <v>0</v>
      </c>
      <c r="BH101" s="132">
        <f>IF(N101="sníž. přenesená",J101,0)</f>
        <v>0</v>
      </c>
      <c r="BI101" s="132">
        <f>IF(N101="nulová",J101,0)</f>
        <v>0</v>
      </c>
      <c r="BJ101" s="17" t="s">
        <v>80</v>
      </c>
      <c r="BK101" s="132">
        <f>ROUND(I101*H101,2)</f>
        <v>0</v>
      </c>
      <c r="BL101" s="17" t="s">
        <v>173</v>
      </c>
      <c r="BM101" s="131" t="s">
        <v>2248</v>
      </c>
    </row>
    <row r="102" spans="2:65" s="1" customFormat="1" x14ac:dyDescent="0.2">
      <c r="B102" s="32"/>
      <c r="D102" s="133" t="s">
        <v>175</v>
      </c>
      <c r="F102" s="134" t="s">
        <v>2249</v>
      </c>
      <c r="I102" s="135"/>
      <c r="L102" s="32"/>
      <c r="M102" s="136"/>
      <c r="U102" s="53"/>
      <c r="AT102" s="17" t="s">
        <v>175</v>
      </c>
      <c r="AU102" s="17" t="s">
        <v>80</v>
      </c>
    </row>
    <row r="103" spans="2:65" s="10" customFormat="1" ht="25.9" customHeight="1" x14ac:dyDescent="0.2">
      <c r="B103" s="110"/>
      <c r="D103" s="111" t="s">
        <v>71</v>
      </c>
      <c r="E103" s="112" t="s">
        <v>2250</v>
      </c>
      <c r="F103" s="112" t="s">
        <v>2251</v>
      </c>
      <c r="I103" s="113"/>
      <c r="J103" s="114">
        <f>BK103</f>
        <v>0</v>
      </c>
      <c r="L103" s="110"/>
      <c r="M103" s="115"/>
      <c r="P103" s="116">
        <f>SUM(P104:P122)</f>
        <v>0</v>
      </c>
      <c r="R103" s="116">
        <f>SUM(R104:R122)</f>
        <v>26.4158768329</v>
      </c>
      <c r="T103" s="116">
        <f>SUM(T104:T122)</f>
        <v>0</v>
      </c>
      <c r="U103" s="117"/>
      <c r="AR103" s="111" t="s">
        <v>80</v>
      </c>
      <c r="AT103" s="118" t="s">
        <v>71</v>
      </c>
      <c r="AU103" s="118" t="s">
        <v>72</v>
      </c>
      <c r="AY103" s="111" t="s">
        <v>167</v>
      </c>
      <c r="BK103" s="119">
        <f>SUM(BK104:BK122)</f>
        <v>0</v>
      </c>
    </row>
    <row r="104" spans="2:65" s="1" customFormat="1" ht="66.75" customHeight="1" x14ac:dyDescent="0.2">
      <c r="B104" s="32"/>
      <c r="C104" s="120" t="s">
        <v>205</v>
      </c>
      <c r="D104" s="120" t="s">
        <v>168</v>
      </c>
      <c r="E104" s="121" t="s">
        <v>2252</v>
      </c>
      <c r="F104" s="122" t="s">
        <v>2253</v>
      </c>
      <c r="G104" s="123" t="s">
        <v>314</v>
      </c>
      <c r="H104" s="124">
        <v>4</v>
      </c>
      <c r="I104" s="125"/>
      <c r="J104" s="126">
        <f>ROUND(I104*H104,2)</f>
        <v>0</v>
      </c>
      <c r="K104" s="122" t="s">
        <v>172</v>
      </c>
      <c r="L104" s="32"/>
      <c r="M104" s="127" t="s">
        <v>19</v>
      </c>
      <c r="N104" s="128" t="s">
        <v>43</v>
      </c>
      <c r="P104" s="129">
        <f>O104*H104</f>
        <v>0</v>
      </c>
      <c r="Q104" s="129">
        <v>2.0709999999999999E-2</v>
      </c>
      <c r="R104" s="129">
        <f>Q104*H104</f>
        <v>8.2839999999999997E-2</v>
      </c>
      <c r="S104" s="129">
        <v>0</v>
      </c>
      <c r="T104" s="129">
        <f>S104*H104</f>
        <v>0</v>
      </c>
      <c r="U104" s="130" t="s">
        <v>19</v>
      </c>
      <c r="AR104" s="131" t="s">
        <v>173</v>
      </c>
      <c r="AT104" s="131" t="s">
        <v>168</v>
      </c>
      <c r="AU104" s="131" t="s">
        <v>80</v>
      </c>
      <c r="AY104" s="17" t="s">
        <v>167</v>
      </c>
      <c r="BE104" s="132">
        <f>IF(N104="základní",J104,0)</f>
        <v>0</v>
      </c>
      <c r="BF104" s="132">
        <f>IF(N104="snížená",J104,0)</f>
        <v>0</v>
      </c>
      <c r="BG104" s="132">
        <f>IF(N104="zákl. přenesená",J104,0)</f>
        <v>0</v>
      </c>
      <c r="BH104" s="132">
        <f>IF(N104="sníž. přenesená",J104,0)</f>
        <v>0</v>
      </c>
      <c r="BI104" s="132">
        <f>IF(N104="nulová",J104,0)</f>
        <v>0</v>
      </c>
      <c r="BJ104" s="17" t="s">
        <v>80</v>
      </c>
      <c r="BK104" s="132">
        <f>ROUND(I104*H104,2)</f>
        <v>0</v>
      </c>
      <c r="BL104" s="17" t="s">
        <v>173</v>
      </c>
      <c r="BM104" s="131" t="s">
        <v>2254</v>
      </c>
    </row>
    <row r="105" spans="2:65" s="1" customFormat="1" x14ac:dyDescent="0.2">
      <c r="B105" s="32"/>
      <c r="D105" s="133" t="s">
        <v>175</v>
      </c>
      <c r="F105" s="134" t="s">
        <v>2255</v>
      </c>
      <c r="I105" s="135"/>
      <c r="L105" s="32"/>
      <c r="M105" s="136"/>
      <c r="U105" s="53"/>
      <c r="AT105" s="17" t="s">
        <v>175</v>
      </c>
      <c r="AU105" s="17" t="s">
        <v>80</v>
      </c>
    </row>
    <row r="106" spans="2:65" s="1" customFormat="1" ht="66.75" customHeight="1" x14ac:dyDescent="0.2">
      <c r="B106" s="32"/>
      <c r="C106" s="120" t="s">
        <v>212</v>
      </c>
      <c r="D106" s="120" t="s">
        <v>168</v>
      </c>
      <c r="E106" s="121" t="s">
        <v>2256</v>
      </c>
      <c r="F106" s="122" t="s">
        <v>2257</v>
      </c>
      <c r="G106" s="123" t="s">
        <v>314</v>
      </c>
      <c r="H106" s="124">
        <v>4</v>
      </c>
      <c r="I106" s="125"/>
      <c r="J106" s="126">
        <f>ROUND(I106*H106,2)</f>
        <v>0</v>
      </c>
      <c r="K106" s="122" t="s">
        <v>172</v>
      </c>
      <c r="L106" s="32"/>
      <c r="M106" s="127" t="s">
        <v>19</v>
      </c>
      <c r="N106" s="128" t="s">
        <v>43</v>
      </c>
      <c r="P106" s="129">
        <f>O106*H106</f>
        <v>0</v>
      </c>
      <c r="Q106" s="129">
        <v>2.375E-2</v>
      </c>
      <c r="R106" s="129">
        <f>Q106*H106</f>
        <v>9.5000000000000001E-2</v>
      </c>
      <c r="S106" s="129">
        <v>0</v>
      </c>
      <c r="T106" s="129">
        <f>S106*H106</f>
        <v>0</v>
      </c>
      <c r="U106" s="130" t="s">
        <v>19</v>
      </c>
      <c r="AR106" s="131" t="s">
        <v>173</v>
      </c>
      <c r="AT106" s="131" t="s">
        <v>168</v>
      </c>
      <c r="AU106" s="131" t="s">
        <v>80</v>
      </c>
      <c r="AY106" s="17" t="s">
        <v>167</v>
      </c>
      <c r="BE106" s="132">
        <f>IF(N106="základní",J106,0)</f>
        <v>0</v>
      </c>
      <c r="BF106" s="132">
        <f>IF(N106="snížená",J106,0)</f>
        <v>0</v>
      </c>
      <c r="BG106" s="132">
        <f>IF(N106="zákl. přenesená",J106,0)</f>
        <v>0</v>
      </c>
      <c r="BH106" s="132">
        <f>IF(N106="sníž. přenesená",J106,0)</f>
        <v>0</v>
      </c>
      <c r="BI106" s="132">
        <f>IF(N106="nulová",J106,0)</f>
        <v>0</v>
      </c>
      <c r="BJ106" s="17" t="s">
        <v>80</v>
      </c>
      <c r="BK106" s="132">
        <f>ROUND(I106*H106,2)</f>
        <v>0</v>
      </c>
      <c r="BL106" s="17" t="s">
        <v>173</v>
      </c>
      <c r="BM106" s="131" t="s">
        <v>2258</v>
      </c>
    </row>
    <row r="107" spans="2:65" s="1" customFormat="1" x14ac:dyDescent="0.2">
      <c r="B107" s="32"/>
      <c r="D107" s="133" t="s">
        <v>175</v>
      </c>
      <c r="F107" s="134" t="s">
        <v>2259</v>
      </c>
      <c r="I107" s="135"/>
      <c r="L107" s="32"/>
      <c r="M107" s="136"/>
      <c r="U107" s="53"/>
      <c r="AT107" s="17" t="s">
        <v>175</v>
      </c>
      <c r="AU107" s="17" t="s">
        <v>80</v>
      </c>
    </row>
    <row r="108" spans="2:65" s="1" customFormat="1" ht="66.75" customHeight="1" x14ac:dyDescent="0.2">
      <c r="B108" s="32"/>
      <c r="C108" s="120" t="s">
        <v>184</v>
      </c>
      <c r="D108" s="120" t="s">
        <v>168</v>
      </c>
      <c r="E108" s="121" t="s">
        <v>2260</v>
      </c>
      <c r="F108" s="122" t="s">
        <v>2261</v>
      </c>
      <c r="G108" s="123" t="s">
        <v>314</v>
      </c>
      <c r="H108" s="124">
        <v>21</v>
      </c>
      <c r="I108" s="125"/>
      <c r="J108" s="126">
        <f>ROUND(I108*H108,2)</f>
        <v>0</v>
      </c>
      <c r="K108" s="122" t="s">
        <v>172</v>
      </c>
      <c r="L108" s="32"/>
      <c r="M108" s="127" t="s">
        <v>19</v>
      </c>
      <c r="N108" s="128" t="s">
        <v>43</v>
      </c>
      <c r="P108" s="129">
        <f>O108*H108</f>
        <v>0</v>
      </c>
      <c r="Q108" s="129">
        <v>3.3520000000000001E-2</v>
      </c>
      <c r="R108" s="129">
        <f>Q108*H108</f>
        <v>0.70391999999999999</v>
      </c>
      <c r="S108" s="129">
        <v>0</v>
      </c>
      <c r="T108" s="129">
        <f>S108*H108</f>
        <v>0</v>
      </c>
      <c r="U108" s="130" t="s">
        <v>19</v>
      </c>
      <c r="AR108" s="131" t="s">
        <v>173</v>
      </c>
      <c r="AT108" s="131" t="s">
        <v>168</v>
      </c>
      <c r="AU108" s="131" t="s">
        <v>80</v>
      </c>
      <c r="AY108" s="17" t="s">
        <v>167</v>
      </c>
      <c r="BE108" s="132">
        <f>IF(N108="základní",J108,0)</f>
        <v>0</v>
      </c>
      <c r="BF108" s="132">
        <f>IF(N108="snížená",J108,0)</f>
        <v>0</v>
      </c>
      <c r="BG108" s="132">
        <f>IF(N108="zákl. přenesená",J108,0)</f>
        <v>0</v>
      </c>
      <c r="BH108" s="132">
        <f>IF(N108="sníž. přenesená",J108,0)</f>
        <v>0</v>
      </c>
      <c r="BI108" s="132">
        <f>IF(N108="nulová",J108,0)</f>
        <v>0</v>
      </c>
      <c r="BJ108" s="17" t="s">
        <v>80</v>
      </c>
      <c r="BK108" s="132">
        <f>ROUND(I108*H108,2)</f>
        <v>0</v>
      </c>
      <c r="BL108" s="17" t="s">
        <v>173</v>
      </c>
      <c r="BM108" s="131" t="s">
        <v>2262</v>
      </c>
    </row>
    <row r="109" spans="2:65" s="1" customFormat="1" x14ac:dyDescent="0.2">
      <c r="B109" s="32"/>
      <c r="D109" s="133" t="s">
        <v>175</v>
      </c>
      <c r="F109" s="134" t="s">
        <v>2263</v>
      </c>
      <c r="I109" s="135"/>
      <c r="L109" s="32"/>
      <c r="M109" s="136"/>
      <c r="U109" s="53"/>
      <c r="AT109" s="17" t="s">
        <v>175</v>
      </c>
      <c r="AU109" s="17" t="s">
        <v>80</v>
      </c>
    </row>
    <row r="110" spans="2:65" s="1" customFormat="1" ht="66.75" customHeight="1" x14ac:dyDescent="0.2">
      <c r="B110" s="32"/>
      <c r="C110" s="120" t="s">
        <v>225</v>
      </c>
      <c r="D110" s="120" t="s">
        <v>168</v>
      </c>
      <c r="E110" s="121" t="s">
        <v>2264</v>
      </c>
      <c r="F110" s="122" t="s">
        <v>2265</v>
      </c>
      <c r="G110" s="123" t="s">
        <v>314</v>
      </c>
      <c r="H110" s="124">
        <v>3</v>
      </c>
      <c r="I110" s="125"/>
      <c r="J110" s="126">
        <f>ROUND(I110*H110,2)</f>
        <v>0</v>
      </c>
      <c r="K110" s="122" t="s">
        <v>172</v>
      </c>
      <c r="L110" s="32"/>
      <c r="M110" s="127" t="s">
        <v>19</v>
      </c>
      <c r="N110" s="128" t="s">
        <v>43</v>
      </c>
      <c r="P110" s="129">
        <f>O110*H110</f>
        <v>0</v>
      </c>
      <c r="Q110" s="129">
        <v>4.0719999999999999E-2</v>
      </c>
      <c r="R110" s="129">
        <f>Q110*H110</f>
        <v>0.12215999999999999</v>
      </c>
      <c r="S110" s="129">
        <v>0</v>
      </c>
      <c r="T110" s="129">
        <f>S110*H110</f>
        <v>0</v>
      </c>
      <c r="U110" s="130" t="s">
        <v>19</v>
      </c>
      <c r="AR110" s="131" t="s">
        <v>173</v>
      </c>
      <c r="AT110" s="131" t="s">
        <v>168</v>
      </c>
      <c r="AU110" s="131" t="s">
        <v>80</v>
      </c>
      <c r="AY110" s="17" t="s">
        <v>167</v>
      </c>
      <c r="BE110" s="132">
        <f>IF(N110="základní",J110,0)</f>
        <v>0</v>
      </c>
      <c r="BF110" s="132">
        <f>IF(N110="snížená",J110,0)</f>
        <v>0</v>
      </c>
      <c r="BG110" s="132">
        <f>IF(N110="zákl. přenesená",J110,0)</f>
        <v>0</v>
      </c>
      <c r="BH110" s="132">
        <f>IF(N110="sníž. přenesená",J110,0)</f>
        <v>0</v>
      </c>
      <c r="BI110" s="132">
        <f>IF(N110="nulová",J110,0)</f>
        <v>0</v>
      </c>
      <c r="BJ110" s="17" t="s">
        <v>80</v>
      </c>
      <c r="BK110" s="132">
        <f>ROUND(I110*H110,2)</f>
        <v>0</v>
      </c>
      <c r="BL110" s="17" t="s">
        <v>173</v>
      </c>
      <c r="BM110" s="131" t="s">
        <v>2266</v>
      </c>
    </row>
    <row r="111" spans="2:65" s="1" customFormat="1" x14ac:dyDescent="0.2">
      <c r="B111" s="32"/>
      <c r="D111" s="133" t="s">
        <v>175</v>
      </c>
      <c r="F111" s="134" t="s">
        <v>2267</v>
      </c>
      <c r="I111" s="135"/>
      <c r="L111" s="32"/>
      <c r="M111" s="136"/>
      <c r="U111" s="53"/>
      <c r="AT111" s="17" t="s">
        <v>175</v>
      </c>
      <c r="AU111" s="17" t="s">
        <v>80</v>
      </c>
    </row>
    <row r="112" spans="2:65" s="1" customFormat="1" ht="37.9" customHeight="1" x14ac:dyDescent="0.2">
      <c r="B112" s="32"/>
      <c r="C112" s="120" t="s">
        <v>233</v>
      </c>
      <c r="D112" s="120" t="s">
        <v>168</v>
      </c>
      <c r="E112" s="121" t="s">
        <v>2268</v>
      </c>
      <c r="F112" s="122" t="s">
        <v>2269</v>
      </c>
      <c r="G112" s="123" t="s">
        <v>183</v>
      </c>
      <c r="H112" s="124">
        <v>0.107</v>
      </c>
      <c r="I112" s="125"/>
      <c r="J112" s="126">
        <f>ROUND(I112*H112,2)</f>
        <v>0</v>
      </c>
      <c r="K112" s="122" t="s">
        <v>172</v>
      </c>
      <c r="L112" s="32"/>
      <c r="M112" s="127" t="s">
        <v>19</v>
      </c>
      <c r="N112" s="128" t="s">
        <v>43</v>
      </c>
      <c r="P112" s="129">
        <f>O112*H112</f>
        <v>0</v>
      </c>
      <c r="Q112" s="129">
        <v>1.7094000000000002E-2</v>
      </c>
      <c r="R112" s="129">
        <f>Q112*H112</f>
        <v>1.8290580000000002E-3</v>
      </c>
      <c r="S112" s="129">
        <v>0</v>
      </c>
      <c r="T112" s="129">
        <f>S112*H112</f>
        <v>0</v>
      </c>
      <c r="U112" s="130" t="s">
        <v>19</v>
      </c>
      <c r="AR112" s="131" t="s">
        <v>173</v>
      </c>
      <c r="AT112" s="131" t="s">
        <v>168</v>
      </c>
      <c r="AU112" s="131" t="s">
        <v>80</v>
      </c>
      <c r="AY112" s="17" t="s">
        <v>167</v>
      </c>
      <c r="BE112" s="132">
        <f>IF(N112="základní",J112,0)</f>
        <v>0</v>
      </c>
      <c r="BF112" s="132">
        <f>IF(N112="snížená",J112,0)</f>
        <v>0</v>
      </c>
      <c r="BG112" s="132">
        <f>IF(N112="zákl. přenesená",J112,0)</f>
        <v>0</v>
      </c>
      <c r="BH112" s="132">
        <f>IF(N112="sníž. přenesená",J112,0)</f>
        <v>0</v>
      </c>
      <c r="BI112" s="132">
        <f>IF(N112="nulová",J112,0)</f>
        <v>0</v>
      </c>
      <c r="BJ112" s="17" t="s">
        <v>80</v>
      </c>
      <c r="BK112" s="132">
        <f>ROUND(I112*H112,2)</f>
        <v>0</v>
      </c>
      <c r="BL112" s="17" t="s">
        <v>173</v>
      </c>
      <c r="BM112" s="131" t="s">
        <v>2270</v>
      </c>
    </row>
    <row r="113" spans="2:65" s="1" customFormat="1" x14ac:dyDescent="0.2">
      <c r="B113" s="32"/>
      <c r="D113" s="133" t="s">
        <v>175</v>
      </c>
      <c r="F113" s="134" t="s">
        <v>2271</v>
      </c>
      <c r="I113" s="135"/>
      <c r="L113" s="32"/>
      <c r="M113" s="136"/>
      <c r="U113" s="53"/>
      <c r="AT113" s="17" t="s">
        <v>175</v>
      </c>
      <c r="AU113" s="17" t="s">
        <v>80</v>
      </c>
    </row>
    <row r="114" spans="2:65" s="1" customFormat="1" ht="21.75" customHeight="1" x14ac:dyDescent="0.2">
      <c r="B114" s="32"/>
      <c r="C114" s="152" t="s">
        <v>239</v>
      </c>
      <c r="D114" s="152" t="s">
        <v>180</v>
      </c>
      <c r="E114" s="153" t="s">
        <v>2272</v>
      </c>
      <c r="F114" s="154" t="s">
        <v>2273</v>
      </c>
      <c r="G114" s="155" t="s">
        <v>183</v>
      </c>
      <c r="H114" s="156">
        <v>0.11600000000000001</v>
      </c>
      <c r="I114" s="157"/>
      <c r="J114" s="158">
        <f>ROUND(I114*H114,2)</f>
        <v>0</v>
      </c>
      <c r="K114" s="154" t="s">
        <v>172</v>
      </c>
      <c r="L114" s="159"/>
      <c r="M114" s="160" t="s">
        <v>19</v>
      </c>
      <c r="N114" s="161" t="s">
        <v>43</v>
      </c>
      <c r="P114" s="129">
        <f>O114*H114</f>
        <v>0</v>
      </c>
      <c r="Q114" s="129">
        <v>1</v>
      </c>
      <c r="R114" s="129">
        <f>Q114*H114</f>
        <v>0.11600000000000001</v>
      </c>
      <c r="S114" s="129">
        <v>0</v>
      </c>
      <c r="T114" s="129">
        <f>S114*H114</f>
        <v>0</v>
      </c>
      <c r="U114" s="130" t="s">
        <v>19</v>
      </c>
      <c r="AR114" s="131" t="s">
        <v>184</v>
      </c>
      <c r="AT114" s="131" t="s">
        <v>180</v>
      </c>
      <c r="AU114" s="131" t="s">
        <v>80</v>
      </c>
      <c r="AY114" s="17" t="s">
        <v>167</v>
      </c>
      <c r="BE114" s="132">
        <f>IF(N114="základní",J114,0)</f>
        <v>0</v>
      </c>
      <c r="BF114" s="132">
        <f>IF(N114="snížená",J114,0)</f>
        <v>0</v>
      </c>
      <c r="BG114" s="132">
        <f>IF(N114="zákl. přenesená",J114,0)</f>
        <v>0</v>
      </c>
      <c r="BH114" s="132">
        <f>IF(N114="sníž. přenesená",J114,0)</f>
        <v>0</v>
      </c>
      <c r="BI114" s="132">
        <f>IF(N114="nulová",J114,0)</f>
        <v>0</v>
      </c>
      <c r="BJ114" s="17" t="s">
        <v>80</v>
      </c>
      <c r="BK114" s="132">
        <f>ROUND(I114*H114,2)</f>
        <v>0</v>
      </c>
      <c r="BL114" s="17" t="s">
        <v>173</v>
      </c>
      <c r="BM114" s="131" t="s">
        <v>2274</v>
      </c>
    </row>
    <row r="115" spans="2:65" s="1" customFormat="1" ht="24.2" customHeight="1" x14ac:dyDescent="0.2">
      <c r="B115" s="32"/>
      <c r="C115" s="120" t="s">
        <v>246</v>
      </c>
      <c r="D115" s="120" t="s">
        <v>168</v>
      </c>
      <c r="E115" s="121" t="s">
        <v>2275</v>
      </c>
      <c r="F115" s="122" t="s">
        <v>2276</v>
      </c>
      <c r="G115" s="123" t="s">
        <v>228</v>
      </c>
      <c r="H115" s="124">
        <v>219</v>
      </c>
      <c r="I115" s="125"/>
      <c r="J115" s="126">
        <f>ROUND(I115*H115,2)</f>
        <v>0</v>
      </c>
      <c r="K115" s="122" t="s">
        <v>172</v>
      </c>
      <c r="L115" s="32"/>
      <c r="M115" s="127" t="s">
        <v>19</v>
      </c>
      <c r="N115" s="128" t="s">
        <v>43</v>
      </c>
      <c r="P115" s="129">
        <f>O115*H115</f>
        <v>0</v>
      </c>
      <c r="Q115" s="129">
        <v>1.2040709999999999E-4</v>
      </c>
      <c r="R115" s="129">
        <f>Q115*H115</f>
        <v>2.63691549E-2</v>
      </c>
      <c r="S115" s="129">
        <v>0</v>
      </c>
      <c r="T115" s="129">
        <f>S115*H115</f>
        <v>0</v>
      </c>
      <c r="U115" s="130" t="s">
        <v>19</v>
      </c>
      <c r="AR115" s="131" t="s">
        <v>173</v>
      </c>
      <c r="AT115" s="131" t="s">
        <v>168</v>
      </c>
      <c r="AU115" s="131" t="s">
        <v>80</v>
      </c>
      <c r="AY115" s="17" t="s">
        <v>167</v>
      </c>
      <c r="BE115" s="132">
        <f>IF(N115="základní",J115,0)</f>
        <v>0</v>
      </c>
      <c r="BF115" s="132">
        <f>IF(N115="snížená",J115,0)</f>
        <v>0</v>
      </c>
      <c r="BG115" s="132">
        <f>IF(N115="zákl. přenesená",J115,0)</f>
        <v>0</v>
      </c>
      <c r="BH115" s="132">
        <f>IF(N115="sníž. přenesená",J115,0)</f>
        <v>0</v>
      </c>
      <c r="BI115" s="132">
        <f>IF(N115="nulová",J115,0)</f>
        <v>0</v>
      </c>
      <c r="BJ115" s="17" t="s">
        <v>80</v>
      </c>
      <c r="BK115" s="132">
        <f>ROUND(I115*H115,2)</f>
        <v>0</v>
      </c>
      <c r="BL115" s="17" t="s">
        <v>173</v>
      </c>
      <c r="BM115" s="131" t="s">
        <v>2277</v>
      </c>
    </row>
    <row r="116" spans="2:65" s="1" customFormat="1" x14ac:dyDescent="0.2">
      <c r="B116" s="32"/>
      <c r="D116" s="133" t="s">
        <v>175</v>
      </c>
      <c r="F116" s="134" t="s">
        <v>2278</v>
      </c>
      <c r="I116" s="135"/>
      <c r="L116" s="32"/>
      <c r="M116" s="136"/>
      <c r="U116" s="53"/>
      <c r="AT116" s="17" t="s">
        <v>175</v>
      </c>
      <c r="AU116" s="17" t="s">
        <v>80</v>
      </c>
    </row>
    <row r="117" spans="2:65" s="1" customFormat="1" ht="24.2" customHeight="1" x14ac:dyDescent="0.2">
      <c r="B117" s="32"/>
      <c r="C117" s="120" t="s">
        <v>255</v>
      </c>
      <c r="D117" s="120" t="s">
        <v>168</v>
      </c>
      <c r="E117" s="121" t="s">
        <v>2279</v>
      </c>
      <c r="F117" s="122" t="s">
        <v>2280</v>
      </c>
      <c r="G117" s="123" t="s">
        <v>228</v>
      </c>
      <c r="H117" s="124">
        <v>219</v>
      </c>
      <c r="I117" s="125"/>
      <c r="J117" s="126">
        <f>ROUND(I117*H117,2)</f>
        <v>0</v>
      </c>
      <c r="K117" s="122" t="s">
        <v>172</v>
      </c>
      <c r="L117" s="32"/>
      <c r="M117" s="127" t="s">
        <v>19</v>
      </c>
      <c r="N117" s="128" t="s">
        <v>43</v>
      </c>
      <c r="P117" s="129">
        <f>O117*H117</f>
        <v>0</v>
      </c>
      <c r="Q117" s="129">
        <v>1.9599999999999999E-4</v>
      </c>
      <c r="R117" s="129">
        <f>Q117*H117</f>
        <v>4.2923999999999997E-2</v>
      </c>
      <c r="S117" s="129">
        <v>0</v>
      </c>
      <c r="T117" s="129">
        <f>S117*H117</f>
        <v>0</v>
      </c>
      <c r="U117" s="130" t="s">
        <v>19</v>
      </c>
      <c r="AR117" s="131" t="s">
        <v>173</v>
      </c>
      <c r="AT117" s="131" t="s">
        <v>168</v>
      </c>
      <c r="AU117" s="131" t="s">
        <v>80</v>
      </c>
      <c r="AY117" s="17" t="s">
        <v>167</v>
      </c>
      <c r="BE117" s="132">
        <f>IF(N117="základní",J117,0)</f>
        <v>0</v>
      </c>
      <c r="BF117" s="132">
        <f>IF(N117="snížená",J117,0)</f>
        <v>0</v>
      </c>
      <c r="BG117" s="132">
        <f>IF(N117="zákl. přenesená",J117,0)</f>
        <v>0</v>
      </c>
      <c r="BH117" s="132">
        <f>IF(N117="sníž. přenesená",J117,0)</f>
        <v>0</v>
      </c>
      <c r="BI117" s="132">
        <f>IF(N117="nulová",J117,0)</f>
        <v>0</v>
      </c>
      <c r="BJ117" s="17" t="s">
        <v>80</v>
      </c>
      <c r="BK117" s="132">
        <f>ROUND(I117*H117,2)</f>
        <v>0</v>
      </c>
      <c r="BL117" s="17" t="s">
        <v>173</v>
      </c>
      <c r="BM117" s="131" t="s">
        <v>2281</v>
      </c>
    </row>
    <row r="118" spans="2:65" s="1" customFormat="1" x14ac:dyDescent="0.2">
      <c r="B118" s="32"/>
      <c r="D118" s="133" t="s">
        <v>175</v>
      </c>
      <c r="F118" s="134" t="s">
        <v>2282</v>
      </c>
      <c r="I118" s="135"/>
      <c r="L118" s="32"/>
      <c r="M118" s="136"/>
      <c r="U118" s="53"/>
      <c r="AT118" s="17" t="s">
        <v>175</v>
      </c>
      <c r="AU118" s="17" t="s">
        <v>80</v>
      </c>
    </row>
    <row r="119" spans="2:65" s="1" customFormat="1" ht="37.9" customHeight="1" x14ac:dyDescent="0.2">
      <c r="B119" s="32"/>
      <c r="C119" s="120" t="s">
        <v>264</v>
      </c>
      <c r="D119" s="120" t="s">
        <v>168</v>
      </c>
      <c r="E119" s="121" t="s">
        <v>2283</v>
      </c>
      <c r="F119" s="122" t="s">
        <v>2284</v>
      </c>
      <c r="G119" s="123" t="s">
        <v>193</v>
      </c>
      <c r="H119" s="124">
        <v>0.61499999999999999</v>
      </c>
      <c r="I119" s="125"/>
      <c r="J119" s="126">
        <f>ROUND(I119*H119,2)</f>
        <v>0</v>
      </c>
      <c r="K119" s="122" t="s">
        <v>172</v>
      </c>
      <c r="L119" s="32"/>
      <c r="M119" s="127" t="s">
        <v>19</v>
      </c>
      <c r="N119" s="128" t="s">
        <v>43</v>
      </c>
      <c r="P119" s="129">
        <f>O119*H119</f>
        <v>0</v>
      </c>
      <c r="Q119" s="129">
        <v>0.17818400000000001</v>
      </c>
      <c r="R119" s="129">
        <f>Q119*H119</f>
        <v>0.10958316</v>
      </c>
      <c r="S119" s="129">
        <v>0</v>
      </c>
      <c r="T119" s="129">
        <f>S119*H119</f>
        <v>0</v>
      </c>
      <c r="U119" s="130" t="s">
        <v>19</v>
      </c>
      <c r="AR119" s="131" t="s">
        <v>173</v>
      </c>
      <c r="AT119" s="131" t="s">
        <v>168</v>
      </c>
      <c r="AU119" s="131" t="s">
        <v>80</v>
      </c>
      <c r="AY119" s="17" t="s">
        <v>167</v>
      </c>
      <c r="BE119" s="132">
        <f>IF(N119="základní",J119,0)</f>
        <v>0</v>
      </c>
      <c r="BF119" s="132">
        <f>IF(N119="snížená",J119,0)</f>
        <v>0</v>
      </c>
      <c r="BG119" s="132">
        <f>IF(N119="zákl. přenesená",J119,0)</f>
        <v>0</v>
      </c>
      <c r="BH119" s="132">
        <f>IF(N119="sníž. přenesená",J119,0)</f>
        <v>0</v>
      </c>
      <c r="BI119" s="132">
        <f>IF(N119="nulová",J119,0)</f>
        <v>0</v>
      </c>
      <c r="BJ119" s="17" t="s">
        <v>80</v>
      </c>
      <c r="BK119" s="132">
        <f>ROUND(I119*H119,2)</f>
        <v>0</v>
      </c>
      <c r="BL119" s="17" t="s">
        <v>173</v>
      </c>
      <c r="BM119" s="131" t="s">
        <v>2285</v>
      </c>
    </row>
    <row r="120" spans="2:65" s="1" customFormat="1" x14ac:dyDescent="0.2">
      <c r="B120" s="32"/>
      <c r="D120" s="133" t="s">
        <v>175</v>
      </c>
      <c r="F120" s="134" t="s">
        <v>2286</v>
      </c>
      <c r="I120" s="135"/>
      <c r="L120" s="32"/>
      <c r="M120" s="136"/>
      <c r="U120" s="53"/>
      <c r="AT120" s="17" t="s">
        <v>175</v>
      </c>
      <c r="AU120" s="17" t="s">
        <v>80</v>
      </c>
    </row>
    <row r="121" spans="2:65" s="1" customFormat="1" ht="37.9" customHeight="1" x14ac:dyDescent="0.2">
      <c r="B121" s="32"/>
      <c r="C121" s="120" t="s">
        <v>8</v>
      </c>
      <c r="D121" s="120" t="s">
        <v>168</v>
      </c>
      <c r="E121" s="121" t="s">
        <v>2287</v>
      </c>
      <c r="F121" s="122" t="s">
        <v>2288</v>
      </c>
      <c r="G121" s="123" t="s">
        <v>193</v>
      </c>
      <c r="H121" s="124">
        <v>301.10599999999999</v>
      </c>
      <c r="I121" s="125"/>
      <c r="J121" s="126">
        <f>ROUND(I121*H121,2)</f>
        <v>0</v>
      </c>
      <c r="K121" s="122" t="s">
        <v>172</v>
      </c>
      <c r="L121" s="32"/>
      <c r="M121" s="127" t="s">
        <v>19</v>
      </c>
      <c r="N121" s="128" t="s">
        <v>43</v>
      </c>
      <c r="P121" s="129">
        <f>O121*H121</f>
        <v>0</v>
      </c>
      <c r="Q121" s="129">
        <v>8.3409999999999998E-2</v>
      </c>
      <c r="R121" s="129">
        <f>Q121*H121</f>
        <v>25.11525146</v>
      </c>
      <c r="S121" s="129">
        <v>0</v>
      </c>
      <c r="T121" s="129">
        <f>S121*H121</f>
        <v>0</v>
      </c>
      <c r="U121" s="130" t="s">
        <v>19</v>
      </c>
      <c r="AR121" s="131" t="s">
        <v>173</v>
      </c>
      <c r="AT121" s="131" t="s">
        <v>168</v>
      </c>
      <c r="AU121" s="131" t="s">
        <v>80</v>
      </c>
      <c r="AY121" s="17" t="s">
        <v>167</v>
      </c>
      <c r="BE121" s="132">
        <f>IF(N121="základní",J121,0)</f>
        <v>0</v>
      </c>
      <c r="BF121" s="132">
        <f>IF(N121="snížená",J121,0)</f>
        <v>0</v>
      </c>
      <c r="BG121" s="132">
        <f>IF(N121="zákl. přenesená",J121,0)</f>
        <v>0</v>
      </c>
      <c r="BH121" s="132">
        <f>IF(N121="sníž. přenesená",J121,0)</f>
        <v>0</v>
      </c>
      <c r="BI121" s="132">
        <f>IF(N121="nulová",J121,0)</f>
        <v>0</v>
      </c>
      <c r="BJ121" s="17" t="s">
        <v>80</v>
      </c>
      <c r="BK121" s="132">
        <f>ROUND(I121*H121,2)</f>
        <v>0</v>
      </c>
      <c r="BL121" s="17" t="s">
        <v>173</v>
      </c>
      <c r="BM121" s="131" t="s">
        <v>2289</v>
      </c>
    </row>
    <row r="122" spans="2:65" s="1" customFormat="1" x14ac:dyDescent="0.2">
      <c r="B122" s="32"/>
      <c r="D122" s="133" t="s">
        <v>175</v>
      </c>
      <c r="F122" s="134" t="s">
        <v>2290</v>
      </c>
      <c r="I122" s="135"/>
      <c r="L122" s="32"/>
      <c r="M122" s="136"/>
      <c r="U122" s="53"/>
      <c r="AT122" s="17" t="s">
        <v>175</v>
      </c>
      <c r="AU122" s="17" t="s">
        <v>80</v>
      </c>
    </row>
    <row r="123" spans="2:65" s="10" customFormat="1" ht="25.9" customHeight="1" x14ac:dyDescent="0.2">
      <c r="B123" s="110"/>
      <c r="D123" s="111" t="s">
        <v>71</v>
      </c>
      <c r="E123" s="112" t="s">
        <v>2291</v>
      </c>
      <c r="F123" s="112" t="s">
        <v>2292</v>
      </c>
      <c r="I123" s="113"/>
      <c r="J123" s="114">
        <f>BK123</f>
        <v>0</v>
      </c>
      <c r="L123" s="110"/>
      <c r="M123" s="115"/>
      <c r="P123" s="116">
        <f>SUM(P124:P150)</f>
        <v>0</v>
      </c>
      <c r="R123" s="116">
        <f>SUM(R124:R150)</f>
        <v>43.306548216147007</v>
      </c>
      <c r="T123" s="116">
        <f>SUM(T124:T150)</f>
        <v>0</v>
      </c>
      <c r="U123" s="117"/>
      <c r="AR123" s="111" t="s">
        <v>80</v>
      </c>
      <c r="AT123" s="118" t="s">
        <v>71</v>
      </c>
      <c r="AU123" s="118" t="s">
        <v>72</v>
      </c>
      <c r="AY123" s="111" t="s">
        <v>167</v>
      </c>
      <c r="BK123" s="119">
        <f>SUM(BK124:BK150)</f>
        <v>0</v>
      </c>
    </row>
    <row r="124" spans="2:65" s="1" customFormat="1" ht="66.75" customHeight="1" x14ac:dyDescent="0.2">
      <c r="B124" s="32"/>
      <c r="C124" s="120" t="s">
        <v>273</v>
      </c>
      <c r="D124" s="120" t="s">
        <v>168</v>
      </c>
      <c r="E124" s="121" t="s">
        <v>2256</v>
      </c>
      <c r="F124" s="122" t="s">
        <v>2257</v>
      </c>
      <c r="G124" s="123" t="s">
        <v>314</v>
      </c>
      <c r="H124" s="124">
        <v>1</v>
      </c>
      <c r="I124" s="125"/>
      <c r="J124" s="126">
        <f>ROUND(I124*H124,2)</f>
        <v>0</v>
      </c>
      <c r="K124" s="122" t="s">
        <v>172</v>
      </c>
      <c r="L124" s="32"/>
      <c r="M124" s="127" t="s">
        <v>19</v>
      </c>
      <c r="N124" s="128" t="s">
        <v>43</v>
      </c>
      <c r="P124" s="129">
        <f>O124*H124</f>
        <v>0</v>
      </c>
      <c r="Q124" s="129">
        <v>2.375E-2</v>
      </c>
      <c r="R124" s="129">
        <f>Q124*H124</f>
        <v>2.375E-2</v>
      </c>
      <c r="S124" s="129">
        <v>0</v>
      </c>
      <c r="T124" s="129">
        <f>S124*H124</f>
        <v>0</v>
      </c>
      <c r="U124" s="130" t="s">
        <v>19</v>
      </c>
      <c r="AR124" s="131" t="s">
        <v>173</v>
      </c>
      <c r="AT124" s="131" t="s">
        <v>168</v>
      </c>
      <c r="AU124" s="131" t="s">
        <v>80</v>
      </c>
      <c r="AY124" s="17" t="s">
        <v>167</v>
      </c>
      <c r="BE124" s="132">
        <f>IF(N124="základní",J124,0)</f>
        <v>0</v>
      </c>
      <c r="BF124" s="132">
        <f>IF(N124="snížená",J124,0)</f>
        <v>0</v>
      </c>
      <c r="BG124" s="132">
        <f>IF(N124="zákl. přenesená",J124,0)</f>
        <v>0</v>
      </c>
      <c r="BH124" s="132">
        <f>IF(N124="sníž. přenesená",J124,0)</f>
        <v>0</v>
      </c>
      <c r="BI124" s="132">
        <f>IF(N124="nulová",J124,0)</f>
        <v>0</v>
      </c>
      <c r="BJ124" s="17" t="s">
        <v>80</v>
      </c>
      <c r="BK124" s="132">
        <f>ROUND(I124*H124,2)</f>
        <v>0</v>
      </c>
      <c r="BL124" s="17" t="s">
        <v>173</v>
      </c>
      <c r="BM124" s="131" t="s">
        <v>2293</v>
      </c>
    </row>
    <row r="125" spans="2:65" s="1" customFormat="1" x14ac:dyDescent="0.2">
      <c r="B125" s="32"/>
      <c r="D125" s="133" t="s">
        <v>175</v>
      </c>
      <c r="F125" s="134" t="s">
        <v>2259</v>
      </c>
      <c r="I125" s="135"/>
      <c r="L125" s="32"/>
      <c r="M125" s="136"/>
      <c r="U125" s="53"/>
      <c r="AT125" s="17" t="s">
        <v>175</v>
      </c>
      <c r="AU125" s="17" t="s">
        <v>80</v>
      </c>
    </row>
    <row r="126" spans="2:65" s="1" customFormat="1" ht="44.25" customHeight="1" x14ac:dyDescent="0.2">
      <c r="B126" s="32"/>
      <c r="C126" s="120" t="s">
        <v>278</v>
      </c>
      <c r="D126" s="120" t="s">
        <v>168</v>
      </c>
      <c r="E126" s="121" t="s">
        <v>2294</v>
      </c>
      <c r="F126" s="122" t="s">
        <v>2295</v>
      </c>
      <c r="G126" s="123" t="s">
        <v>314</v>
      </c>
      <c r="H126" s="124">
        <v>14</v>
      </c>
      <c r="I126" s="125"/>
      <c r="J126" s="126">
        <f>ROUND(I126*H126,2)</f>
        <v>0</v>
      </c>
      <c r="K126" s="122" t="s">
        <v>172</v>
      </c>
      <c r="L126" s="32"/>
      <c r="M126" s="127" t="s">
        <v>19</v>
      </c>
      <c r="N126" s="128" t="s">
        <v>43</v>
      </c>
      <c r="P126" s="129">
        <f>O126*H126</f>
        <v>0</v>
      </c>
      <c r="Q126" s="129">
        <v>2.6280000000000001E-2</v>
      </c>
      <c r="R126" s="129">
        <f>Q126*H126</f>
        <v>0.36792000000000002</v>
      </c>
      <c r="S126" s="129">
        <v>0</v>
      </c>
      <c r="T126" s="129">
        <f>S126*H126</f>
        <v>0</v>
      </c>
      <c r="U126" s="130" t="s">
        <v>19</v>
      </c>
      <c r="AR126" s="131" t="s">
        <v>173</v>
      </c>
      <c r="AT126" s="131" t="s">
        <v>168</v>
      </c>
      <c r="AU126" s="131" t="s">
        <v>80</v>
      </c>
      <c r="AY126" s="17" t="s">
        <v>167</v>
      </c>
      <c r="BE126" s="132">
        <f>IF(N126="základní",J126,0)</f>
        <v>0</v>
      </c>
      <c r="BF126" s="132">
        <f>IF(N126="snížená",J126,0)</f>
        <v>0</v>
      </c>
      <c r="BG126" s="132">
        <f>IF(N126="zákl. přenesená",J126,0)</f>
        <v>0</v>
      </c>
      <c r="BH126" s="132">
        <f>IF(N126="sníž. přenesená",J126,0)</f>
        <v>0</v>
      </c>
      <c r="BI126" s="132">
        <f>IF(N126="nulová",J126,0)</f>
        <v>0</v>
      </c>
      <c r="BJ126" s="17" t="s">
        <v>80</v>
      </c>
      <c r="BK126" s="132">
        <f>ROUND(I126*H126,2)</f>
        <v>0</v>
      </c>
      <c r="BL126" s="17" t="s">
        <v>173</v>
      </c>
      <c r="BM126" s="131" t="s">
        <v>2296</v>
      </c>
    </row>
    <row r="127" spans="2:65" s="1" customFormat="1" x14ac:dyDescent="0.2">
      <c r="B127" s="32"/>
      <c r="D127" s="133" t="s">
        <v>175</v>
      </c>
      <c r="F127" s="134" t="s">
        <v>2297</v>
      </c>
      <c r="I127" s="135"/>
      <c r="L127" s="32"/>
      <c r="M127" s="136"/>
      <c r="U127" s="53"/>
      <c r="AT127" s="17" t="s">
        <v>175</v>
      </c>
      <c r="AU127" s="17" t="s">
        <v>80</v>
      </c>
    </row>
    <row r="128" spans="2:65" s="1" customFormat="1" ht="44.25" customHeight="1" x14ac:dyDescent="0.2">
      <c r="B128" s="32"/>
      <c r="C128" s="120" t="s">
        <v>284</v>
      </c>
      <c r="D128" s="120" t="s">
        <v>168</v>
      </c>
      <c r="E128" s="121" t="s">
        <v>2298</v>
      </c>
      <c r="F128" s="122" t="s">
        <v>2299</v>
      </c>
      <c r="G128" s="123" t="s">
        <v>314</v>
      </c>
      <c r="H128" s="124">
        <v>14</v>
      </c>
      <c r="I128" s="125"/>
      <c r="J128" s="126">
        <f>ROUND(I128*H128,2)</f>
        <v>0</v>
      </c>
      <c r="K128" s="122" t="s">
        <v>172</v>
      </c>
      <c r="L128" s="32"/>
      <c r="M128" s="127" t="s">
        <v>19</v>
      </c>
      <c r="N128" s="128" t="s">
        <v>43</v>
      </c>
      <c r="P128" s="129">
        <f>O128*H128</f>
        <v>0</v>
      </c>
      <c r="Q128" s="129">
        <v>3.9629999999999999E-2</v>
      </c>
      <c r="R128" s="129">
        <f>Q128*H128</f>
        <v>0.55481999999999998</v>
      </c>
      <c r="S128" s="129">
        <v>0</v>
      </c>
      <c r="T128" s="129">
        <f>S128*H128</f>
        <v>0</v>
      </c>
      <c r="U128" s="130" t="s">
        <v>19</v>
      </c>
      <c r="AR128" s="131" t="s">
        <v>173</v>
      </c>
      <c r="AT128" s="131" t="s">
        <v>168</v>
      </c>
      <c r="AU128" s="131" t="s">
        <v>80</v>
      </c>
      <c r="AY128" s="17" t="s">
        <v>167</v>
      </c>
      <c r="BE128" s="132">
        <f>IF(N128="základní",J128,0)</f>
        <v>0</v>
      </c>
      <c r="BF128" s="132">
        <f>IF(N128="snížená",J128,0)</f>
        <v>0</v>
      </c>
      <c r="BG128" s="132">
        <f>IF(N128="zákl. přenesená",J128,0)</f>
        <v>0</v>
      </c>
      <c r="BH128" s="132">
        <f>IF(N128="sníž. přenesená",J128,0)</f>
        <v>0</v>
      </c>
      <c r="BI128" s="132">
        <f>IF(N128="nulová",J128,0)</f>
        <v>0</v>
      </c>
      <c r="BJ128" s="17" t="s">
        <v>80</v>
      </c>
      <c r="BK128" s="132">
        <f>ROUND(I128*H128,2)</f>
        <v>0</v>
      </c>
      <c r="BL128" s="17" t="s">
        <v>173</v>
      </c>
      <c r="BM128" s="131" t="s">
        <v>2300</v>
      </c>
    </row>
    <row r="129" spans="2:65" s="1" customFormat="1" x14ac:dyDescent="0.2">
      <c r="B129" s="32"/>
      <c r="D129" s="133" t="s">
        <v>175</v>
      </c>
      <c r="F129" s="134" t="s">
        <v>2301</v>
      </c>
      <c r="I129" s="135"/>
      <c r="L129" s="32"/>
      <c r="M129" s="136"/>
      <c r="U129" s="53"/>
      <c r="AT129" s="17" t="s">
        <v>175</v>
      </c>
      <c r="AU129" s="17" t="s">
        <v>80</v>
      </c>
    </row>
    <row r="130" spans="2:65" s="1" customFormat="1" ht="37.9" customHeight="1" x14ac:dyDescent="0.2">
      <c r="B130" s="32"/>
      <c r="C130" s="120" t="s">
        <v>289</v>
      </c>
      <c r="D130" s="120" t="s">
        <v>168</v>
      </c>
      <c r="E130" s="121" t="s">
        <v>2268</v>
      </c>
      <c r="F130" s="122" t="s">
        <v>2269</v>
      </c>
      <c r="G130" s="123" t="s">
        <v>183</v>
      </c>
      <c r="H130" s="124">
        <v>0.05</v>
      </c>
      <c r="I130" s="125"/>
      <c r="J130" s="126">
        <f>ROUND(I130*H130,2)</f>
        <v>0</v>
      </c>
      <c r="K130" s="122" t="s">
        <v>172</v>
      </c>
      <c r="L130" s="32"/>
      <c r="M130" s="127" t="s">
        <v>19</v>
      </c>
      <c r="N130" s="128" t="s">
        <v>43</v>
      </c>
      <c r="P130" s="129">
        <f>O130*H130</f>
        <v>0</v>
      </c>
      <c r="Q130" s="129">
        <v>1.7094000000000002E-2</v>
      </c>
      <c r="R130" s="129">
        <f>Q130*H130</f>
        <v>8.5470000000000012E-4</v>
      </c>
      <c r="S130" s="129">
        <v>0</v>
      </c>
      <c r="T130" s="129">
        <f>S130*H130</f>
        <v>0</v>
      </c>
      <c r="U130" s="130" t="s">
        <v>19</v>
      </c>
      <c r="AR130" s="131" t="s">
        <v>173</v>
      </c>
      <c r="AT130" s="131" t="s">
        <v>168</v>
      </c>
      <c r="AU130" s="131" t="s">
        <v>80</v>
      </c>
      <c r="AY130" s="17" t="s">
        <v>167</v>
      </c>
      <c r="BE130" s="132">
        <f>IF(N130="základní",J130,0)</f>
        <v>0</v>
      </c>
      <c r="BF130" s="132">
        <f>IF(N130="snížená",J130,0)</f>
        <v>0</v>
      </c>
      <c r="BG130" s="132">
        <f>IF(N130="zákl. přenesená",J130,0)</f>
        <v>0</v>
      </c>
      <c r="BH130" s="132">
        <f>IF(N130="sníž. přenesená",J130,0)</f>
        <v>0</v>
      </c>
      <c r="BI130" s="132">
        <f>IF(N130="nulová",J130,0)</f>
        <v>0</v>
      </c>
      <c r="BJ130" s="17" t="s">
        <v>80</v>
      </c>
      <c r="BK130" s="132">
        <f>ROUND(I130*H130,2)</f>
        <v>0</v>
      </c>
      <c r="BL130" s="17" t="s">
        <v>173</v>
      </c>
      <c r="BM130" s="131" t="s">
        <v>2302</v>
      </c>
    </row>
    <row r="131" spans="2:65" s="1" customFormat="1" x14ac:dyDescent="0.2">
      <c r="B131" s="32"/>
      <c r="D131" s="133" t="s">
        <v>175</v>
      </c>
      <c r="F131" s="134" t="s">
        <v>2271</v>
      </c>
      <c r="I131" s="135"/>
      <c r="L131" s="32"/>
      <c r="M131" s="136"/>
      <c r="U131" s="53"/>
      <c r="AT131" s="17" t="s">
        <v>175</v>
      </c>
      <c r="AU131" s="17" t="s">
        <v>80</v>
      </c>
    </row>
    <row r="132" spans="2:65" s="1" customFormat="1" ht="21.75" customHeight="1" x14ac:dyDescent="0.2">
      <c r="B132" s="32"/>
      <c r="C132" s="152" t="s">
        <v>294</v>
      </c>
      <c r="D132" s="152" t="s">
        <v>180</v>
      </c>
      <c r="E132" s="153" t="s">
        <v>2272</v>
      </c>
      <c r="F132" s="154" t="s">
        <v>2273</v>
      </c>
      <c r="G132" s="155" t="s">
        <v>183</v>
      </c>
      <c r="H132" s="156">
        <v>5.3999999999999999E-2</v>
      </c>
      <c r="I132" s="157"/>
      <c r="J132" s="158">
        <f>ROUND(I132*H132,2)</f>
        <v>0</v>
      </c>
      <c r="K132" s="154" t="s">
        <v>172</v>
      </c>
      <c r="L132" s="159"/>
      <c r="M132" s="160" t="s">
        <v>19</v>
      </c>
      <c r="N132" s="161" t="s">
        <v>43</v>
      </c>
      <c r="P132" s="129">
        <f>O132*H132</f>
        <v>0</v>
      </c>
      <c r="Q132" s="129">
        <v>1</v>
      </c>
      <c r="R132" s="129">
        <f>Q132*H132</f>
        <v>5.3999999999999999E-2</v>
      </c>
      <c r="S132" s="129">
        <v>0</v>
      </c>
      <c r="T132" s="129">
        <f>S132*H132</f>
        <v>0</v>
      </c>
      <c r="U132" s="130" t="s">
        <v>19</v>
      </c>
      <c r="AR132" s="131" t="s">
        <v>184</v>
      </c>
      <c r="AT132" s="131" t="s">
        <v>180</v>
      </c>
      <c r="AU132" s="131" t="s">
        <v>80</v>
      </c>
      <c r="AY132" s="17" t="s">
        <v>167</v>
      </c>
      <c r="BE132" s="132">
        <f>IF(N132="základní",J132,0)</f>
        <v>0</v>
      </c>
      <c r="BF132" s="132">
        <f>IF(N132="snížená",J132,0)</f>
        <v>0</v>
      </c>
      <c r="BG132" s="132">
        <f>IF(N132="zákl. přenesená",J132,0)</f>
        <v>0</v>
      </c>
      <c r="BH132" s="132">
        <f>IF(N132="sníž. přenesená",J132,0)</f>
        <v>0</v>
      </c>
      <c r="BI132" s="132">
        <f>IF(N132="nulová",J132,0)</f>
        <v>0</v>
      </c>
      <c r="BJ132" s="17" t="s">
        <v>80</v>
      </c>
      <c r="BK132" s="132">
        <f>ROUND(I132*H132,2)</f>
        <v>0</v>
      </c>
      <c r="BL132" s="17" t="s">
        <v>173</v>
      </c>
      <c r="BM132" s="131" t="s">
        <v>2303</v>
      </c>
    </row>
    <row r="133" spans="2:65" s="1" customFormat="1" ht="37.9" customHeight="1" x14ac:dyDescent="0.2">
      <c r="B133" s="32"/>
      <c r="C133" s="120" t="s">
        <v>7</v>
      </c>
      <c r="D133" s="120" t="s">
        <v>168</v>
      </c>
      <c r="E133" s="121" t="s">
        <v>2304</v>
      </c>
      <c r="F133" s="122" t="s">
        <v>2305</v>
      </c>
      <c r="G133" s="123" t="s">
        <v>193</v>
      </c>
      <c r="H133" s="124">
        <v>100.175</v>
      </c>
      <c r="I133" s="125"/>
      <c r="J133" s="126">
        <f>ROUND(I133*H133,2)</f>
        <v>0</v>
      </c>
      <c r="K133" s="122" t="s">
        <v>172</v>
      </c>
      <c r="L133" s="32"/>
      <c r="M133" s="127" t="s">
        <v>19</v>
      </c>
      <c r="N133" s="128" t="s">
        <v>43</v>
      </c>
      <c r="P133" s="129">
        <f>O133*H133</f>
        <v>0</v>
      </c>
      <c r="Q133" s="129">
        <v>6.1719999999999997E-2</v>
      </c>
      <c r="R133" s="129">
        <f>Q133*H133</f>
        <v>6.1828009999999995</v>
      </c>
      <c r="S133" s="129">
        <v>0</v>
      </c>
      <c r="T133" s="129">
        <f>S133*H133</f>
        <v>0</v>
      </c>
      <c r="U133" s="130" t="s">
        <v>19</v>
      </c>
      <c r="AR133" s="131" t="s">
        <v>173</v>
      </c>
      <c r="AT133" s="131" t="s">
        <v>168</v>
      </c>
      <c r="AU133" s="131" t="s">
        <v>80</v>
      </c>
      <c r="AY133" s="17" t="s">
        <v>167</v>
      </c>
      <c r="BE133" s="132">
        <f>IF(N133="základní",J133,0)</f>
        <v>0</v>
      </c>
      <c r="BF133" s="132">
        <f>IF(N133="snížená",J133,0)</f>
        <v>0</v>
      </c>
      <c r="BG133" s="132">
        <f>IF(N133="zákl. přenesená",J133,0)</f>
        <v>0</v>
      </c>
      <c r="BH133" s="132">
        <f>IF(N133="sníž. přenesená",J133,0)</f>
        <v>0</v>
      </c>
      <c r="BI133" s="132">
        <f>IF(N133="nulová",J133,0)</f>
        <v>0</v>
      </c>
      <c r="BJ133" s="17" t="s">
        <v>80</v>
      </c>
      <c r="BK133" s="132">
        <f>ROUND(I133*H133,2)</f>
        <v>0</v>
      </c>
      <c r="BL133" s="17" t="s">
        <v>173</v>
      </c>
      <c r="BM133" s="131" t="s">
        <v>2306</v>
      </c>
    </row>
    <row r="134" spans="2:65" s="1" customFormat="1" x14ac:dyDescent="0.2">
      <c r="B134" s="32"/>
      <c r="D134" s="133" t="s">
        <v>175</v>
      </c>
      <c r="F134" s="134" t="s">
        <v>2307</v>
      </c>
      <c r="I134" s="135"/>
      <c r="L134" s="32"/>
      <c r="M134" s="136"/>
      <c r="U134" s="53"/>
      <c r="AT134" s="17" t="s">
        <v>175</v>
      </c>
      <c r="AU134" s="17" t="s">
        <v>80</v>
      </c>
    </row>
    <row r="135" spans="2:65" s="1" customFormat="1" ht="37.9" customHeight="1" x14ac:dyDescent="0.2">
      <c r="B135" s="32"/>
      <c r="C135" s="120" t="s">
        <v>305</v>
      </c>
      <c r="D135" s="120" t="s">
        <v>168</v>
      </c>
      <c r="E135" s="121" t="s">
        <v>2308</v>
      </c>
      <c r="F135" s="122" t="s">
        <v>2309</v>
      </c>
      <c r="G135" s="123" t="s">
        <v>193</v>
      </c>
      <c r="H135" s="124">
        <v>386.815</v>
      </c>
      <c r="I135" s="125"/>
      <c r="J135" s="126">
        <f>ROUND(I135*H135,2)</f>
        <v>0</v>
      </c>
      <c r="K135" s="122" t="s">
        <v>172</v>
      </c>
      <c r="L135" s="32"/>
      <c r="M135" s="127" t="s">
        <v>19</v>
      </c>
      <c r="N135" s="128" t="s">
        <v>43</v>
      </c>
      <c r="P135" s="129">
        <f>O135*H135</f>
        <v>0</v>
      </c>
      <c r="Q135" s="129">
        <v>7.9210000000000003E-2</v>
      </c>
      <c r="R135" s="129">
        <f>Q135*H135</f>
        <v>30.639616150000002</v>
      </c>
      <c r="S135" s="129">
        <v>0</v>
      </c>
      <c r="T135" s="129">
        <f>S135*H135</f>
        <v>0</v>
      </c>
      <c r="U135" s="130" t="s">
        <v>19</v>
      </c>
      <c r="AR135" s="131" t="s">
        <v>173</v>
      </c>
      <c r="AT135" s="131" t="s">
        <v>168</v>
      </c>
      <c r="AU135" s="131" t="s">
        <v>80</v>
      </c>
      <c r="AY135" s="17" t="s">
        <v>167</v>
      </c>
      <c r="BE135" s="132">
        <f>IF(N135="základní",J135,0)</f>
        <v>0</v>
      </c>
      <c r="BF135" s="132">
        <f>IF(N135="snížená",J135,0)</f>
        <v>0</v>
      </c>
      <c r="BG135" s="132">
        <f>IF(N135="zákl. přenesená",J135,0)</f>
        <v>0</v>
      </c>
      <c r="BH135" s="132">
        <f>IF(N135="sníž. přenesená",J135,0)</f>
        <v>0</v>
      </c>
      <c r="BI135" s="132">
        <f>IF(N135="nulová",J135,0)</f>
        <v>0</v>
      </c>
      <c r="BJ135" s="17" t="s">
        <v>80</v>
      </c>
      <c r="BK135" s="132">
        <f>ROUND(I135*H135,2)</f>
        <v>0</v>
      </c>
      <c r="BL135" s="17" t="s">
        <v>173</v>
      </c>
      <c r="BM135" s="131" t="s">
        <v>2310</v>
      </c>
    </row>
    <row r="136" spans="2:65" s="1" customFormat="1" x14ac:dyDescent="0.2">
      <c r="B136" s="32"/>
      <c r="D136" s="133" t="s">
        <v>175</v>
      </c>
      <c r="F136" s="134" t="s">
        <v>2311</v>
      </c>
      <c r="I136" s="135"/>
      <c r="L136" s="32"/>
      <c r="M136" s="136"/>
      <c r="U136" s="53"/>
      <c r="AT136" s="17" t="s">
        <v>175</v>
      </c>
      <c r="AU136" s="17" t="s">
        <v>80</v>
      </c>
    </row>
    <row r="137" spans="2:65" s="1" customFormat="1" ht="24.2" customHeight="1" x14ac:dyDescent="0.2">
      <c r="B137" s="32"/>
      <c r="C137" s="120" t="s">
        <v>311</v>
      </c>
      <c r="D137" s="120" t="s">
        <v>168</v>
      </c>
      <c r="E137" s="121" t="s">
        <v>2312</v>
      </c>
      <c r="F137" s="122" t="s">
        <v>2313</v>
      </c>
      <c r="G137" s="123" t="s">
        <v>228</v>
      </c>
      <c r="H137" s="124">
        <v>37.1</v>
      </c>
      <c r="I137" s="125"/>
      <c r="J137" s="126">
        <f>ROUND(I137*H137,2)</f>
        <v>0</v>
      </c>
      <c r="K137" s="122" t="s">
        <v>172</v>
      </c>
      <c r="L137" s="32"/>
      <c r="M137" s="127" t="s">
        <v>19</v>
      </c>
      <c r="N137" s="128" t="s">
        <v>43</v>
      </c>
      <c r="P137" s="129">
        <f>O137*H137</f>
        <v>0</v>
      </c>
      <c r="Q137" s="129">
        <v>8.0271400000000005E-5</v>
      </c>
      <c r="R137" s="129">
        <f>Q137*H137</f>
        <v>2.9780689400000005E-3</v>
      </c>
      <c r="S137" s="129">
        <v>0</v>
      </c>
      <c r="T137" s="129">
        <f>S137*H137</f>
        <v>0</v>
      </c>
      <c r="U137" s="130" t="s">
        <v>19</v>
      </c>
      <c r="AR137" s="131" t="s">
        <v>173</v>
      </c>
      <c r="AT137" s="131" t="s">
        <v>168</v>
      </c>
      <c r="AU137" s="131" t="s">
        <v>80</v>
      </c>
      <c r="AY137" s="17" t="s">
        <v>167</v>
      </c>
      <c r="BE137" s="132">
        <f>IF(N137="základní",J137,0)</f>
        <v>0</v>
      </c>
      <c r="BF137" s="132">
        <f>IF(N137="snížená",J137,0)</f>
        <v>0</v>
      </c>
      <c r="BG137" s="132">
        <f>IF(N137="zákl. přenesená",J137,0)</f>
        <v>0</v>
      </c>
      <c r="BH137" s="132">
        <f>IF(N137="sníž. přenesená",J137,0)</f>
        <v>0</v>
      </c>
      <c r="BI137" s="132">
        <f>IF(N137="nulová",J137,0)</f>
        <v>0</v>
      </c>
      <c r="BJ137" s="17" t="s">
        <v>80</v>
      </c>
      <c r="BK137" s="132">
        <f>ROUND(I137*H137,2)</f>
        <v>0</v>
      </c>
      <c r="BL137" s="17" t="s">
        <v>173</v>
      </c>
      <c r="BM137" s="131" t="s">
        <v>2314</v>
      </c>
    </row>
    <row r="138" spans="2:65" s="1" customFormat="1" x14ac:dyDescent="0.2">
      <c r="B138" s="32"/>
      <c r="D138" s="133" t="s">
        <v>175</v>
      </c>
      <c r="F138" s="134" t="s">
        <v>2315</v>
      </c>
      <c r="I138" s="135"/>
      <c r="L138" s="32"/>
      <c r="M138" s="136"/>
      <c r="U138" s="53"/>
      <c r="AT138" s="17" t="s">
        <v>175</v>
      </c>
      <c r="AU138" s="17" t="s">
        <v>80</v>
      </c>
    </row>
    <row r="139" spans="2:65" s="1" customFormat="1" ht="24.2" customHeight="1" x14ac:dyDescent="0.2">
      <c r="B139" s="32"/>
      <c r="C139" s="120" t="s">
        <v>317</v>
      </c>
      <c r="D139" s="120" t="s">
        <v>168</v>
      </c>
      <c r="E139" s="121" t="s">
        <v>2312</v>
      </c>
      <c r="F139" s="122" t="s">
        <v>2313</v>
      </c>
      <c r="G139" s="123" t="s">
        <v>228</v>
      </c>
      <c r="H139" s="124">
        <v>25</v>
      </c>
      <c r="I139" s="125"/>
      <c r="J139" s="126">
        <f>ROUND(I139*H139,2)</f>
        <v>0</v>
      </c>
      <c r="K139" s="122" t="s">
        <v>172</v>
      </c>
      <c r="L139" s="32"/>
      <c r="M139" s="127" t="s">
        <v>19</v>
      </c>
      <c r="N139" s="128" t="s">
        <v>43</v>
      </c>
      <c r="P139" s="129">
        <f>O139*H139</f>
        <v>0</v>
      </c>
      <c r="Q139" s="129">
        <v>8.0271400000000005E-5</v>
      </c>
      <c r="R139" s="129">
        <f>Q139*H139</f>
        <v>2.0067850000000001E-3</v>
      </c>
      <c r="S139" s="129">
        <v>0</v>
      </c>
      <c r="T139" s="129">
        <f>S139*H139</f>
        <v>0</v>
      </c>
      <c r="U139" s="130" t="s">
        <v>19</v>
      </c>
      <c r="AR139" s="131" t="s">
        <v>173</v>
      </c>
      <c r="AT139" s="131" t="s">
        <v>168</v>
      </c>
      <c r="AU139" s="131" t="s">
        <v>80</v>
      </c>
      <c r="AY139" s="17" t="s">
        <v>167</v>
      </c>
      <c r="BE139" s="132">
        <f>IF(N139="základní",J139,0)</f>
        <v>0</v>
      </c>
      <c r="BF139" s="132">
        <f>IF(N139="snížená",J139,0)</f>
        <v>0</v>
      </c>
      <c r="BG139" s="132">
        <f>IF(N139="zákl. přenesená",J139,0)</f>
        <v>0</v>
      </c>
      <c r="BH139" s="132">
        <f>IF(N139="sníž. přenesená",J139,0)</f>
        <v>0</v>
      </c>
      <c r="BI139" s="132">
        <f>IF(N139="nulová",J139,0)</f>
        <v>0</v>
      </c>
      <c r="BJ139" s="17" t="s">
        <v>80</v>
      </c>
      <c r="BK139" s="132">
        <f>ROUND(I139*H139,2)</f>
        <v>0</v>
      </c>
      <c r="BL139" s="17" t="s">
        <v>173</v>
      </c>
      <c r="BM139" s="131" t="s">
        <v>2316</v>
      </c>
    </row>
    <row r="140" spans="2:65" s="1" customFormat="1" x14ac:dyDescent="0.2">
      <c r="B140" s="32"/>
      <c r="D140" s="133" t="s">
        <v>175</v>
      </c>
      <c r="F140" s="134" t="s">
        <v>2315</v>
      </c>
      <c r="I140" s="135"/>
      <c r="L140" s="32"/>
      <c r="M140" s="136"/>
      <c r="U140" s="53"/>
      <c r="AT140" s="17" t="s">
        <v>175</v>
      </c>
      <c r="AU140" s="17" t="s">
        <v>80</v>
      </c>
    </row>
    <row r="141" spans="2:65" s="1" customFormat="1" ht="24.2" customHeight="1" x14ac:dyDescent="0.2">
      <c r="B141" s="32"/>
      <c r="C141" s="120" t="s">
        <v>321</v>
      </c>
      <c r="D141" s="120" t="s">
        <v>168</v>
      </c>
      <c r="E141" s="121" t="s">
        <v>2275</v>
      </c>
      <c r="F141" s="122" t="s">
        <v>2276</v>
      </c>
      <c r="G141" s="123" t="s">
        <v>228</v>
      </c>
      <c r="H141" s="124">
        <v>130.16999999999999</v>
      </c>
      <c r="I141" s="125"/>
      <c r="J141" s="126">
        <f>ROUND(I141*H141,2)</f>
        <v>0</v>
      </c>
      <c r="K141" s="122" t="s">
        <v>172</v>
      </c>
      <c r="L141" s="32"/>
      <c r="M141" s="127" t="s">
        <v>19</v>
      </c>
      <c r="N141" s="128" t="s">
        <v>43</v>
      </c>
      <c r="P141" s="129">
        <f>O141*H141</f>
        <v>0</v>
      </c>
      <c r="Q141" s="129">
        <v>1.2040709999999999E-4</v>
      </c>
      <c r="R141" s="129">
        <f>Q141*H141</f>
        <v>1.5673392206999998E-2</v>
      </c>
      <c r="S141" s="129">
        <v>0</v>
      </c>
      <c r="T141" s="129">
        <f>S141*H141</f>
        <v>0</v>
      </c>
      <c r="U141" s="130" t="s">
        <v>19</v>
      </c>
      <c r="AR141" s="131" t="s">
        <v>173</v>
      </c>
      <c r="AT141" s="131" t="s">
        <v>168</v>
      </c>
      <c r="AU141" s="131" t="s">
        <v>80</v>
      </c>
      <c r="AY141" s="17" t="s">
        <v>167</v>
      </c>
      <c r="BE141" s="132">
        <f>IF(N141="základní",J141,0)</f>
        <v>0</v>
      </c>
      <c r="BF141" s="132">
        <f>IF(N141="snížená",J141,0)</f>
        <v>0</v>
      </c>
      <c r="BG141" s="132">
        <f>IF(N141="zákl. přenesená",J141,0)</f>
        <v>0</v>
      </c>
      <c r="BH141" s="132">
        <f>IF(N141="sníž. přenesená",J141,0)</f>
        <v>0</v>
      </c>
      <c r="BI141" s="132">
        <f>IF(N141="nulová",J141,0)</f>
        <v>0</v>
      </c>
      <c r="BJ141" s="17" t="s">
        <v>80</v>
      </c>
      <c r="BK141" s="132">
        <f>ROUND(I141*H141,2)</f>
        <v>0</v>
      </c>
      <c r="BL141" s="17" t="s">
        <v>173</v>
      </c>
      <c r="BM141" s="131" t="s">
        <v>2317</v>
      </c>
    </row>
    <row r="142" spans="2:65" s="1" customFormat="1" x14ac:dyDescent="0.2">
      <c r="B142" s="32"/>
      <c r="D142" s="133" t="s">
        <v>175</v>
      </c>
      <c r="F142" s="134" t="s">
        <v>2278</v>
      </c>
      <c r="I142" s="135"/>
      <c r="L142" s="32"/>
      <c r="M142" s="136"/>
      <c r="U142" s="53"/>
      <c r="AT142" s="17" t="s">
        <v>175</v>
      </c>
      <c r="AU142" s="17" t="s">
        <v>80</v>
      </c>
    </row>
    <row r="143" spans="2:65" s="1" customFormat="1" ht="24.2" customHeight="1" x14ac:dyDescent="0.2">
      <c r="B143" s="32"/>
      <c r="C143" s="120" t="s">
        <v>326</v>
      </c>
      <c r="D143" s="120" t="s">
        <v>168</v>
      </c>
      <c r="E143" s="121" t="s">
        <v>2279</v>
      </c>
      <c r="F143" s="122" t="s">
        <v>2280</v>
      </c>
      <c r="G143" s="123" t="s">
        <v>228</v>
      </c>
      <c r="H143" s="124">
        <v>130.16999999999999</v>
      </c>
      <c r="I143" s="125"/>
      <c r="J143" s="126">
        <f>ROUND(I143*H143,2)</f>
        <v>0</v>
      </c>
      <c r="K143" s="122" t="s">
        <v>172</v>
      </c>
      <c r="L143" s="32"/>
      <c r="M143" s="127" t="s">
        <v>19</v>
      </c>
      <c r="N143" s="128" t="s">
        <v>43</v>
      </c>
      <c r="P143" s="129">
        <f>O143*H143</f>
        <v>0</v>
      </c>
      <c r="Q143" s="129">
        <v>1.9599999999999999E-4</v>
      </c>
      <c r="R143" s="129">
        <f>Q143*H143</f>
        <v>2.5513319999999996E-2</v>
      </c>
      <c r="S143" s="129">
        <v>0</v>
      </c>
      <c r="T143" s="129">
        <f>S143*H143</f>
        <v>0</v>
      </c>
      <c r="U143" s="130" t="s">
        <v>19</v>
      </c>
      <c r="AR143" s="131" t="s">
        <v>173</v>
      </c>
      <c r="AT143" s="131" t="s">
        <v>168</v>
      </c>
      <c r="AU143" s="131" t="s">
        <v>80</v>
      </c>
      <c r="AY143" s="17" t="s">
        <v>167</v>
      </c>
      <c r="BE143" s="132">
        <f>IF(N143="základní",J143,0)</f>
        <v>0</v>
      </c>
      <c r="BF143" s="132">
        <f>IF(N143="snížená",J143,0)</f>
        <v>0</v>
      </c>
      <c r="BG143" s="132">
        <f>IF(N143="zákl. přenesená",J143,0)</f>
        <v>0</v>
      </c>
      <c r="BH143" s="132">
        <f>IF(N143="sníž. přenesená",J143,0)</f>
        <v>0</v>
      </c>
      <c r="BI143" s="132">
        <f>IF(N143="nulová",J143,0)</f>
        <v>0</v>
      </c>
      <c r="BJ143" s="17" t="s">
        <v>80</v>
      </c>
      <c r="BK143" s="132">
        <f>ROUND(I143*H143,2)</f>
        <v>0</v>
      </c>
      <c r="BL143" s="17" t="s">
        <v>173</v>
      </c>
      <c r="BM143" s="131" t="s">
        <v>2318</v>
      </c>
    </row>
    <row r="144" spans="2:65" s="1" customFormat="1" x14ac:dyDescent="0.2">
      <c r="B144" s="32"/>
      <c r="D144" s="133" t="s">
        <v>175</v>
      </c>
      <c r="F144" s="134" t="s">
        <v>2282</v>
      </c>
      <c r="I144" s="135"/>
      <c r="L144" s="32"/>
      <c r="M144" s="136"/>
      <c r="U144" s="53"/>
      <c r="AT144" s="17" t="s">
        <v>175</v>
      </c>
      <c r="AU144" s="17" t="s">
        <v>80</v>
      </c>
    </row>
    <row r="145" spans="2:65" s="1" customFormat="1" ht="24.2" customHeight="1" x14ac:dyDescent="0.2">
      <c r="B145" s="32"/>
      <c r="C145" s="120" t="s">
        <v>330</v>
      </c>
      <c r="D145" s="120" t="s">
        <v>168</v>
      </c>
      <c r="E145" s="121" t="s">
        <v>2279</v>
      </c>
      <c r="F145" s="122" t="s">
        <v>2280</v>
      </c>
      <c r="G145" s="123" t="s">
        <v>228</v>
      </c>
      <c r="H145" s="124">
        <v>37.1</v>
      </c>
      <c r="I145" s="125"/>
      <c r="J145" s="126">
        <f>ROUND(I145*H145,2)</f>
        <v>0</v>
      </c>
      <c r="K145" s="122" t="s">
        <v>172</v>
      </c>
      <c r="L145" s="32"/>
      <c r="M145" s="127" t="s">
        <v>19</v>
      </c>
      <c r="N145" s="128" t="s">
        <v>43</v>
      </c>
      <c r="P145" s="129">
        <f>O145*H145</f>
        <v>0</v>
      </c>
      <c r="Q145" s="129">
        <v>1.9599999999999999E-4</v>
      </c>
      <c r="R145" s="129">
        <f>Q145*H145</f>
        <v>7.2716000000000005E-3</v>
      </c>
      <c r="S145" s="129">
        <v>0</v>
      </c>
      <c r="T145" s="129">
        <f>S145*H145</f>
        <v>0</v>
      </c>
      <c r="U145" s="130" t="s">
        <v>19</v>
      </c>
      <c r="AR145" s="131" t="s">
        <v>173</v>
      </c>
      <c r="AT145" s="131" t="s">
        <v>168</v>
      </c>
      <c r="AU145" s="131" t="s">
        <v>80</v>
      </c>
      <c r="AY145" s="17" t="s">
        <v>167</v>
      </c>
      <c r="BE145" s="132">
        <f>IF(N145="základní",J145,0)</f>
        <v>0</v>
      </c>
      <c r="BF145" s="132">
        <f>IF(N145="snížená",J145,0)</f>
        <v>0</v>
      </c>
      <c r="BG145" s="132">
        <f>IF(N145="zákl. přenesená",J145,0)</f>
        <v>0</v>
      </c>
      <c r="BH145" s="132">
        <f>IF(N145="sníž. přenesená",J145,0)</f>
        <v>0</v>
      </c>
      <c r="BI145" s="132">
        <f>IF(N145="nulová",J145,0)</f>
        <v>0</v>
      </c>
      <c r="BJ145" s="17" t="s">
        <v>80</v>
      </c>
      <c r="BK145" s="132">
        <f>ROUND(I145*H145,2)</f>
        <v>0</v>
      </c>
      <c r="BL145" s="17" t="s">
        <v>173</v>
      </c>
      <c r="BM145" s="131" t="s">
        <v>2319</v>
      </c>
    </row>
    <row r="146" spans="2:65" s="1" customFormat="1" x14ac:dyDescent="0.2">
      <c r="B146" s="32"/>
      <c r="D146" s="133" t="s">
        <v>175</v>
      </c>
      <c r="F146" s="134" t="s">
        <v>2282</v>
      </c>
      <c r="I146" s="135"/>
      <c r="L146" s="32"/>
      <c r="M146" s="136"/>
      <c r="U146" s="53"/>
      <c r="AT146" s="17" t="s">
        <v>175</v>
      </c>
      <c r="AU146" s="17" t="s">
        <v>80</v>
      </c>
    </row>
    <row r="147" spans="2:65" s="1" customFormat="1" ht="37.9" customHeight="1" x14ac:dyDescent="0.2">
      <c r="B147" s="32"/>
      <c r="C147" s="120" t="s">
        <v>335</v>
      </c>
      <c r="D147" s="120" t="s">
        <v>168</v>
      </c>
      <c r="E147" s="121" t="s">
        <v>2283</v>
      </c>
      <c r="F147" s="122" t="s">
        <v>2284</v>
      </c>
      <c r="G147" s="123" t="s">
        <v>193</v>
      </c>
      <c r="H147" s="124">
        <v>1.05</v>
      </c>
      <c r="I147" s="125"/>
      <c r="J147" s="126">
        <f>ROUND(I147*H147,2)</f>
        <v>0</v>
      </c>
      <c r="K147" s="122" t="s">
        <v>172</v>
      </c>
      <c r="L147" s="32"/>
      <c r="M147" s="127" t="s">
        <v>19</v>
      </c>
      <c r="N147" s="128" t="s">
        <v>43</v>
      </c>
      <c r="P147" s="129">
        <f>O147*H147</f>
        <v>0</v>
      </c>
      <c r="Q147" s="129">
        <v>0.17818400000000001</v>
      </c>
      <c r="R147" s="129">
        <f>Q147*H147</f>
        <v>0.18709320000000002</v>
      </c>
      <c r="S147" s="129">
        <v>0</v>
      </c>
      <c r="T147" s="129">
        <f>S147*H147</f>
        <v>0</v>
      </c>
      <c r="U147" s="130" t="s">
        <v>19</v>
      </c>
      <c r="AR147" s="131" t="s">
        <v>173</v>
      </c>
      <c r="AT147" s="131" t="s">
        <v>168</v>
      </c>
      <c r="AU147" s="131" t="s">
        <v>80</v>
      </c>
      <c r="AY147" s="17" t="s">
        <v>167</v>
      </c>
      <c r="BE147" s="132">
        <f>IF(N147="základní",J147,0)</f>
        <v>0</v>
      </c>
      <c r="BF147" s="132">
        <f>IF(N147="snížená",J147,0)</f>
        <v>0</v>
      </c>
      <c r="BG147" s="132">
        <f>IF(N147="zákl. přenesená",J147,0)</f>
        <v>0</v>
      </c>
      <c r="BH147" s="132">
        <f>IF(N147="sníž. přenesená",J147,0)</f>
        <v>0</v>
      </c>
      <c r="BI147" s="132">
        <f>IF(N147="nulová",J147,0)</f>
        <v>0</v>
      </c>
      <c r="BJ147" s="17" t="s">
        <v>80</v>
      </c>
      <c r="BK147" s="132">
        <f>ROUND(I147*H147,2)</f>
        <v>0</v>
      </c>
      <c r="BL147" s="17" t="s">
        <v>173</v>
      </c>
      <c r="BM147" s="131" t="s">
        <v>2320</v>
      </c>
    </row>
    <row r="148" spans="2:65" s="1" customFormat="1" x14ac:dyDescent="0.2">
      <c r="B148" s="32"/>
      <c r="D148" s="133" t="s">
        <v>175</v>
      </c>
      <c r="F148" s="134" t="s">
        <v>2286</v>
      </c>
      <c r="I148" s="135"/>
      <c r="L148" s="32"/>
      <c r="M148" s="136"/>
      <c r="U148" s="53"/>
      <c r="AT148" s="17" t="s">
        <v>175</v>
      </c>
      <c r="AU148" s="17" t="s">
        <v>80</v>
      </c>
    </row>
    <row r="149" spans="2:65" s="1" customFormat="1" ht="37.9" customHeight="1" x14ac:dyDescent="0.2">
      <c r="B149" s="32"/>
      <c r="C149" s="120" t="s">
        <v>339</v>
      </c>
      <c r="D149" s="120" t="s">
        <v>168</v>
      </c>
      <c r="E149" s="121" t="s">
        <v>2321</v>
      </c>
      <c r="F149" s="122" t="s">
        <v>2322</v>
      </c>
      <c r="G149" s="123" t="s">
        <v>193</v>
      </c>
      <c r="H149" s="124">
        <v>81.25</v>
      </c>
      <c r="I149" s="125"/>
      <c r="J149" s="126">
        <f>ROUND(I149*H149,2)</f>
        <v>0</v>
      </c>
      <c r="K149" s="122" t="s">
        <v>172</v>
      </c>
      <c r="L149" s="32"/>
      <c r="M149" s="127" t="s">
        <v>19</v>
      </c>
      <c r="N149" s="128" t="s">
        <v>43</v>
      </c>
      <c r="P149" s="129">
        <f>O149*H149</f>
        <v>0</v>
      </c>
      <c r="Q149" s="129">
        <v>6.4519999999999994E-2</v>
      </c>
      <c r="R149" s="129">
        <f>Q149*H149</f>
        <v>5.2422499999999994</v>
      </c>
      <c r="S149" s="129">
        <v>0</v>
      </c>
      <c r="T149" s="129">
        <f>S149*H149</f>
        <v>0</v>
      </c>
      <c r="U149" s="130" t="s">
        <v>19</v>
      </c>
      <c r="AR149" s="131" t="s">
        <v>173</v>
      </c>
      <c r="AT149" s="131" t="s">
        <v>168</v>
      </c>
      <c r="AU149" s="131" t="s">
        <v>80</v>
      </c>
      <c r="AY149" s="17" t="s">
        <v>167</v>
      </c>
      <c r="BE149" s="132">
        <f>IF(N149="základní",J149,0)</f>
        <v>0</v>
      </c>
      <c r="BF149" s="132">
        <f>IF(N149="snížená",J149,0)</f>
        <v>0</v>
      </c>
      <c r="BG149" s="132">
        <f>IF(N149="zákl. přenesená",J149,0)</f>
        <v>0</v>
      </c>
      <c r="BH149" s="132">
        <f>IF(N149="sníž. přenesená",J149,0)</f>
        <v>0</v>
      </c>
      <c r="BI149" s="132">
        <f>IF(N149="nulová",J149,0)</f>
        <v>0</v>
      </c>
      <c r="BJ149" s="17" t="s">
        <v>80</v>
      </c>
      <c r="BK149" s="132">
        <f>ROUND(I149*H149,2)</f>
        <v>0</v>
      </c>
      <c r="BL149" s="17" t="s">
        <v>173</v>
      </c>
      <c r="BM149" s="131" t="s">
        <v>2323</v>
      </c>
    </row>
    <row r="150" spans="2:65" s="1" customFormat="1" x14ac:dyDescent="0.2">
      <c r="B150" s="32"/>
      <c r="D150" s="133" t="s">
        <v>175</v>
      </c>
      <c r="F150" s="134" t="s">
        <v>2324</v>
      </c>
      <c r="I150" s="135"/>
      <c r="L150" s="32"/>
      <c r="M150" s="136"/>
      <c r="U150" s="53"/>
      <c r="AT150" s="17" t="s">
        <v>175</v>
      </c>
      <c r="AU150" s="17" t="s">
        <v>80</v>
      </c>
    </row>
    <row r="151" spans="2:65" s="10" customFormat="1" ht="25.9" customHeight="1" x14ac:dyDescent="0.2">
      <c r="B151" s="110"/>
      <c r="D151" s="111" t="s">
        <v>71</v>
      </c>
      <c r="E151" s="112" t="s">
        <v>2325</v>
      </c>
      <c r="F151" s="112" t="s">
        <v>2326</v>
      </c>
      <c r="I151" s="113"/>
      <c r="J151" s="114">
        <f>BK151</f>
        <v>0</v>
      </c>
      <c r="L151" s="110"/>
      <c r="M151" s="115"/>
      <c r="P151" s="116">
        <f>SUM(P152:P164)</f>
        <v>0</v>
      </c>
      <c r="R151" s="116">
        <f>SUM(R152:R164)</f>
        <v>21.86784347</v>
      </c>
      <c r="T151" s="116">
        <f>SUM(T152:T164)</f>
        <v>0</v>
      </c>
      <c r="U151" s="117"/>
      <c r="AR151" s="111" t="s">
        <v>80</v>
      </c>
      <c r="AT151" s="118" t="s">
        <v>71</v>
      </c>
      <c r="AU151" s="118" t="s">
        <v>72</v>
      </c>
      <c r="AY151" s="111" t="s">
        <v>167</v>
      </c>
      <c r="BK151" s="119">
        <f>SUM(BK152:BK164)</f>
        <v>0</v>
      </c>
    </row>
    <row r="152" spans="2:65" s="1" customFormat="1" ht="37.9" customHeight="1" x14ac:dyDescent="0.2">
      <c r="B152" s="32"/>
      <c r="C152" s="120" t="s">
        <v>344</v>
      </c>
      <c r="D152" s="120" t="s">
        <v>168</v>
      </c>
      <c r="E152" s="121" t="s">
        <v>2327</v>
      </c>
      <c r="F152" s="122" t="s">
        <v>2328</v>
      </c>
      <c r="G152" s="123" t="s">
        <v>193</v>
      </c>
      <c r="H152" s="124">
        <v>200</v>
      </c>
      <c r="I152" s="125"/>
      <c r="J152" s="126">
        <f>ROUND(I152*H152,2)</f>
        <v>0</v>
      </c>
      <c r="K152" s="122" t="s">
        <v>172</v>
      </c>
      <c r="L152" s="32"/>
      <c r="M152" s="127" t="s">
        <v>19</v>
      </c>
      <c r="N152" s="128" t="s">
        <v>43</v>
      </c>
      <c r="P152" s="129">
        <f>O152*H152</f>
        <v>0</v>
      </c>
      <c r="Q152" s="129">
        <v>2.8400000000000002E-4</v>
      </c>
      <c r="R152" s="129">
        <f>Q152*H152</f>
        <v>5.6800000000000003E-2</v>
      </c>
      <c r="S152" s="129">
        <v>0</v>
      </c>
      <c r="T152" s="129">
        <f>S152*H152</f>
        <v>0</v>
      </c>
      <c r="U152" s="130" t="s">
        <v>19</v>
      </c>
      <c r="AR152" s="131" t="s">
        <v>173</v>
      </c>
      <c r="AT152" s="131" t="s">
        <v>168</v>
      </c>
      <c r="AU152" s="131" t="s">
        <v>80</v>
      </c>
      <c r="AY152" s="17" t="s">
        <v>167</v>
      </c>
      <c r="BE152" s="132">
        <f>IF(N152="základní",J152,0)</f>
        <v>0</v>
      </c>
      <c r="BF152" s="132">
        <f>IF(N152="snížená",J152,0)</f>
        <v>0</v>
      </c>
      <c r="BG152" s="132">
        <f>IF(N152="zákl. přenesená",J152,0)</f>
        <v>0</v>
      </c>
      <c r="BH152" s="132">
        <f>IF(N152="sníž. přenesená",J152,0)</f>
        <v>0</v>
      </c>
      <c r="BI152" s="132">
        <f>IF(N152="nulová",J152,0)</f>
        <v>0</v>
      </c>
      <c r="BJ152" s="17" t="s">
        <v>80</v>
      </c>
      <c r="BK152" s="132">
        <f>ROUND(I152*H152,2)</f>
        <v>0</v>
      </c>
      <c r="BL152" s="17" t="s">
        <v>173</v>
      </c>
      <c r="BM152" s="131" t="s">
        <v>2329</v>
      </c>
    </row>
    <row r="153" spans="2:65" s="1" customFormat="1" x14ac:dyDescent="0.2">
      <c r="B153" s="32"/>
      <c r="D153" s="133" t="s">
        <v>175</v>
      </c>
      <c r="F153" s="134" t="s">
        <v>2330</v>
      </c>
      <c r="I153" s="135"/>
      <c r="L153" s="32"/>
      <c r="M153" s="136"/>
      <c r="U153" s="53"/>
      <c r="AT153" s="17" t="s">
        <v>175</v>
      </c>
      <c r="AU153" s="17" t="s">
        <v>80</v>
      </c>
    </row>
    <row r="154" spans="2:65" s="1" customFormat="1" ht="37.9" customHeight="1" x14ac:dyDescent="0.2">
      <c r="B154" s="32"/>
      <c r="C154" s="120" t="s">
        <v>349</v>
      </c>
      <c r="D154" s="120" t="s">
        <v>168</v>
      </c>
      <c r="E154" s="121" t="s">
        <v>2331</v>
      </c>
      <c r="F154" s="122" t="s">
        <v>2332</v>
      </c>
      <c r="G154" s="123" t="s">
        <v>193</v>
      </c>
      <c r="H154" s="124">
        <v>219.3</v>
      </c>
      <c r="I154" s="125"/>
      <c r="J154" s="126">
        <f>ROUND(I154*H154,2)</f>
        <v>0</v>
      </c>
      <c r="K154" s="122" t="s">
        <v>172</v>
      </c>
      <c r="L154" s="32"/>
      <c r="M154" s="127" t="s">
        <v>19</v>
      </c>
      <c r="N154" s="128" t="s">
        <v>43</v>
      </c>
      <c r="P154" s="129">
        <f>O154*H154</f>
        <v>0</v>
      </c>
      <c r="Q154" s="129">
        <v>1.21E-2</v>
      </c>
      <c r="R154" s="129">
        <f>Q154*H154</f>
        <v>2.6535299999999999</v>
      </c>
      <c r="S154" s="129">
        <v>0</v>
      </c>
      <c r="T154" s="129">
        <f>S154*H154</f>
        <v>0</v>
      </c>
      <c r="U154" s="130" t="s">
        <v>19</v>
      </c>
      <c r="AR154" s="131" t="s">
        <v>173</v>
      </c>
      <c r="AT154" s="131" t="s">
        <v>168</v>
      </c>
      <c r="AU154" s="131" t="s">
        <v>80</v>
      </c>
      <c r="AY154" s="17" t="s">
        <v>167</v>
      </c>
      <c r="BE154" s="132">
        <f>IF(N154="základní",J154,0)</f>
        <v>0</v>
      </c>
      <c r="BF154" s="132">
        <f>IF(N154="snížená",J154,0)</f>
        <v>0</v>
      </c>
      <c r="BG154" s="132">
        <f>IF(N154="zákl. přenesená",J154,0)</f>
        <v>0</v>
      </c>
      <c r="BH154" s="132">
        <f>IF(N154="sníž. přenesená",J154,0)</f>
        <v>0</v>
      </c>
      <c r="BI154" s="132">
        <f>IF(N154="nulová",J154,0)</f>
        <v>0</v>
      </c>
      <c r="BJ154" s="17" t="s">
        <v>80</v>
      </c>
      <c r="BK154" s="132">
        <f>ROUND(I154*H154,2)</f>
        <v>0</v>
      </c>
      <c r="BL154" s="17" t="s">
        <v>173</v>
      </c>
      <c r="BM154" s="131" t="s">
        <v>2333</v>
      </c>
    </row>
    <row r="155" spans="2:65" s="1" customFormat="1" x14ac:dyDescent="0.2">
      <c r="B155" s="32"/>
      <c r="D155" s="133" t="s">
        <v>175</v>
      </c>
      <c r="F155" s="134" t="s">
        <v>2334</v>
      </c>
      <c r="I155" s="135"/>
      <c r="L155" s="32"/>
      <c r="M155" s="136"/>
      <c r="U155" s="53"/>
      <c r="AT155" s="17" t="s">
        <v>175</v>
      </c>
      <c r="AU155" s="17" t="s">
        <v>80</v>
      </c>
    </row>
    <row r="156" spans="2:65" s="1" customFormat="1" ht="49.15" customHeight="1" x14ac:dyDescent="0.2">
      <c r="B156" s="32"/>
      <c r="C156" s="120" t="s">
        <v>354</v>
      </c>
      <c r="D156" s="120" t="s">
        <v>168</v>
      </c>
      <c r="E156" s="121" t="s">
        <v>2335</v>
      </c>
      <c r="F156" s="122" t="s">
        <v>2336</v>
      </c>
      <c r="G156" s="123" t="s">
        <v>193</v>
      </c>
      <c r="H156" s="124">
        <v>1444.979</v>
      </c>
      <c r="I156" s="125"/>
      <c r="J156" s="126">
        <f>ROUND(I156*H156,2)</f>
        <v>0</v>
      </c>
      <c r="K156" s="122" t="s">
        <v>172</v>
      </c>
      <c r="L156" s="32"/>
      <c r="M156" s="127" t="s">
        <v>19</v>
      </c>
      <c r="N156" s="128" t="s">
        <v>43</v>
      </c>
      <c r="P156" s="129">
        <f>O156*H156</f>
        <v>0</v>
      </c>
      <c r="Q156" s="129">
        <v>1.3129999999999999E-2</v>
      </c>
      <c r="R156" s="129">
        <f>Q156*H156</f>
        <v>18.972574269999999</v>
      </c>
      <c r="S156" s="129">
        <v>0</v>
      </c>
      <c r="T156" s="129">
        <f>S156*H156</f>
        <v>0</v>
      </c>
      <c r="U156" s="130" t="s">
        <v>19</v>
      </c>
      <c r="AR156" s="131" t="s">
        <v>173</v>
      </c>
      <c r="AT156" s="131" t="s">
        <v>168</v>
      </c>
      <c r="AU156" s="131" t="s">
        <v>80</v>
      </c>
      <c r="AY156" s="17" t="s">
        <v>167</v>
      </c>
      <c r="BE156" s="132">
        <f>IF(N156="základní",J156,0)</f>
        <v>0</v>
      </c>
      <c r="BF156" s="132">
        <f>IF(N156="snížená",J156,0)</f>
        <v>0</v>
      </c>
      <c r="BG156" s="132">
        <f>IF(N156="zákl. přenesená",J156,0)</f>
        <v>0</v>
      </c>
      <c r="BH156" s="132">
        <f>IF(N156="sníž. přenesená",J156,0)</f>
        <v>0</v>
      </c>
      <c r="BI156" s="132">
        <f>IF(N156="nulová",J156,0)</f>
        <v>0</v>
      </c>
      <c r="BJ156" s="17" t="s">
        <v>80</v>
      </c>
      <c r="BK156" s="132">
        <f>ROUND(I156*H156,2)</f>
        <v>0</v>
      </c>
      <c r="BL156" s="17" t="s">
        <v>173</v>
      </c>
      <c r="BM156" s="131" t="s">
        <v>2337</v>
      </c>
    </row>
    <row r="157" spans="2:65" s="1" customFormat="1" x14ac:dyDescent="0.2">
      <c r="B157" s="32"/>
      <c r="D157" s="133" t="s">
        <v>175</v>
      </c>
      <c r="F157" s="134" t="s">
        <v>2338</v>
      </c>
      <c r="I157" s="135"/>
      <c r="L157" s="32"/>
      <c r="M157" s="136"/>
      <c r="U157" s="53"/>
      <c r="AT157" s="17" t="s">
        <v>175</v>
      </c>
      <c r="AU157" s="17" t="s">
        <v>80</v>
      </c>
    </row>
    <row r="158" spans="2:65" s="1" customFormat="1" ht="24.2" customHeight="1" x14ac:dyDescent="0.2">
      <c r="B158" s="32"/>
      <c r="C158" s="120" t="s">
        <v>358</v>
      </c>
      <c r="D158" s="120" t="s">
        <v>168</v>
      </c>
      <c r="E158" s="121" t="s">
        <v>2339</v>
      </c>
      <c r="F158" s="122" t="s">
        <v>2340</v>
      </c>
      <c r="G158" s="123" t="s">
        <v>193</v>
      </c>
      <c r="H158" s="124">
        <v>1664.28</v>
      </c>
      <c r="I158" s="125"/>
      <c r="J158" s="126">
        <f>ROUND(I158*H158,2)</f>
        <v>0</v>
      </c>
      <c r="K158" s="122" t="s">
        <v>19</v>
      </c>
      <c r="L158" s="32"/>
      <c r="M158" s="127" t="s">
        <v>19</v>
      </c>
      <c r="N158" s="128" t="s">
        <v>43</v>
      </c>
      <c r="P158" s="129">
        <f>O158*H158</f>
        <v>0</v>
      </c>
      <c r="Q158" s="129">
        <v>8.0000000000000007E-5</v>
      </c>
      <c r="R158" s="129">
        <f>Q158*H158</f>
        <v>0.13314240000000002</v>
      </c>
      <c r="S158" s="129">
        <v>0</v>
      </c>
      <c r="T158" s="129">
        <f>S158*H158</f>
        <v>0</v>
      </c>
      <c r="U158" s="130" t="s">
        <v>19</v>
      </c>
      <c r="AR158" s="131" t="s">
        <v>173</v>
      </c>
      <c r="AT158" s="131" t="s">
        <v>168</v>
      </c>
      <c r="AU158" s="131" t="s">
        <v>80</v>
      </c>
      <c r="AY158" s="17" t="s">
        <v>167</v>
      </c>
      <c r="BE158" s="132">
        <f>IF(N158="základní",J158,0)</f>
        <v>0</v>
      </c>
      <c r="BF158" s="132">
        <f>IF(N158="snížená",J158,0)</f>
        <v>0</v>
      </c>
      <c r="BG158" s="132">
        <f>IF(N158="zákl. přenesená",J158,0)</f>
        <v>0</v>
      </c>
      <c r="BH158" s="132">
        <f>IF(N158="sníž. přenesená",J158,0)</f>
        <v>0</v>
      </c>
      <c r="BI158" s="132">
        <f>IF(N158="nulová",J158,0)</f>
        <v>0</v>
      </c>
      <c r="BJ158" s="17" t="s">
        <v>80</v>
      </c>
      <c r="BK158" s="132">
        <f>ROUND(I158*H158,2)</f>
        <v>0</v>
      </c>
      <c r="BL158" s="17" t="s">
        <v>173</v>
      </c>
      <c r="BM158" s="131" t="s">
        <v>2341</v>
      </c>
    </row>
    <row r="159" spans="2:65" s="1" customFormat="1" ht="44.25" customHeight="1" x14ac:dyDescent="0.2">
      <c r="B159" s="32"/>
      <c r="C159" s="120" t="s">
        <v>362</v>
      </c>
      <c r="D159" s="120" t="s">
        <v>168</v>
      </c>
      <c r="E159" s="121" t="s">
        <v>2342</v>
      </c>
      <c r="F159" s="122" t="s">
        <v>2343</v>
      </c>
      <c r="G159" s="123" t="s">
        <v>228</v>
      </c>
      <c r="H159" s="124">
        <v>358.2</v>
      </c>
      <c r="I159" s="125"/>
      <c r="J159" s="126">
        <f>ROUND(I159*H159,2)</f>
        <v>0</v>
      </c>
      <c r="K159" s="122" t="s">
        <v>172</v>
      </c>
      <c r="L159" s="32"/>
      <c r="M159" s="127" t="s">
        <v>19</v>
      </c>
      <c r="N159" s="128" t="s">
        <v>43</v>
      </c>
      <c r="P159" s="129">
        <f>O159*H159</f>
        <v>0</v>
      </c>
      <c r="Q159" s="129">
        <v>0</v>
      </c>
      <c r="R159" s="129">
        <f>Q159*H159</f>
        <v>0</v>
      </c>
      <c r="S159" s="129">
        <v>0</v>
      </c>
      <c r="T159" s="129">
        <f>S159*H159</f>
        <v>0</v>
      </c>
      <c r="U159" s="130" t="s">
        <v>19</v>
      </c>
      <c r="AR159" s="131" t="s">
        <v>173</v>
      </c>
      <c r="AT159" s="131" t="s">
        <v>168</v>
      </c>
      <c r="AU159" s="131" t="s">
        <v>80</v>
      </c>
      <c r="AY159" s="17" t="s">
        <v>167</v>
      </c>
      <c r="BE159" s="132">
        <f>IF(N159="základní",J159,0)</f>
        <v>0</v>
      </c>
      <c r="BF159" s="132">
        <f>IF(N159="snížená",J159,0)</f>
        <v>0</v>
      </c>
      <c r="BG159" s="132">
        <f>IF(N159="zákl. přenesená",J159,0)</f>
        <v>0</v>
      </c>
      <c r="BH159" s="132">
        <f>IF(N159="sníž. přenesená",J159,0)</f>
        <v>0</v>
      </c>
      <c r="BI159" s="132">
        <f>IF(N159="nulová",J159,0)</f>
        <v>0</v>
      </c>
      <c r="BJ159" s="17" t="s">
        <v>80</v>
      </c>
      <c r="BK159" s="132">
        <f>ROUND(I159*H159,2)</f>
        <v>0</v>
      </c>
      <c r="BL159" s="17" t="s">
        <v>173</v>
      </c>
      <c r="BM159" s="131" t="s">
        <v>2344</v>
      </c>
    </row>
    <row r="160" spans="2:65" s="1" customFormat="1" x14ac:dyDescent="0.2">
      <c r="B160" s="32"/>
      <c r="D160" s="133" t="s">
        <v>175</v>
      </c>
      <c r="F160" s="134" t="s">
        <v>2345</v>
      </c>
      <c r="I160" s="135"/>
      <c r="L160" s="32"/>
      <c r="M160" s="136"/>
      <c r="U160" s="53"/>
      <c r="AT160" s="17" t="s">
        <v>175</v>
      </c>
      <c r="AU160" s="17" t="s">
        <v>80</v>
      </c>
    </row>
    <row r="161" spans="2:65" s="1" customFormat="1" ht="24.2" customHeight="1" x14ac:dyDescent="0.2">
      <c r="B161" s="32"/>
      <c r="C161" s="152" t="s">
        <v>366</v>
      </c>
      <c r="D161" s="152" t="s">
        <v>180</v>
      </c>
      <c r="E161" s="153" t="s">
        <v>2346</v>
      </c>
      <c r="F161" s="154" t="s">
        <v>2347</v>
      </c>
      <c r="G161" s="155" t="s">
        <v>228</v>
      </c>
      <c r="H161" s="156">
        <v>429.84</v>
      </c>
      <c r="I161" s="157"/>
      <c r="J161" s="158">
        <f>ROUND(I161*H161,2)</f>
        <v>0</v>
      </c>
      <c r="K161" s="154" t="s">
        <v>172</v>
      </c>
      <c r="L161" s="159"/>
      <c r="M161" s="160" t="s">
        <v>19</v>
      </c>
      <c r="N161" s="161" t="s">
        <v>43</v>
      </c>
      <c r="P161" s="129">
        <f>O161*H161</f>
        <v>0</v>
      </c>
      <c r="Q161" s="129">
        <v>1E-4</v>
      </c>
      <c r="R161" s="129">
        <f>Q161*H161</f>
        <v>4.2984000000000001E-2</v>
      </c>
      <c r="S161" s="129">
        <v>0</v>
      </c>
      <c r="T161" s="129">
        <f>S161*H161</f>
        <v>0</v>
      </c>
      <c r="U161" s="130" t="s">
        <v>19</v>
      </c>
      <c r="AR161" s="131" t="s">
        <v>184</v>
      </c>
      <c r="AT161" s="131" t="s">
        <v>180</v>
      </c>
      <c r="AU161" s="131" t="s">
        <v>80</v>
      </c>
      <c r="AY161" s="17" t="s">
        <v>167</v>
      </c>
      <c r="BE161" s="132">
        <f>IF(N161="základní",J161,0)</f>
        <v>0</v>
      </c>
      <c r="BF161" s="132">
        <f>IF(N161="snížená",J161,0)</f>
        <v>0</v>
      </c>
      <c r="BG161" s="132">
        <f>IF(N161="zákl. přenesená",J161,0)</f>
        <v>0</v>
      </c>
      <c r="BH161" s="132">
        <f>IF(N161="sníž. přenesená",J161,0)</f>
        <v>0</v>
      </c>
      <c r="BI161" s="132">
        <f>IF(N161="nulová",J161,0)</f>
        <v>0</v>
      </c>
      <c r="BJ161" s="17" t="s">
        <v>80</v>
      </c>
      <c r="BK161" s="132">
        <f>ROUND(I161*H161,2)</f>
        <v>0</v>
      </c>
      <c r="BL161" s="17" t="s">
        <v>173</v>
      </c>
      <c r="BM161" s="131" t="s">
        <v>2348</v>
      </c>
    </row>
    <row r="162" spans="2:65" s="1" customFormat="1" ht="55.5" customHeight="1" x14ac:dyDescent="0.2">
      <c r="B162" s="32"/>
      <c r="C162" s="120" t="s">
        <v>373</v>
      </c>
      <c r="D162" s="120" t="s">
        <v>168</v>
      </c>
      <c r="E162" s="121" t="s">
        <v>2349</v>
      </c>
      <c r="F162" s="122" t="s">
        <v>2350</v>
      </c>
      <c r="G162" s="123" t="s">
        <v>228</v>
      </c>
      <c r="H162" s="124">
        <v>183.6</v>
      </c>
      <c r="I162" s="125"/>
      <c r="J162" s="126">
        <f>ROUND(I162*H162,2)</f>
        <v>0</v>
      </c>
      <c r="K162" s="122" t="s">
        <v>172</v>
      </c>
      <c r="L162" s="32"/>
      <c r="M162" s="127" t="s">
        <v>19</v>
      </c>
      <c r="N162" s="128" t="s">
        <v>43</v>
      </c>
      <c r="P162" s="129">
        <f>O162*H162</f>
        <v>0</v>
      </c>
      <c r="Q162" s="129">
        <v>0</v>
      </c>
      <c r="R162" s="129">
        <f>Q162*H162</f>
        <v>0</v>
      </c>
      <c r="S162" s="129">
        <v>0</v>
      </c>
      <c r="T162" s="129">
        <f>S162*H162</f>
        <v>0</v>
      </c>
      <c r="U162" s="130" t="s">
        <v>19</v>
      </c>
      <c r="AR162" s="131" t="s">
        <v>173</v>
      </c>
      <c r="AT162" s="131" t="s">
        <v>168</v>
      </c>
      <c r="AU162" s="131" t="s">
        <v>80</v>
      </c>
      <c r="AY162" s="17" t="s">
        <v>167</v>
      </c>
      <c r="BE162" s="132">
        <f>IF(N162="základní",J162,0)</f>
        <v>0</v>
      </c>
      <c r="BF162" s="132">
        <f>IF(N162="snížená",J162,0)</f>
        <v>0</v>
      </c>
      <c r="BG162" s="132">
        <f>IF(N162="zákl. přenesená",J162,0)</f>
        <v>0</v>
      </c>
      <c r="BH162" s="132">
        <f>IF(N162="sníž. přenesená",J162,0)</f>
        <v>0</v>
      </c>
      <c r="BI162" s="132">
        <f>IF(N162="nulová",J162,0)</f>
        <v>0</v>
      </c>
      <c r="BJ162" s="17" t="s">
        <v>80</v>
      </c>
      <c r="BK162" s="132">
        <f>ROUND(I162*H162,2)</f>
        <v>0</v>
      </c>
      <c r="BL162" s="17" t="s">
        <v>173</v>
      </c>
      <c r="BM162" s="131" t="s">
        <v>2351</v>
      </c>
    </row>
    <row r="163" spans="2:65" s="1" customFormat="1" x14ac:dyDescent="0.2">
      <c r="B163" s="32"/>
      <c r="D163" s="133" t="s">
        <v>175</v>
      </c>
      <c r="F163" s="134" t="s">
        <v>2352</v>
      </c>
      <c r="I163" s="135"/>
      <c r="L163" s="32"/>
      <c r="M163" s="136"/>
      <c r="U163" s="53"/>
      <c r="AT163" s="17" t="s">
        <v>175</v>
      </c>
      <c r="AU163" s="17" t="s">
        <v>80</v>
      </c>
    </row>
    <row r="164" spans="2:65" s="1" customFormat="1" ht="24.2" customHeight="1" x14ac:dyDescent="0.2">
      <c r="B164" s="32"/>
      <c r="C164" s="152" t="s">
        <v>378</v>
      </c>
      <c r="D164" s="152" t="s">
        <v>180</v>
      </c>
      <c r="E164" s="153" t="s">
        <v>2353</v>
      </c>
      <c r="F164" s="154" t="s">
        <v>2354</v>
      </c>
      <c r="G164" s="155" t="s">
        <v>228</v>
      </c>
      <c r="H164" s="156">
        <v>220.32</v>
      </c>
      <c r="I164" s="157"/>
      <c r="J164" s="158">
        <f>ROUND(I164*H164,2)</f>
        <v>0</v>
      </c>
      <c r="K164" s="154" t="s">
        <v>172</v>
      </c>
      <c r="L164" s="159"/>
      <c r="M164" s="160" t="s">
        <v>19</v>
      </c>
      <c r="N164" s="161" t="s">
        <v>43</v>
      </c>
      <c r="P164" s="129">
        <f>O164*H164</f>
        <v>0</v>
      </c>
      <c r="Q164" s="129">
        <v>4.0000000000000003E-5</v>
      </c>
      <c r="R164" s="129">
        <f>Q164*H164</f>
        <v>8.8128000000000008E-3</v>
      </c>
      <c r="S164" s="129">
        <v>0</v>
      </c>
      <c r="T164" s="129">
        <f>S164*H164</f>
        <v>0</v>
      </c>
      <c r="U164" s="130" t="s">
        <v>19</v>
      </c>
      <c r="AR164" s="131" t="s">
        <v>184</v>
      </c>
      <c r="AT164" s="131" t="s">
        <v>180</v>
      </c>
      <c r="AU164" s="131" t="s">
        <v>80</v>
      </c>
      <c r="AY164" s="17" t="s">
        <v>167</v>
      </c>
      <c r="BE164" s="132">
        <f>IF(N164="základní",J164,0)</f>
        <v>0</v>
      </c>
      <c r="BF164" s="132">
        <f>IF(N164="snížená",J164,0)</f>
        <v>0</v>
      </c>
      <c r="BG164" s="132">
        <f>IF(N164="zákl. přenesená",J164,0)</f>
        <v>0</v>
      </c>
      <c r="BH164" s="132">
        <f>IF(N164="sníž. přenesená",J164,0)</f>
        <v>0</v>
      </c>
      <c r="BI164" s="132">
        <f>IF(N164="nulová",J164,0)</f>
        <v>0</v>
      </c>
      <c r="BJ164" s="17" t="s">
        <v>80</v>
      </c>
      <c r="BK164" s="132">
        <f>ROUND(I164*H164,2)</f>
        <v>0</v>
      </c>
      <c r="BL164" s="17" t="s">
        <v>173</v>
      </c>
      <c r="BM164" s="131" t="s">
        <v>2355</v>
      </c>
    </row>
    <row r="165" spans="2:65" s="10" customFormat="1" ht="25.9" customHeight="1" x14ac:dyDescent="0.2">
      <c r="B165" s="110"/>
      <c r="D165" s="111" t="s">
        <v>71</v>
      </c>
      <c r="E165" s="112" t="s">
        <v>2356</v>
      </c>
      <c r="F165" s="112" t="s">
        <v>2357</v>
      </c>
      <c r="I165" s="113"/>
      <c r="J165" s="114">
        <f>BK165</f>
        <v>0</v>
      </c>
      <c r="L165" s="110"/>
      <c r="M165" s="115"/>
      <c r="P165" s="116">
        <f>SUM(P166:P174)</f>
        <v>0</v>
      </c>
      <c r="R165" s="116">
        <f>SUM(R166:R174)</f>
        <v>46.551204150980205</v>
      </c>
      <c r="T165" s="116">
        <f>SUM(T166:T174)</f>
        <v>0</v>
      </c>
      <c r="U165" s="117"/>
      <c r="AR165" s="111" t="s">
        <v>80</v>
      </c>
      <c r="AT165" s="118" t="s">
        <v>71</v>
      </c>
      <c r="AU165" s="118" t="s">
        <v>72</v>
      </c>
      <c r="AY165" s="111" t="s">
        <v>167</v>
      </c>
      <c r="BK165" s="119">
        <f>SUM(BK166:BK174)</f>
        <v>0</v>
      </c>
    </row>
    <row r="166" spans="2:65" s="1" customFormat="1" ht="21.75" customHeight="1" x14ac:dyDescent="0.2">
      <c r="B166" s="32"/>
      <c r="C166" s="120" t="s">
        <v>384</v>
      </c>
      <c r="D166" s="120" t="s">
        <v>168</v>
      </c>
      <c r="E166" s="121" t="s">
        <v>2358</v>
      </c>
      <c r="F166" s="122" t="s">
        <v>2359</v>
      </c>
      <c r="G166" s="123" t="s">
        <v>183</v>
      </c>
      <c r="H166" s="124">
        <v>1.6659999999999999</v>
      </c>
      <c r="I166" s="125"/>
      <c r="J166" s="126">
        <f>ROUND(I166*H166,2)</f>
        <v>0</v>
      </c>
      <c r="K166" s="122" t="s">
        <v>172</v>
      </c>
      <c r="L166" s="32"/>
      <c r="M166" s="127" t="s">
        <v>19</v>
      </c>
      <c r="N166" s="128" t="s">
        <v>43</v>
      </c>
      <c r="P166" s="129">
        <f>O166*H166</f>
        <v>0</v>
      </c>
      <c r="Q166" s="129">
        <v>1.0627727796999999</v>
      </c>
      <c r="R166" s="129">
        <f>Q166*H166</f>
        <v>1.7705794509801998</v>
      </c>
      <c r="S166" s="129">
        <v>0</v>
      </c>
      <c r="T166" s="129">
        <f>S166*H166</f>
        <v>0</v>
      </c>
      <c r="U166" s="130" t="s">
        <v>19</v>
      </c>
      <c r="AR166" s="131" t="s">
        <v>173</v>
      </c>
      <c r="AT166" s="131" t="s">
        <v>168</v>
      </c>
      <c r="AU166" s="131" t="s">
        <v>80</v>
      </c>
      <c r="AY166" s="17" t="s">
        <v>167</v>
      </c>
      <c r="BE166" s="132">
        <f>IF(N166="základní",J166,0)</f>
        <v>0</v>
      </c>
      <c r="BF166" s="132">
        <f>IF(N166="snížená",J166,0)</f>
        <v>0</v>
      </c>
      <c r="BG166" s="132">
        <f>IF(N166="zákl. přenesená",J166,0)</f>
        <v>0</v>
      </c>
      <c r="BH166" s="132">
        <f>IF(N166="sníž. přenesená",J166,0)</f>
        <v>0</v>
      </c>
      <c r="BI166" s="132">
        <f>IF(N166="nulová",J166,0)</f>
        <v>0</v>
      </c>
      <c r="BJ166" s="17" t="s">
        <v>80</v>
      </c>
      <c r="BK166" s="132">
        <f>ROUND(I166*H166,2)</f>
        <v>0</v>
      </c>
      <c r="BL166" s="17" t="s">
        <v>173</v>
      </c>
      <c r="BM166" s="131" t="s">
        <v>2360</v>
      </c>
    </row>
    <row r="167" spans="2:65" s="1" customFormat="1" x14ac:dyDescent="0.2">
      <c r="B167" s="32"/>
      <c r="D167" s="133" t="s">
        <v>175</v>
      </c>
      <c r="F167" s="134" t="s">
        <v>2361</v>
      </c>
      <c r="I167" s="135"/>
      <c r="L167" s="32"/>
      <c r="M167" s="136"/>
      <c r="U167" s="53"/>
      <c r="AT167" s="17" t="s">
        <v>175</v>
      </c>
      <c r="AU167" s="17" t="s">
        <v>80</v>
      </c>
    </row>
    <row r="168" spans="2:65" s="1" customFormat="1" ht="33" customHeight="1" x14ac:dyDescent="0.2">
      <c r="B168" s="32"/>
      <c r="C168" s="120" t="s">
        <v>389</v>
      </c>
      <c r="D168" s="120" t="s">
        <v>168</v>
      </c>
      <c r="E168" s="121" t="s">
        <v>2362</v>
      </c>
      <c r="F168" s="122" t="s">
        <v>2363</v>
      </c>
      <c r="G168" s="123" t="s">
        <v>193</v>
      </c>
      <c r="H168" s="124">
        <v>274.60000000000002</v>
      </c>
      <c r="I168" s="125"/>
      <c r="J168" s="126">
        <f>ROUND(I168*H168,2)</f>
        <v>0</v>
      </c>
      <c r="K168" s="122" t="s">
        <v>172</v>
      </c>
      <c r="L168" s="32"/>
      <c r="M168" s="127" t="s">
        <v>19</v>
      </c>
      <c r="N168" s="128" t="s">
        <v>43</v>
      </c>
      <c r="P168" s="129">
        <f>O168*H168</f>
        <v>0</v>
      </c>
      <c r="Q168" s="129">
        <v>0.105</v>
      </c>
      <c r="R168" s="129">
        <f>Q168*H168</f>
        <v>28.833000000000002</v>
      </c>
      <c r="S168" s="129">
        <v>0</v>
      </c>
      <c r="T168" s="129">
        <f>S168*H168</f>
        <v>0</v>
      </c>
      <c r="U168" s="130" t="s">
        <v>19</v>
      </c>
      <c r="AR168" s="131" t="s">
        <v>173</v>
      </c>
      <c r="AT168" s="131" t="s">
        <v>168</v>
      </c>
      <c r="AU168" s="131" t="s">
        <v>80</v>
      </c>
      <c r="AY168" s="17" t="s">
        <v>167</v>
      </c>
      <c r="BE168" s="132">
        <f>IF(N168="základní",J168,0)</f>
        <v>0</v>
      </c>
      <c r="BF168" s="132">
        <f>IF(N168="snížená",J168,0)</f>
        <v>0</v>
      </c>
      <c r="BG168" s="132">
        <f>IF(N168="zákl. přenesená",J168,0)</f>
        <v>0</v>
      </c>
      <c r="BH168" s="132">
        <f>IF(N168="sníž. přenesená",J168,0)</f>
        <v>0</v>
      </c>
      <c r="BI168" s="132">
        <f>IF(N168="nulová",J168,0)</f>
        <v>0</v>
      </c>
      <c r="BJ168" s="17" t="s">
        <v>80</v>
      </c>
      <c r="BK168" s="132">
        <f>ROUND(I168*H168,2)</f>
        <v>0</v>
      </c>
      <c r="BL168" s="17" t="s">
        <v>173</v>
      </c>
      <c r="BM168" s="131" t="s">
        <v>2364</v>
      </c>
    </row>
    <row r="169" spans="2:65" s="1" customFormat="1" x14ac:dyDescent="0.2">
      <c r="B169" s="32"/>
      <c r="D169" s="133" t="s">
        <v>175</v>
      </c>
      <c r="F169" s="134" t="s">
        <v>2365</v>
      </c>
      <c r="I169" s="135"/>
      <c r="L169" s="32"/>
      <c r="M169" s="136"/>
      <c r="U169" s="53"/>
      <c r="AT169" s="17" t="s">
        <v>175</v>
      </c>
      <c r="AU169" s="17" t="s">
        <v>80</v>
      </c>
    </row>
    <row r="170" spans="2:65" s="1" customFormat="1" ht="16.5" customHeight="1" x14ac:dyDescent="0.2">
      <c r="B170" s="32"/>
      <c r="C170" s="120" t="s">
        <v>394</v>
      </c>
      <c r="D170" s="120" t="s">
        <v>168</v>
      </c>
      <c r="E170" s="121" t="s">
        <v>2366</v>
      </c>
      <c r="F170" s="122" t="s">
        <v>2367</v>
      </c>
      <c r="G170" s="123" t="s">
        <v>193</v>
      </c>
      <c r="H170" s="124">
        <v>151.5</v>
      </c>
      <c r="I170" s="125"/>
      <c r="J170" s="126">
        <f>ROUND(I170*H170,2)</f>
        <v>0</v>
      </c>
      <c r="K170" s="122" t="s">
        <v>19</v>
      </c>
      <c r="L170" s="32"/>
      <c r="M170" s="127" t="s">
        <v>19</v>
      </c>
      <c r="N170" s="128" t="s">
        <v>43</v>
      </c>
      <c r="P170" s="129">
        <f>O170*H170</f>
        <v>0</v>
      </c>
      <c r="Q170" s="129">
        <v>0.105</v>
      </c>
      <c r="R170" s="129">
        <f>Q170*H170</f>
        <v>15.907499999999999</v>
      </c>
      <c r="S170" s="129">
        <v>0</v>
      </c>
      <c r="T170" s="129">
        <f>S170*H170</f>
        <v>0</v>
      </c>
      <c r="U170" s="130" t="s">
        <v>19</v>
      </c>
      <c r="AR170" s="131" t="s">
        <v>173</v>
      </c>
      <c r="AT170" s="131" t="s">
        <v>168</v>
      </c>
      <c r="AU170" s="131" t="s">
        <v>80</v>
      </c>
      <c r="AY170" s="17" t="s">
        <v>167</v>
      </c>
      <c r="BE170" s="132">
        <f>IF(N170="základní",J170,0)</f>
        <v>0</v>
      </c>
      <c r="BF170" s="132">
        <f>IF(N170="snížená",J170,0)</f>
        <v>0</v>
      </c>
      <c r="BG170" s="132">
        <f>IF(N170="zákl. přenesená",J170,0)</f>
        <v>0</v>
      </c>
      <c r="BH170" s="132">
        <f>IF(N170="sníž. přenesená",J170,0)</f>
        <v>0</v>
      </c>
      <c r="BI170" s="132">
        <f>IF(N170="nulová",J170,0)</f>
        <v>0</v>
      </c>
      <c r="BJ170" s="17" t="s">
        <v>80</v>
      </c>
      <c r="BK170" s="132">
        <f>ROUND(I170*H170,2)</f>
        <v>0</v>
      </c>
      <c r="BL170" s="17" t="s">
        <v>173</v>
      </c>
      <c r="BM170" s="131" t="s">
        <v>2368</v>
      </c>
    </row>
    <row r="171" spans="2:65" s="1" customFormat="1" ht="37.9" customHeight="1" x14ac:dyDescent="0.2">
      <c r="B171" s="32"/>
      <c r="C171" s="120" t="s">
        <v>400</v>
      </c>
      <c r="D171" s="120" t="s">
        <v>168</v>
      </c>
      <c r="E171" s="121" t="s">
        <v>2369</v>
      </c>
      <c r="F171" s="122" t="s">
        <v>2370</v>
      </c>
      <c r="G171" s="123" t="s">
        <v>228</v>
      </c>
      <c r="H171" s="124">
        <v>411</v>
      </c>
      <c r="I171" s="125"/>
      <c r="J171" s="126">
        <f>ROUND(I171*H171,2)</f>
        <v>0</v>
      </c>
      <c r="K171" s="122" t="s">
        <v>172</v>
      </c>
      <c r="L171" s="32"/>
      <c r="M171" s="127" t="s">
        <v>19</v>
      </c>
      <c r="N171" s="128" t="s">
        <v>43</v>
      </c>
      <c r="P171" s="129">
        <f>O171*H171</f>
        <v>0</v>
      </c>
      <c r="Q171" s="129">
        <v>8.3999999999999995E-5</v>
      </c>
      <c r="R171" s="129">
        <f>Q171*H171</f>
        <v>3.4523999999999999E-2</v>
      </c>
      <c r="S171" s="129">
        <v>0</v>
      </c>
      <c r="T171" s="129">
        <f>S171*H171</f>
        <v>0</v>
      </c>
      <c r="U171" s="130" t="s">
        <v>19</v>
      </c>
      <c r="AR171" s="131" t="s">
        <v>173</v>
      </c>
      <c r="AT171" s="131" t="s">
        <v>168</v>
      </c>
      <c r="AU171" s="131" t="s">
        <v>80</v>
      </c>
      <c r="AY171" s="17" t="s">
        <v>167</v>
      </c>
      <c r="BE171" s="132">
        <f>IF(N171="základní",J171,0)</f>
        <v>0</v>
      </c>
      <c r="BF171" s="132">
        <f>IF(N171="snížená",J171,0)</f>
        <v>0</v>
      </c>
      <c r="BG171" s="132">
        <f>IF(N171="zákl. přenesená",J171,0)</f>
        <v>0</v>
      </c>
      <c r="BH171" s="132">
        <f>IF(N171="sníž. přenesená",J171,0)</f>
        <v>0</v>
      </c>
      <c r="BI171" s="132">
        <f>IF(N171="nulová",J171,0)</f>
        <v>0</v>
      </c>
      <c r="BJ171" s="17" t="s">
        <v>80</v>
      </c>
      <c r="BK171" s="132">
        <f>ROUND(I171*H171,2)</f>
        <v>0</v>
      </c>
      <c r="BL171" s="17" t="s">
        <v>173</v>
      </c>
      <c r="BM171" s="131" t="s">
        <v>2371</v>
      </c>
    </row>
    <row r="172" spans="2:65" s="1" customFormat="1" x14ac:dyDescent="0.2">
      <c r="B172" s="32"/>
      <c r="D172" s="133" t="s">
        <v>175</v>
      </c>
      <c r="F172" s="134" t="s">
        <v>2372</v>
      </c>
      <c r="I172" s="135"/>
      <c r="L172" s="32"/>
      <c r="M172" s="136"/>
      <c r="U172" s="53"/>
      <c r="AT172" s="17" t="s">
        <v>175</v>
      </c>
      <c r="AU172" s="17" t="s">
        <v>80</v>
      </c>
    </row>
    <row r="173" spans="2:65" s="1" customFormat="1" ht="37.9" customHeight="1" x14ac:dyDescent="0.2">
      <c r="B173" s="32"/>
      <c r="C173" s="120" t="s">
        <v>407</v>
      </c>
      <c r="D173" s="120" t="s">
        <v>168</v>
      </c>
      <c r="E173" s="121" t="s">
        <v>2373</v>
      </c>
      <c r="F173" s="122" t="s">
        <v>2374</v>
      </c>
      <c r="G173" s="123" t="s">
        <v>228</v>
      </c>
      <c r="H173" s="124">
        <v>177.8</v>
      </c>
      <c r="I173" s="125"/>
      <c r="J173" s="126">
        <f>ROUND(I173*H173,2)</f>
        <v>0</v>
      </c>
      <c r="K173" s="122" t="s">
        <v>172</v>
      </c>
      <c r="L173" s="32"/>
      <c r="M173" s="127" t="s">
        <v>19</v>
      </c>
      <c r="N173" s="128" t="s">
        <v>43</v>
      </c>
      <c r="P173" s="129">
        <f>O173*H173</f>
        <v>0</v>
      </c>
      <c r="Q173" s="129">
        <v>3.15E-5</v>
      </c>
      <c r="R173" s="129">
        <f>Q173*H173</f>
        <v>5.6007000000000001E-3</v>
      </c>
      <c r="S173" s="129">
        <v>0</v>
      </c>
      <c r="T173" s="129">
        <f>S173*H173</f>
        <v>0</v>
      </c>
      <c r="U173" s="130" t="s">
        <v>19</v>
      </c>
      <c r="AR173" s="131" t="s">
        <v>173</v>
      </c>
      <c r="AT173" s="131" t="s">
        <v>168</v>
      </c>
      <c r="AU173" s="131" t="s">
        <v>80</v>
      </c>
      <c r="AY173" s="17" t="s">
        <v>167</v>
      </c>
      <c r="BE173" s="132">
        <f>IF(N173="základní",J173,0)</f>
        <v>0</v>
      </c>
      <c r="BF173" s="132">
        <f>IF(N173="snížená",J173,0)</f>
        <v>0</v>
      </c>
      <c r="BG173" s="132">
        <f>IF(N173="zákl. přenesená",J173,0)</f>
        <v>0</v>
      </c>
      <c r="BH173" s="132">
        <f>IF(N173="sníž. přenesená",J173,0)</f>
        <v>0</v>
      </c>
      <c r="BI173" s="132">
        <f>IF(N173="nulová",J173,0)</f>
        <v>0</v>
      </c>
      <c r="BJ173" s="17" t="s">
        <v>80</v>
      </c>
      <c r="BK173" s="132">
        <f>ROUND(I173*H173,2)</f>
        <v>0</v>
      </c>
      <c r="BL173" s="17" t="s">
        <v>173</v>
      </c>
      <c r="BM173" s="131" t="s">
        <v>2375</v>
      </c>
    </row>
    <row r="174" spans="2:65" s="1" customFormat="1" x14ac:dyDescent="0.2">
      <c r="B174" s="32"/>
      <c r="D174" s="133" t="s">
        <v>175</v>
      </c>
      <c r="F174" s="134" t="s">
        <v>2376</v>
      </c>
      <c r="I174" s="135"/>
      <c r="L174" s="32"/>
      <c r="M174" s="136"/>
      <c r="U174" s="53"/>
      <c r="AT174" s="17" t="s">
        <v>175</v>
      </c>
      <c r="AU174" s="17" t="s">
        <v>80</v>
      </c>
    </row>
    <row r="175" spans="2:65" s="10" customFormat="1" ht="25.9" customHeight="1" x14ac:dyDescent="0.2">
      <c r="B175" s="110"/>
      <c r="D175" s="111" t="s">
        <v>71</v>
      </c>
      <c r="E175" s="112" t="s">
        <v>2377</v>
      </c>
      <c r="F175" s="112" t="s">
        <v>2378</v>
      </c>
      <c r="I175" s="113"/>
      <c r="J175" s="114">
        <f>BK175</f>
        <v>0</v>
      </c>
      <c r="L175" s="110"/>
      <c r="M175" s="115"/>
      <c r="P175" s="116">
        <f>SUM(P176:P183)</f>
        <v>0</v>
      </c>
      <c r="R175" s="116">
        <f>SUM(R176:R183)</f>
        <v>5.5379999999999992E-2</v>
      </c>
      <c r="T175" s="116">
        <f>SUM(T176:T183)</f>
        <v>0</v>
      </c>
      <c r="U175" s="117"/>
      <c r="AR175" s="111" t="s">
        <v>80</v>
      </c>
      <c r="AT175" s="118" t="s">
        <v>71</v>
      </c>
      <c r="AU175" s="118" t="s">
        <v>72</v>
      </c>
      <c r="AY175" s="111" t="s">
        <v>167</v>
      </c>
      <c r="BK175" s="119">
        <f>SUM(BK176:BK183)</f>
        <v>0</v>
      </c>
    </row>
    <row r="176" spans="2:65" s="1" customFormat="1" ht="44.25" customHeight="1" x14ac:dyDescent="0.2">
      <c r="B176" s="32"/>
      <c r="C176" s="120" t="s">
        <v>549</v>
      </c>
      <c r="D176" s="120" t="s">
        <v>168</v>
      </c>
      <c r="E176" s="121" t="s">
        <v>2379</v>
      </c>
      <c r="F176" s="122" t="s">
        <v>2380</v>
      </c>
      <c r="G176" s="123" t="s">
        <v>193</v>
      </c>
      <c r="H176" s="124">
        <v>250</v>
      </c>
      <c r="I176" s="125"/>
      <c r="J176" s="126">
        <f>ROUND(I176*H176,2)</f>
        <v>0</v>
      </c>
      <c r="K176" s="122" t="s">
        <v>172</v>
      </c>
      <c r="L176" s="32"/>
      <c r="M176" s="127" t="s">
        <v>19</v>
      </c>
      <c r="N176" s="128" t="s">
        <v>43</v>
      </c>
      <c r="P176" s="129">
        <f>O176*H176</f>
        <v>0</v>
      </c>
      <c r="Q176" s="129">
        <v>0</v>
      </c>
      <c r="R176" s="129">
        <f>Q176*H176</f>
        <v>0</v>
      </c>
      <c r="S176" s="129">
        <v>0</v>
      </c>
      <c r="T176" s="129">
        <f>S176*H176</f>
        <v>0</v>
      </c>
      <c r="U176" s="130" t="s">
        <v>19</v>
      </c>
      <c r="AR176" s="131" t="s">
        <v>173</v>
      </c>
      <c r="AT176" s="131" t="s">
        <v>168</v>
      </c>
      <c r="AU176" s="131" t="s">
        <v>80</v>
      </c>
      <c r="AY176" s="17" t="s">
        <v>167</v>
      </c>
      <c r="BE176" s="132">
        <f>IF(N176="základní",J176,0)</f>
        <v>0</v>
      </c>
      <c r="BF176" s="132">
        <f>IF(N176="snížená",J176,0)</f>
        <v>0</v>
      </c>
      <c r="BG176" s="132">
        <f>IF(N176="zákl. přenesená",J176,0)</f>
        <v>0</v>
      </c>
      <c r="BH176" s="132">
        <f>IF(N176="sníž. přenesená",J176,0)</f>
        <v>0</v>
      </c>
      <c r="BI176" s="132">
        <f>IF(N176="nulová",J176,0)</f>
        <v>0</v>
      </c>
      <c r="BJ176" s="17" t="s">
        <v>80</v>
      </c>
      <c r="BK176" s="132">
        <f>ROUND(I176*H176,2)</f>
        <v>0</v>
      </c>
      <c r="BL176" s="17" t="s">
        <v>173</v>
      </c>
      <c r="BM176" s="131" t="s">
        <v>2381</v>
      </c>
    </row>
    <row r="177" spans="2:65" s="1" customFormat="1" x14ac:dyDescent="0.2">
      <c r="B177" s="32"/>
      <c r="D177" s="133" t="s">
        <v>175</v>
      </c>
      <c r="F177" s="134" t="s">
        <v>2382</v>
      </c>
      <c r="I177" s="135"/>
      <c r="L177" s="32"/>
      <c r="M177" s="136"/>
      <c r="U177" s="53"/>
      <c r="AT177" s="17" t="s">
        <v>175</v>
      </c>
      <c r="AU177" s="17" t="s">
        <v>80</v>
      </c>
    </row>
    <row r="178" spans="2:65" s="1" customFormat="1" ht="55.5" customHeight="1" x14ac:dyDescent="0.2">
      <c r="B178" s="32"/>
      <c r="C178" s="120" t="s">
        <v>553</v>
      </c>
      <c r="D178" s="120" t="s">
        <v>168</v>
      </c>
      <c r="E178" s="121" t="s">
        <v>2383</v>
      </c>
      <c r="F178" s="122" t="s">
        <v>2384</v>
      </c>
      <c r="G178" s="123" t="s">
        <v>193</v>
      </c>
      <c r="H178" s="124">
        <v>250</v>
      </c>
      <c r="I178" s="125"/>
      <c r="J178" s="126">
        <f>ROUND(I178*H178,2)</f>
        <v>0</v>
      </c>
      <c r="K178" s="122" t="s">
        <v>172</v>
      </c>
      <c r="L178" s="32"/>
      <c r="M178" s="127" t="s">
        <v>19</v>
      </c>
      <c r="N178" s="128" t="s">
        <v>43</v>
      </c>
      <c r="P178" s="129">
        <f>O178*H178</f>
        <v>0</v>
      </c>
      <c r="Q178" s="129">
        <v>0</v>
      </c>
      <c r="R178" s="129">
        <f>Q178*H178</f>
        <v>0</v>
      </c>
      <c r="S178" s="129">
        <v>0</v>
      </c>
      <c r="T178" s="129">
        <f>S178*H178</f>
        <v>0</v>
      </c>
      <c r="U178" s="130" t="s">
        <v>19</v>
      </c>
      <c r="AR178" s="131" t="s">
        <v>173</v>
      </c>
      <c r="AT178" s="131" t="s">
        <v>168</v>
      </c>
      <c r="AU178" s="131" t="s">
        <v>80</v>
      </c>
      <c r="AY178" s="17" t="s">
        <v>167</v>
      </c>
      <c r="BE178" s="132">
        <f>IF(N178="základní",J178,0)</f>
        <v>0</v>
      </c>
      <c r="BF178" s="132">
        <f>IF(N178="snížená",J178,0)</f>
        <v>0</v>
      </c>
      <c r="BG178" s="132">
        <f>IF(N178="zákl. přenesená",J178,0)</f>
        <v>0</v>
      </c>
      <c r="BH178" s="132">
        <f>IF(N178="sníž. přenesená",J178,0)</f>
        <v>0</v>
      </c>
      <c r="BI178" s="132">
        <f>IF(N178="nulová",J178,0)</f>
        <v>0</v>
      </c>
      <c r="BJ178" s="17" t="s">
        <v>80</v>
      </c>
      <c r="BK178" s="132">
        <f>ROUND(I178*H178,2)</f>
        <v>0</v>
      </c>
      <c r="BL178" s="17" t="s">
        <v>173</v>
      </c>
      <c r="BM178" s="131" t="s">
        <v>2385</v>
      </c>
    </row>
    <row r="179" spans="2:65" s="1" customFormat="1" x14ac:dyDescent="0.2">
      <c r="B179" s="32"/>
      <c r="D179" s="133" t="s">
        <v>175</v>
      </c>
      <c r="F179" s="134" t="s">
        <v>2386</v>
      </c>
      <c r="I179" s="135"/>
      <c r="L179" s="32"/>
      <c r="M179" s="136"/>
      <c r="U179" s="53"/>
      <c r="AT179" s="17" t="s">
        <v>175</v>
      </c>
      <c r="AU179" s="17" t="s">
        <v>80</v>
      </c>
    </row>
    <row r="180" spans="2:65" s="1" customFormat="1" ht="44.25" customHeight="1" x14ac:dyDescent="0.2">
      <c r="B180" s="32"/>
      <c r="C180" s="120" t="s">
        <v>557</v>
      </c>
      <c r="D180" s="120" t="s">
        <v>168</v>
      </c>
      <c r="E180" s="121" t="s">
        <v>2387</v>
      </c>
      <c r="F180" s="122" t="s">
        <v>2388</v>
      </c>
      <c r="G180" s="123" t="s">
        <v>193</v>
      </c>
      <c r="H180" s="124">
        <v>250</v>
      </c>
      <c r="I180" s="125"/>
      <c r="J180" s="126">
        <f>ROUND(I180*H180,2)</f>
        <v>0</v>
      </c>
      <c r="K180" s="122" t="s">
        <v>172</v>
      </c>
      <c r="L180" s="32"/>
      <c r="M180" s="127" t="s">
        <v>19</v>
      </c>
      <c r="N180" s="128" t="s">
        <v>43</v>
      </c>
      <c r="P180" s="129">
        <f>O180*H180</f>
        <v>0</v>
      </c>
      <c r="Q180" s="129">
        <v>0</v>
      </c>
      <c r="R180" s="129">
        <f>Q180*H180</f>
        <v>0</v>
      </c>
      <c r="S180" s="129">
        <v>0</v>
      </c>
      <c r="T180" s="129">
        <f>S180*H180</f>
        <v>0</v>
      </c>
      <c r="U180" s="130" t="s">
        <v>19</v>
      </c>
      <c r="AR180" s="131" t="s">
        <v>173</v>
      </c>
      <c r="AT180" s="131" t="s">
        <v>168</v>
      </c>
      <c r="AU180" s="131" t="s">
        <v>80</v>
      </c>
      <c r="AY180" s="17" t="s">
        <v>167</v>
      </c>
      <c r="BE180" s="132">
        <f>IF(N180="základní",J180,0)</f>
        <v>0</v>
      </c>
      <c r="BF180" s="132">
        <f>IF(N180="snížená",J180,0)</f>
        <v>0</v>
      </c>
      <c r="BG180" s="132">
        <f>IF(N180="zákl. přenesená",J180,0)</f>
        <v>0</v>
      </c>
      <c r="BH180" s="132">
        <f>IF(N180="sníž. přenesená",J180,0)</f>
        <v>0</v>
      </c>
      <c r="BI180" s="132">
        <f>IF(N180="nulová",J180,0)</f>
        <v>0</v>
      </c>
      <c r="BJ180" s="17" t="s">
        <v>80</v>
      </c>
      <c r="BK180" s="132">
        <f>ROUND(I180*H180,2)</f>
        <v>0</v>
      </c>
      <c r="BL180" s="17" t="s">
        <v>173</v>
      </c>
      <c r="BM180" s="131" t="s">
        <v>2389</v>
      </c>
    </row>
    <row r="181" spans="2:65" s="1" customFormat="1" x14ac:dyDescent="0.2">
      <c r="B181" s="32"/>
      <c r="D181" s="133" t="s">
        <v>175</v>
      </c>
      <c r="F181" s="134" t="s">
        <v>2390</v>
      </c>
      <c r="I181" s="135"/>
      <c r="L181" s="32"/>
      <c r="M181" s="136"/>
      <c r="U181" s="53"/>
      <c r="AT181" s="17" t="s">
        <v>175</v>
      </c>
      <c r="AU181" s="17" t="s">
        <v>80</v>
      </c>
    </row>
    <row r="182" spans="2:65" s="1" customFormat="1" ht="37.9" customHeight="1" x14ac:dyDescent="0.2">
      <c r="B182" s="32"/>
      <c r="C182" s="120" t="s">
        <v>561</v>
      </c>
      <c r="D182" s="120" t="s">
        <v>168</v>
      </c>
      <c r="E182" s="121" t="s">
        <v>2391</v>
      </c>
      <c r="F182" s="122" t="s">
        <v>2392</v>
      </c>
      <c r="G182" s="123" t="s">
        <v>193</v>
      </c>
      <c r="H182" s="124">
        <v>426</v>
      </c>
      <c r="I182" s="125"/>
      <c r="J182" s="126">
        <f>ROUND(I182*H182,2)</f>
        <v>0</v>
      </c>
      <c r="K182" s="122" t="s">
        <v>172</v>
      </c>
      <c r="L182" s="32"/>
      <c r="M182" s="127" t="s">
        <v>19</v>
      </c>
      <c r="N182" s="128" t="s">
        <v>43</v>
      </c>
      <c r="P182" s="129">
        <f>O182*H182</f>
        <v>0</v>
      </c>
      <c r="Q182" s="129">
        <v>1.2999999999999999E-4</v>
      </c>
      <c r="R182" s="129">
        <f>Q182*H182</f>
        <v>5.5379999999999992E-2</v>
      </c>
      <c r="S182" s="129">
        <v>0</v>
      </c>
      <c r="T182" s="129">
        <f>S182*H182</f>
        <v>0</v>
      </c>
      <c r="U182" s="130" t="s">
        <v>19</v>
      </c>
      <c r="AR182" s="131" t="s">
        <v>173</v>
      </c>
      <c r="AT182" s="131" t="s">
        <v>168</v>
      </c>
      <c r="AU182" s="131" t="s">
        <v>80</v>
      </c>
      <c r="AY182" s="17" t="s">
        <v>167</v>
      </c>
      <c r="BE182" s="132">
        <f>IF(N182="základní",J182,0)</f>
        <v>0</v>
      </c>
      <c r="BF182" s="132">
        <f>IF(N182="snížená",J182,0)</f>
        <v>0</v>
      </c>
      <c r="BG182" s="132">
        <f>IF(N182="zákl. přenesená",J182,0)</f>
        <v>0</v>
      </c>
      <c r="BH182" s="132">
        <f>IF(N182="sníž. přenesená",J182,0)</f>
        <v>0</v>
      </c>
      <c r="BI182" s="132">
        <f>IF(N182="nulová",J182,0)</f>
        <v>0</v>
      </c>
      <c r="BJ182" s="17" t="s">
        <v>80</v>
      </c>
      <c r="BK182" s="132">
        <f>ROUND(I182*H182,2)</f>
        <v>0</v>
      </c>
      <c r="BL182" s="17" t="s">
        <v>173</v>
      </c>
      <c r="BM182" s="131" t="s">
        <v>2393</v>
      </c>
    </row>
    <row r="183" spans="2:65" s="1" customFormat="1" x14ac:dyDescent="0.2">
      <c r="B183" s="32"/>
      <c r="D183" s="133" t="s">
        <v>175</v>
      </c>
      <c r="F183" s="134" t="s">
        <v>2394</v>
      </c>
      <c r="I183" s="135"/>
      <c r="L183" s="32"/>
      <c r="M183" s="136"/>
      <c r="U183" s="53"/>
      <c r="AT183" s="17" t="s">
        <v>175</v>
      </c>
      <c r="AU183" s="17" t="s">
        <v>80</v>
      </c>
    </row>
    <row r="184" spans="2:65" s="10" customFormat="1" ht="25.9" customHeight="1" x14ac:dyDescent="0.2">
      <c r="B184" s="110"/>
      <c r="D184" s="111" t="s">
        <v>71</v>
      </c>
      <c r="E184" s="112" t="s">
        <v>2395</v>
      </c>
      <c r="F184" s="112" t="s">
        <v>2396</v>
      </c>
      <c r="I184" s="113"/>
      <c r="J184" s="114">
        <f>BK184</f>
        <v>0</v>
      </c>
      <c r="L184" s="110"/>
      <c r="M184" s="115"/>
      <c r="P184" s="116">
        <f>SUM(P185:P186)</f>
        <v>0</v>
      </c>
      <c r="R184" s="116">
        <f>SUM(R185:R186)</f>
        <v>0</v>
      </c>
      <c r="T184" s="116">
        <f>SUM(T185:T186)</f>
        <v>0</v>
      </c>
      <c r="U184" s="117"/>
      <c r="AR184" s="111" t="s">
        <v>80</v>
      </c>
      <c r="AT184" s="118" t="s">
        <v>71</v>
      </c>
      <c r="AU184" s="118" t="s">
        <v>72</v>
      </c>
      <c r="AY184" s="111" t="s">
        <v>167</v>
      </c>
      <c r="BK184" s="119">
        <f>SUM(BK185:BK186)</f>
        <v>0</v>
      </c>
    </row>
    <row r="185" spans="2:65" s="1" customFormat="1" ht="55.5" customHeight="1" x14ac:dyDescent="0.2">
      <c r="B185" s="32"/>
      <c r="C185" s="120" t="s">
        <v>565</v>
      </c>
      <c r="D185" s="120" t="s">
        <v>168</v>
      </c>
      <c r="E185" s="121" t="s">
        <v>2397</v>
      </c>
      <c r="F185" s="122" t="s">
        <v>2398</v>
      </c>
      <c r="G185" s="123" t="s">
        <v>183</v>
      </c>
      <c r="H185" s="124">
        <v>413.76400000000001</v>
      </c>
      <c r="I185" s="125"/>
      <c r="J185" s="126">
        <f>ROUND(I185*H185,2)</f>
        <v>0</v>
      </c>
      <c r="K185" s="122" t="s">
        <v>172</v>
      </c>
      <c r="L185" s="32"/>
      <c r="M185" s="127" t="s">
        <v>19</v>
      </c>
      <c r="N185" s="128" t="s">
        <v>43</v>
      </c>
      <c r="P185" s="129">
        <f>O185*H185</f>
        <v>0</v>
      </c>
      <c r="Q185" s="129">
        <v>0</v>
      </c>
      <c r="R185" s="129">
        <f>Q185*H185</f>
        <v>0</v>
      </c>
      <c r="S185" s="129">
        <v>0</v>
      </c>
      <c r="T185" s="129">
        <f>S185*H185</f>
        <v>0</v>
      </c>
      <c r="U185" s="130" t="s">
        <v>19</v>
      </c>
      <c r="AR185" s="131" t="s">
        <v>173</v>
      </c>
      <c r="AT185" s="131" t="s">
        <v>168</v>
      </c>
      <c r="AU185" s="131" t="s">
        <v>80</v>
      </c>
      <c r="AY185" s="17" t="s">
        <v>167</v>
      </c>
      <c r="BE185" s="132">
        <f>IF(N185="základní",J185,0)</f>
        <v>0</v>
      </c>
      <c r="BF185" s="132">
        <f>IF(N185="snížená",J185,0)</f>
        <v>0</v>
      </c>
      <c r="BG185" s="132">
        <f>IF(N185="zákl. přenesená",J185,0)</f>
        <v>0</v>
      </c>
      <c r="BH185" s="132">
        <f>IF(N185="sníž. přenesená",J185,0)</f>
        <v>0</v>
      </c>
      <c r="BI185" s="132">
        <f>IF(N185="nulová",J185,0)</f>
        <v>0</v>
      </c>
      <c r="BJ185" s="17" t="s">
        <v>80</v>
      </c>
      <c r="BK185" s="132">
        <f>ROUND(I185*H185,2)</f>
        <v>0</v>
      </c>
      <c r="BL185" s="17" t="s">
        <v>173</v>
      </c>
      <c r="BM185" s="131" t="s">
        <v>2399</v>
      </c>
    </row>
    <row r="186" spans="2:65" s="1" customFormat="1" x14ac:dyDescent="0.2">
      <c r="B186" s="32"/>
      <c r="D186" s="133" t="s">
        <v>175</v>
      </c>
      <c r="F186" s="134" t="s">
        <v>2400</v>
      </c>
      <c r="I186" s="135"/>
      <c r="L186" s="32"/>
      <c r="M186" s="136"/>
      <c r="U186" s="53"/>
      <c r="AT186" s="17" t="s">
        <v>175</v>
      </c>
      <c r="AU186" s="17" t="s">
        <v>80</v>
      </c>
    </row>
    <row r="187" spans="2:65" s="10" customFormat="1" ht="25.9" customHeight="1" x14ac:dyDescent="0.2">
      <c r="B187" s="110"/>
      <c r="D187" s="111" t="s">
        <v>71</v>
      </c>
      <c r="E187" s="112" t="s">
        <v>419</v>
      </c>
      <c r="F187" s="112" t="s">
        <v>1188</v>
      </c>
      <c r="I187" s="113"/>
      <c r="J187" s="114">
        <f>BK187</f>
        <v>0</v>
      </c>
      <c r="L187" s="110"/>
      <c r="M187" s="115"/>
      <c r="P187" s="116">
        <f>P188</f>
        <v>0</v>
      </c>
      <c r="R187" s="116">
        <f>R188</f>
        <v>21.0404269404</v>
      </c>
      <c r="T187" s="116">
        <f>T188</f>
        <v>0</v>
      </c>
      <c r="U187" s="117"/>
      <c r="AR187" s="111" t="s">
        <v>80</v>
      </c>
      <c r="AT187" s="118" t="s">
        <v>71</v>
      </c>
      <c r="AU187" s="118" t="s">
        <v>72</v>
      </c>
      <c r="AY187" s="111" t="s">
        <v>167</v>
      </c>
      <c r="BK187" s="119">
        <f>BK188</f>
        <v>0</v>
      </c>
    </row>
    <row r="188" spans="2:65" s="10" customFormat="1" ht="22.9" customHeight="1" x14ac:dyDescent="0.2">
      <c r="B188" s="110"/>
      <c r="D188" s="111" t="s">
        <v>71</v>
      </c>
      <c r="E188" s="175" t="s">
        <v>82</v>
      </c>
      <c r="F188" s="175" t="s">
        <v>224</v>
      </c>
      <c r="I188" s="113"/>
      <c r="J188" s="176">
        <f>BK188</f>
        <v>0</v>
      </c>
      <c r="L188" s="110"/>
      <c r="M188" s="115"/>
      <c r="P188" s="116">
        <f>SUM(P189:P195)</f>
        <v>0</v>
      </c>
      <c r="R188" s="116">
        <f>SUM(R189:R195)</f>
        <v>21.0404269404</v>
      </c>
      <c r="T188" s="116">
        <f>SUM(T189:T195)</f>
        <v>0</v>
      </c>
      <c r="U188" s="117"/>
      <c r="AR188" s="111" t="s">
        <v>80</v>
      </c>
      <c r="AT188" s="118" t="s">
        <v>71</v>
      </c>
      <c r="AU188" s="118" t="s">
        <v>80</v>
      </c>
      <c r="AY188" s="111" t="s">
        <v>167</v>
      </c>
      <c r="BK188" s="119">
        <f>SUM(BK189:BK195)</f>
        <v>0</v>
      </c>
    </row>
    <row r="189" spans="2:65" s="1" customFormat="1" ht="44.25" customHeight="1" x14ac:dyDescent="0.2">
      <c r="B189" s="32"/>
      <c r="C189" s="120" t="s">
        <v>704</v>
      </c>
      <c r="D189" s="120" t="s">
        <v>168</v>
      </c>
      <c r="E189" s="121" t="s">
        <v>2401</v>
      </c>
      <c r="F189" s="122" t="s">
        <v>2402</v>
      </c>
      <c r="G189" s="123" t="s">
        <v>193</v>
      </c>
      <c r="H189" s="124">
        <v>18</v>
      </c>
      <c r="I189" s="125"/>
      <c r="J189" s="126">
        <f>ROUND(I189*H189,2)</f>
        <v>0</v>
      </c>
      <c r="K189" s="122" t="s">
        <v>172</v>
      </c>
      <c r="L189" s="32"/>
      <c r="M189" s="127" t="s">
        <v>19</v>
      </c>
      <c r="N189" s="128" t="s">
        <v>43</v>
      </c>
      <c r="P189" s="129">
        <f>O189*H189</f>
        <v>0</v>
      </c>
      <c r="Q189" s="129">
        <v>1.1662641</v>
      </c>
      <c r="R189" s="129">
        <f>Q189*H189</f>
        <v>20.992753799999999</v>
      </c>
      <c r="S189" s="129">
        <v>0</v>
      </c>
      <c r="T189" s="129">
        <f>S189*H189</f>
        <v>0</v>
      </c>
      <c r="U189" s="130" t="s">
        <v>19</v>
      </c>
      <c r="AR189" s="131" t="s">
        <v>173</v>
      </c>
      <c r="AT189" s="131" t="s">
        <v>168</v>
      </c>
      <c r="AU189" s="131" t="s">
        <v>82</v>
      </c>
      <c r="AY189" s="17" t="s">
        <v>167</v>
      </c>
      <c r="BE189" s="132">
        <f>IF(N189="základní",J189,0)</f>
        <v>0</v>
      </c>
      <c r="BF189" s="132">
        <f>IF(N189="snížená",J189,0)</f>
        <v>0</v>
      </c>
      <c r="BG189" s="132">
        <f>IF(N189="zákl. přenesená",J189,0)</f>
        <v>0</v>
      </c>
      <c r="BH189" s="132">
        <f>IF(N189="sníž. přenesená",J189,0)</f>
        <v>0</v>
      </c>
      <c r="BI189" s="132">
        <f>IF(N189="nulová",J189,0)</f>
        <v>0</v>
      </c>
      <c r="BJ189" s="17" t="s">
        <v>80</v>
      </c>
      <c r="BK189" s="132">
        <f>ROUND(I189*H189,2)</f>
        <v>0</v>
      </c>
      <c r="BL189" s="17" t="s">
        <v>173</v>
      </c>
      <c r="BM189" s="131" t="s">
        <v>2403</v>
      </c>
    </row>
    <row r="190" spans="2:65" s="1" customFormat="1" x14ac:dyDescent="0.2">
      <c r="B190" s="32"/>
      <c r="D190" s="133" t="s">
        <v>175</v>
      </c>
      <c r="F190" s="134" t="s">
        <v>2404</v>
      </c>
      <c r="I190" s="135"/>
      <c r="L190" s="32"/>
      <c r="M190" s="136"/>
      <c r="U190" s="53"/>
      <c r="AT190" s="17" t="s">
        <v>175</v>
      </c>
      <c r="AU190" s="17" t="s">
        <v>82</v>
      </c>
    </row>
    <row r="191" spans="2:65" s="11" customFormat="1" x14ac:dyDescent="0.2">
      <c r="B191" s="137"/>
      <c r="D191" s="138" t="s">
        <v>177</v>
      </c>
      <c r="E191" s="139" t="s">
        <v>19</v>
      </c>
      <c r="F191" s="140" t="s">
        <v>2405</v>
      </c>
      <c r="H191" s="141">
        <v>18</v>
      </c>
      <c r="I191" s="142"/>
      <c r="L191" s="137"/>
      <c r="M191" s="143"/>
      <c r="U191" s="144"/>
      <c r="AT191" s="139" t="s">
        <v>177</v>
      </c>
      <c r="AU191" s="139" t="s">
        <v>82</v>
      </c>
      <c r="AV191" s="11" t="s">
        <v>82</v>
      </c>
      <c r="AW191" s="11" t="s">
        <v>34</v>
      </c>
      <c r="AX191" s="11" t="s">
        <v>72</v>
      </c>
      <c r="AY191" s="139" t="s">
        <v>167</v>
      </c>
    </row>
    <row r="192" spans="2:65" s="12" customFormat="1" x14ac:dyDescent="0.2">
      <c r="B192" s="145"/>
      <c r="D192" s="138" t="s">
        <v>177</v>
      </c>
      <c r="E192" s="146" t="s">
        <v>19</v>
      </c>
      <c r="F192" s="147" t="s">
        <v>179</v>
      </c>
      <c r="H192" s="148">
        <v>18</v>
      </c>
      <c r="I192" s="149"/>
      <c r="L192" s="145"/>
      <c r="M192" s="150"/>
      <c r="U192" s="151"/>
      <c r="AT192" s="146" t="s">
        <v>177</v>
      </c>
      <c r="AU192" s="146" t="s">
        <v>82</v>
      </c>
      <c r="AV192" s="12" t="s">
        <v>173</v>
      </c>
      <c r="AW192" s="12" t="s">
        <v>34</v>
      </c>
      <c r="AX192" s="12" t="s">
        <v>80</v>
      </c>
      <c r="AY192" s="146" t="s">
        <v>167</v>
      </c>
    </row>
    <row r="193" spans="2:65" s="1" customFormat="1" ht="55.5" customHeight="1" x14ac:dyDescent="0.2">
      <c r="B193" s="32"/>
      <c r="C193" s="120" t="s">
        <v>707</v>
      </c>
      <c r="D193" s="120" t="s">
        <v>168</v>
      </c>
      <c r="E193" s="121" t="s">
        <v>2406</v>
      </c>
      <c r="F193" s="122" t="s">
        <v>2407</v>
      </c>
      <c r="G193" s="123" t="s">
        <v>183</v>
      </c>
      <c r="H193" s="124">
        <v>4.4999999999999998E-2</v>
      </c>
      <c r="I193" s="125"/>
      <c r="J193" s="126">
        <f>ROUND(I193*H193,2)</f>
        <v>0</v>
      </c>
      <c r="K193" s="122" t="s">
        <v>172</v>
      </c>
      <c r="L193" s="32"/>
      <c r="M193" s="127" t="s">
        <v>19</v>
      </c>
      <c r="N193" s="128" t="s">
        <v>43</v>
      </c>
      <c r="P193" s="129">
        <f>O193*H193</f>
        <v>0</v>
      </c>
      <c r="Q193" s="129">
        <v>1.05940312</v>
      </c>
      <c r="R193" s="129">
        <f>Q193*H193</f>
        <v>4.7673140400000001E-2</v>
      </c>
      <c r="S193" s="129">
        <v>0</v>
      </c>
      <c r="T193" s="129">
        <f>S193*H193</f>
        <v>0</v>
      </c>
      <c r="U193" s="130" t="s">
        <v>19</v>
      </c>
      <c r="AR193" s="131" t="s">
        <v>173</v>
      </c>
      <c r="AT193" s="131" t="s">
        <v>168</v>
      </c>
      <c r="AU193" s="131" t="s">
        <v>82</v>
      </c>
      <c r="AY193" s="17" t="s">
        <v>167</v>
      </c>
      <c r="BE193" s="132">
        <f>IF(N193="základní",J193,0)</f>
        <v>0</v>
      </c>
      <c r="BF193" s="132">
        <f>IF(N193="snížená",J193,0)</f>
        <v>0</v>
      </c>
      <c r="BG193" s="132">
        <f>IF(N193="zákl. přenesená",J193,0)</f>
        <v>0</v>
      </c>
      <c r="BH193" s="132">
        <f>IF(N193="sníž. přenesená",J193,0)</f>
        <v>0</v>
      </c>
      <c r="BI193" s="132">
        <f>IF(N193="nulová",J193,0)</f>
        <v>0</v>
      </c>
      <c r="BJ193" s="17" t="s">
        <v>80</v>
      </c>
      <c r="BK193" s="132">
        <f>ROUND(I193*H193,2)</f>
        <v>0</v>
      </c>
      <c r="BL193" s="17" t="s">
        <v>173</v>
      </c>
      <c r="BM193" s="131" t="s">
        <v>2408</v>
      </c>
    </row>
    <row r="194" spans="2:65" s="1" customFormat="1" x14ac:dyDescent="0.2">
      <c r="B194" s="32"/>
      <c r="D194" s="133" t="s">
        <v>175</v>
      </c>
      <c r="F194" s="134" t="s">
        <v>2409</v>
      </c>
      <c r="I194" s="135"/>
      <c r="L194" s="32"/>
      <c r="M194" s="136"/>
      <c r="U194" s="53"/>
      <c r="AT194" s="17" t="s">
        <v>175</v>
      </c>
      <c r="AU194" s="17" t="s">
        <v>82</v>
      </c>
    </row>
    <row r="195" spans="2:65" s="11" customFormat="1" x14ac:dyDescent="0.2">
      <c r="B195" s="137"/>
      <c r="D195" s="138" t="s">
        <v>177</v>
      </c>
      <c r="E195" s="139" t="s">
        <v>19</v>
      </c>
      <c r="F195" s="140" t="s">
        <v>2410</v>
      </c>
      <c r="H195" s="141">
        <v>4.4999999999999998E-2</v>
      </c>
      <c r="I195" s="142"/>
      <c r="L195" s="137"/>
      <c r="M195" s="143"/>
      <c r="U195" s="144"/>
      <c r="AT195" s="139" t="s">
        <v>177</v>
      </c>
      <c r="AU195" s="139" t="s">
        <v>82</v>
      </c>
      <c r="AV195" s="11" t="s">
        <v>82</v>
      </c>
      <c r="AW195" s="11" t="s">
        <v>34</v>
      </c>
      <c r="AX195" s="11" t="s">
        <v>80</v>
      </c>
      <c r="AY195" s="139" t="s">
        <v>167</v>
      </c>
    </row>
    <row r="196" spans="2:65" s="10" customFormat="1" ht="25.9" customHeight="1" x14ac:dyDescent="0.2">
      <c r="B196" s="110"/>
      <c r="D196" s="111" t="s">
        <v>71</v>
      </c>
      <c r="E196" s="112" t="s">
        <v>1300</v>
      </c>
      <c r="F196" s="112" t="s">
        <v>1301</v>
      </c>
      <c r="I196" s="113"/>
      <c r="J196" s="114">
        <f>BK196</f>
        <v>0</v>
      </c>
      <c r="L196" s="110"/>
      <c r="M196" s="115"/>
      <c r="P196" s="116">
        <f>SUM(P197:P205)</f>
        <v>0</v>
      </c>
      <c r="R196" s="116">
        <f>SUM(R197:R205)</f>
        <v>1.0055305999999999</v>
      </c>
      <c r="T196" s="116">
        <f>SUM(T197:T205)</f>
        <v>0</v>
      </c>
      <c r="U196" s="117"/>
      <c r="AR196" s="111" t="s">
        <v>82</v>
      </c>
      <c r="AT196" s="118" t="s">
        <v>71</v>
      </c>
      <c r="AU196" s="118" t="s">
        <v>72</v>
      </c>
      <c r="AY196" s="111" t="s">
        <v>167</v>
      </c>
      <c r="BK196" s="119">
        <f>SUM(BK197:BK205)</f>
        <v>0</v>
      </c>
    </row>
    <row r="197" spans="2:65" s="1" customFormat="1" ht="37.9" customHeight="1" x14ac:dyDescent="0.2">
      <c r="B197" s="32"/>
      <c r="C197" s="120" t="s">
        <v>570</v>
      </c>
      <c r="D197" s="120" t="s">
        <v>168</v>
      </c>
      <c r="E197" s="121" t="s">
        <v>1302</v>
      </c>
      <c r="F197" s="122" t="s">
        <v>1303</v>
      </c>
      <c r="G197" s="123" t="s">
        <v>193</v>
      </c>
      <c r="H197" s="124">
        <v>426.1</v>
      </c>
      <c r="I197" s="125"/>
      <c r="J197" s="126">
        <f>ROUND(I197*H197,2)</f>
        <v>0</v>
      </c>
      <c r="K197" s="122" t="s">
        <v>172</v>
      </c>
      <c r="L197" s="32"/>
      <c r="M197" s="127" t="s">
        <v>19</v>
      </c>
      <c r="N197" s="128" t="s">
        <v>43</v>
      </c>
      <c r="P197" s="129">
        <f>O197*H197</f>
        <v>0</v>
      </c>
      <c r="Q197" s="129">
        <v>0</v>
      </c>
      <c r="R197" s="129">
        <f>Q197*H197</f>
        <v>0</v>
      </c>
      <c r="S197" s="129">
        <v>0</v>
      </c>
      <c r="T197" s="129">
        <f>S197*H197</f>
        <v>0</v>
      </c>
      <c r="U197" s="130" t="s">
        <v>19</v>
      </c>
      <c r="AR197" s="131" t="s">
        <v>273</v>
      </c>
      <c r="AT197" s="131" t="s">
        <v>168</v>
      </c>
      <c r="AU197" s="131" t="s">
        <v>80</v>
      </c>
      <c r="AY197" s="17" t="s">
        <v>167</v>
      </c>
      <c r="BE197" s="132">
        <f>IF(N197="základní",J197,0)</f>
        <v>0</v>
      </c>
      <c r="BF197" s="132">
        <f>IF(N197="snížená",J197,0)</f>
        <v>0</v>
      </c>
      <c r="BG197" s="132">
        <f>IF(N197="zákl. přenesená",J197,0)</f>
        <v>0</v>
      </c>
      <c r="BH197" s="132">
        <f>IF(N197="sníž. přenesená",J197,0)</f>
        <v>0</v>
      </c>
      <c r="BI197" s="132">
        <f>IF(N197="nulová",J197,0)</f>
        <v>0</v>
      </c>
      <c r="BJ197" s="17" t="s">
        <v>80</v>
      </c>
      <c r="BK197" s="132">
        <f>ROUND(I197*H197,2)</f>
        <v>0</v>
      </c>
      <c r="BL197" s="17" t="s">
        <v>273</v>
      </c>
      <c r="BM197" s="131" t="s">
        <v>2411</v>
      </c>
    </row>
    <row r="198" spans="2:65" s="1" customFormat="1" x14ac:dyDescent="0.2">
      <c r="B198" s="32"/>
      <c r="D198" s="133" t="s">
        <v>175</v>
      </c>
      <c r="F198" s="134" t="s">
        <v>1305</v>
      </c>
      <c r="I198" s="135"/>
      <c r="L198" s="32"/>
      <c r="M198" s="136"/>
      <c r="U198" s="53"/>
      <c r="AT198" s="17" t="s">
        <v>175</v>
      </c>
      <c r="AU198" s="17" t="s">
        <v>80</v>
      </c>
    </row>
    <row r="199" spans="2:65" s="1" customFormat="1" ht="24.2" customHeight="1" x14ac:dyDescent="0.2">
      <c r="B199" s="32"/>
      <c r="C199" s="152" t="s">
        <v>574</v>
      </c>
      <c r="D199" s="152" t="s">
        <v>180</v>
      </c>
      <c r="E199" s="153" t="s">
        <v>2412</v>
      </c>
      <c r="F199" s="154" t="s">
        <v>2413</v>
      </c>
      <c r="G199" s="155" t="s">
        <v>193</v>
      </c>
      <c r="H199" s="156">
        <v>288.33</v>
      </c>
      <c r="I199" s="157"/>
      <c r="J199" s="158">
        <f>ROUND(I199*H199,2)</f>
        <v>0</v>
      </c>
      <c r="K199" s="154" t="s">
        <v>172</v>
      </c>
      <c r="L199" s="159"/>
      <c r="M199" s="160" t="s">
        <v>19</v>
      </c>
      <c r="N199" s="161" t="s">
        <v>43</v>
      </c>
      <c r="P199" s="129">
        <f>O199*H199</f>
        <v>0</v>
      </c>
      <c r="Q199" s="129">
        <v>5.1999999999999995E-4</v>
      </c>
      <c r="R199" s="129">
        <f>Q199*H199</f>
        <v>0.14993159999999997</v>
      </c>
      <c r="S199" s="129">
        <v>0</v>
      </c>
      <c r="T199" s="129">
        <f>S199*H199</f>
        <v>0</v>
      </c>
      <c r="U199" s="130" t="s">
        <v>19</v>
      </c>
      <c r="AR199" s="131" t="s">
        <v>354</v>
      </c>
      <c r="AT199" s="131" t="s">
        <v>180</v>
      </c>
      <c r="AU199" s="131" t="s">
        <v>80</v>
      </c>
      <c r="AY199" s="17" t="s">
        <v>167</v>
      </c>
      <c r="BE199" s="132">
        <f>IF(N199="základní",J199,0)</f>
        <v>0</v>
      </c>
      <c r="BF199" s="132">
        <f>IF(N199="snížená",J199,0)</f>
        <v>0</v>
      </c>
      <c r="BG199" s="132">
        <f>IF(N199="zákl. přenesená",J199,0)</f>
        <v>0</v>
      </c>
      <c r="BH199" s="132">
        <f>IF(N199="sníž. přenesená",J199,0)</f>
        <v>0</v>
      </c>
      <c r="BI199" s="132">
        <f>IF(N199="nulová",J199,0)</f>
        <v>0</v>
      </c>
      <c r="BJ199" s="17" t="s">
        <v>80</v>
      </c>
      <c r="BK199" s="132">
        <f>ROUND(I199*H199,2)</f>
        <v>0</v>
      </c>
      <c r="BL199" s="17" t="s">
        <v>273</v>
      </c>
      <c r="BM199" s="131" t="s">
        <v>2414</v>
      </c>
    </row>
    <row r="200" spans="2:65" s="1" customFormat="1" ht="24.2" customHeight="1" x14ac:dyDescent="0.2">
      <c r="B200" s="32"/>
      <c r="C200" s="152" t="s">
        <v>578</v>
      </c>
      <c r="D200" s="152" t="s">
        <v>180</v>
      </c>
      <c r="E200" s="153" t="s">
        <v>2415</v>
      </c>
      <c r="F200" s="154" t="s">
        <v>2416</v>
      </c>
      <c r="G200" s="155" t="s">
        <v>193</v>
      </c>
      <c r="H200" s="156">
        <v>159.07499999999999</v>
      </c>
      <c r="I200" s="157"/>
      <c r="J200" s="158">
        <f>ROUND(I200*H200,2)</f>
        <v>0</v>
      </c>
      <c r="K200" s="154" t="s">
        <v>172</v>
      </c>
      <c r="L200" s="159"/>
      <c r="M200" s="160" t="s">
        <v>19</v>
      </c>
      <c r="N200" s="161" t="s">
        <v>43</v>
      </c>
      <c r="P200" s="129">
        <f>O200*H200</f>
        <v>0</v>
      </c>
      <c r="Q200" s="129">
        <v>4.1999999999999997E-3</v>
      </c>
      <c r="R200" s="129">
        <f>Q200*H200</f>
        <v>0.6681149999999999</v>
      </c>
      <c r="S200" s="129">
        <v>0</v>
      </c>
      <c r="T200" s="129">
        <f>S200*H200</f>
        <v>0</v>
      </c>
      <c r="U200" s="130" t="s">
        <v>19</v>
      </c>
      <c r="AR200" s="131" t="s">
        <v>354</v>
      </c>
      <c r="AT200" s="131" t="s">
        <v>180</v>
      </c>
      <c r="AU200" s="131" t="s">
        <v>80</v>
      </c>
      <c r="AY200" s="17" t="s">
        <v>167</v>
      </c>
      <c r="BE200" s="132">
        <f>IF(N200="základní",J200,0)</f>
        <v>0</v>
      </c>
      <c r="BF200" s="132">
        <f>IF(N200="snížená",J200,0)</f>
        <v>0</v>
      </c>
      <c r="BG200" s="132">
        <f>IF(N200="zákl. přenesená",J200,0)</f>
        <v>0</v>
      </c>
      <c r="BH200" s="132">
        <f>IF(N200="sníž. přenesená",J200,0)</f>
        <v>0</v>
      </c>
      <c r="BI200" s="132">
        <f>IF(N200="nulová",J200,0)</f>
        <v>0</v>
      </c>
      <c r="BJ200" s="17" t="s">
        <v>80</v>
      </c>
      <c r="BK200" s="132">
        <f>ROUND(I200*H200,2)</f>
        <v>0</v>
      </c>
      <c r="BL200" s="17" t="s">
        <v>273</v>
      </c>
      <c r="BM200" s="131" t="s">
        <v>2417</v>
      </c>
    </row>
    <row r="201" spans="2:65" s="1" customFormat="1" ht="44.25" customHeight="1" x14ac:dyDescent="0.2">
      <c r="B201" s="32"/>
      <c r="C201" s="120" t="s">
        <v>584</v>
      </c>
      <c r="D201" s="120" t="s">
        <v>168</v>
      </c>
      <c r="E201" s="121" t="s">
        <v>2418</v>
      </c>
      <c r="F201" s="122" t="s">
        <v>2419</v>
      </c>
      <c r="G201" s="123" t="s">
        <v>193</v>
      </c>
      <c r="H201" s="124">
        <v>426.1</v>
      </c>
      <c r="I201" s="125"/>
      <c r="J201" s="126">
        <f>ROUND(I201*H201,2)</f>
        <v>0</v>
      </c>
      <c r="K201" s="122" t="s">
        <v>172</v>
      </c>
      <c r="L201" s="32"/>
      <c r="M201" s="127" t="s">
        <v>19</v>
      </c>
      <c r="N201" s="128" t="s">
        <v>43</v>
      </c>
      <c r="P201" s="129">
        <f>O201*H201</f>
        <v>0</v>
      </c>
      <c r="Q201" s="129">
        <v>0</v>
      </c>
      <c r="R201" s="129">
        <f>Q201*H201</f>
        <v>0</v>
      </c>
      <c r="S201" s="129">
        <v>0</v>
      </c>
      <c r="T201" s="129">
        <f>S201*H201</f>
        <v>0</v>
      </c>
      <c r="U201" s="130" t="s">
        <v>19</v>
      </c>
      <c r="AR201" s="131" t="s">
        <v>273</v>
      </c>
      <c r="AT201" s="131" t="s">
        <v>168</v>
      </c>
      <c r="AU201" s="131" t="s">
        <v>80</v>
      </c>
      <c r="AY201" s="17" t="s">
        <v>167</v>
      </c>
      <c r="BE201" s="132">
        <f>IF(N201="základní",J201,0)</f>
        <v>0</v>
      </c>
      <c r="BF201" s="132">
        <f>IF(N201="snížená",J201,0)</f>
        <v>0</v>
      </c>
      <c r="BG201" s="132">
        <f>IF(N201="zákl. přenesená",J201,0)</f>
        <v>0</v>
      </c>
      <c r="BH201" s="132">
        <f>IF(N201="sníž. přenesená",J201,0)</f>
        <v>0</v>
      </c>
      <c r="BI201" s="132">
        <f>IF(N201="nulová",J201,0)</f>
        <v>0</v>
      </c>
      <c r="BJ201" s="17" t="s">
        <v>80</v>
      </c>
      <c r="BK201" s="132">
        <f>ROUND(I201*H201,2)</f>
        <v>0</v>
      </c>
      <c r="BL201" s="17" t="s">
        <v>273</v>
      </c>
      <c r="BM201" s="131" t="s">
        <v>2420</v>
      </c>
    </row>
    <row r="202" spans="2:65" s="1" customFormat="1" x14ac:dyDescent="0.2">
      <c r="B202" s="32"/>
      <c r="D202" s="133" t="s">
        <v>175</v>
      </c>
      <c r="F202" s="134" t="s">
        <v>2421</v>
      </c>
      <c r="I202" s="135"/>
      <c r="L202" s="32"/>
      <c r="M202" s="136"/>
      <c r="U202" s="53"/>
      <c r="AT202" s="17" t="s">
        <v>175</v>
      </c>
      <c r="AU202" s="17" t="s">
        <v>80</v>
      </c>
    </row>
    <row r="203" spans="2:65" s="1" customFormat="1" ht="16.5" customHeight="1" x14ac:dyDescent="0.2">
      <c r="B203" s="32"/>
      <c r="C203" s="152" t="s">
        <v>587</v>
      </c>
      <c r="D203" s="152" t="s">
        <v>180</v>
      </c>
      <c r="E203" s="153" t="s">
        <v>2422</v>
      </c>
      <c r="F203" s="154" t="s">
        <v>2423</v>
      </c>
      <c r="G203" s="155" t="s">
        <v>193</v>
      </c>
      <c r="H203" s="156">
        <v>468.71</v>
      </c>
      <c r="I203" s="157"/>
      <c r="J203" s="158">
        <f>ROUND(I203*H203,2)</f>
        <v>0</v>
      </c>
      <c r="K203" s="154" t="s">
        <v>172</v>
      </c>
      <c r="L203" s="159"/>
      <c r="M203" s="160" t="s">
        <v>19</v>
      </c>
      <c r="N203" s="161" t="s">
        <v>43</v>
      </c>
      <c r="P203" s="129">
        <f>O203*H203</f>
        <v>0</v>
      </c>
      <c r="Q203" s="129">
        <v>4.0000000000000002E-4</v>
      </c>
      <c r="R203" s="129">
        <f>Q203*H203</f>
        <v>0.18748400000000001</v>
      </c>
      <c r="S203" s="129">
        <v>0</v>
      </c>
      <c r="T203" s="129">
        <f>S203*H203</f>
        <v>0</v>
      </c>
      <c r="U203" s="130" t="s">
        <v>19</v>
      </c>
      <c r="AR203" s="131" t="s">
        <v>354</v>
      </c>
      <c r="AT203" s="131" t="s">
        <v>180</v>
      </c>
      <c r="AU203" s="131" t="s">
        <v>80</v>
      </c>
      <c r="AY203" s="17" t="s">
        <v>167</v>
      </c>
      <c r="BE203" s="132">
        <f>IF(N203="základní",J203,0)</f>
        <v>0</v>
      </c>
      <c r="BF203" s="132">
        <f>IF(N203="snížená",J203,0)</f>
        <v>0</v>
      </c>
      <c r="BG203" s="132">
        <f>IF(N203="zákl. přenesená",J203,0)</f>
        <v>0</v>
      </c>
      <c r="BH203" s="132">
        <f>IF(N203="sníž. přenesená",J203,0)</f>
        <v>0</v>
      </c>
      <c r="BI203" s="132">
        <f>IF(N203="nulová",J203,0)</f>
        <v>0</v>
      </c>
      <c r="BJ203" s="17" t="s">
        <v>80</v>
      </c>
      <c r="BK203" s="132">
        <f>ROUND(I203*H203,2)</f>
        <v>0</v>
      </c>
      <c r="BL203" s="17" t="s">
        <v>273</v>
      </c>
      <c r="BM203" s="131" t="s">
        <v>2424</v>
      </c>
    </row>
    <row r="204" spans="2:65" s="1" customFormat="1" ht="44.25" customHeight="1" x14ac:dyDescent="0.2">
      <c r="B204" s="32"/>
      <c r="C204" s="120" t="s">
        <v>591</v>
      </c>
      <c r="D204" s="120" t="s">
        <v>168</v>
      </c>
      <c r="E204" s="121" t="s">
        <v>2425</v>
      </c>
      <c r="F204" s="122" t="s">
        <v>2426</v>
      </c>
      <c r="G204" s="123" t="s">
        <v>1822</v>
      </c>
      <c r="H204" s="182"/>
      <c r="I204" s="125"/>
      <c r="J204" s="126">
        <f>ROUND(I204*H204,2)</f>
        <v>0</v>
      </c>
      <c r="K204" s="122" t="s">
        <v>172</v>
      </c>
      <c r="L204" s="32"/>
      <c r="M204" s="127" t="s">
        <v>19</v>
      </c>
      <c r="N204" s="128" t="s">
        <v>43</v>
      </c>
      <c r="P204" s="129">
        <f>O204*H204</f>
        <v>0</v>
      </c>
      <c r="Q204" s="129">
        <v>0</v>
      </c>
      <c r="R204" s="129">
        <f>Q204*H204</f>
        <v>0</v>
      </c>
      <c r="S204" s="129">
        <v>0</v>
      </c>
      <c r="T204" s="129">
        <f>S204*H204</f>
        <v>0</v>
      </c>
      <c r="U204" s="130" t="s">
        <v>19</v>
      </c>
      <c r="AR204" s="131" t="s">
        <v>273</v>
      </c>
      <c r="AT204" s="131" t="s">
        <v>168</v>
      </c>
      <c r="AU204" s="131" t="s">
        <v>80</v>
      </c>
      <c r="AY204" s="17" t="s">
        <v>167</v>
      </c>
      <c r="BE204" s="132">
        <f>IF(N204="základní",J204,0)</f>
        <v>0</v>
      </c>
      <c r="BF204" s="132">
        <f>IF(N204="snížená",J204,0)</f>
        <v>0</v>
      </c>
      <c r="BG204" s="132">
        <f>IF(N204="zákl. přenesená",J204,0)</f>
        <v>0</v>
      </c>
      <c r="BH204" s="132">
        <f>IF(N204="sníž. přenesená",J204,0)</f>
        <v>0</v>
      </c>
      <c r="BI204" s="132">
        <f>IF(N204="nulová",J204,0)</f>
        <v>0</v>
      </c>
      <c r="BJ204" s="17" t="s">
        <v>80</v>
      </c>
      <c r="BK204" s="132">
        <f>ROUND(I204*H204,2)</f>
        <v>0</v>
      </c>
      <c r="BL204" s="17" t="s">
        <v>273</v>
      </c>
      <c r="BM204" s="131" t="s">
        <v>2427</v>
      </c>
    </row>
    <row r="205" spans="2:65" s="1" customFormat="1" x14ac:dyDescent="0.2">
      <c r="B205" s="32"/>
      <c r="D205" s="133" t="s">
        <v>175</v>
      </c>
      <c r="F205" s="134" t="s">
        <v>2428</v>
      </c>
      <c r="I205" s="135"/>
      <c r="L205" s="32"/>
      <c r="M205" s="136"/>
      <c r="U205" s="53"/>
      <c r="AT205" s="17" t="s">
        <v>175</v>
      </c>
      <c r="AU205" s="17" t="s">
        <v>80</v>
      </c>
    </row>
    <row r="206" spans="2:65" s="10" customFormat="1" ht="25.9" customHeight="1" x14ac:dyDescent="0.2">
      <c r="B206" s="110"/>
      <c r="D206" s="111" t="s">
        <v>71</v>
      </c>
      <c r="E206" s="112" t="s">
        <v>2429</v>
      </c>
      <c r="F206" s="112" t="s">
        <v>2430</v>
      </c>
      <c r="I206" s="113"/>
      <c r="J206" s="114">
        <f>BK206</f>
        <v>0</v>
      </c>
      <c r="L206" s="110"/>
      <c r="M206" s="115"/>
      <c r="P206" s="116">
        <f>SUM(P207:P238)</f>
        <v>0</v>
      </c>
      <c r="R206" s="116">
        <f>SUM(R207:R238)</f>
        <v>12.333166</v>
      </c>
      <c r="T206" s="116">
        <f>SUM(T207:T238)</f>
        <v>0</v>
      </c>
      <c r="U206" s="117"/>
      <c r="AR206" s="111" t="s">
        <v>82</v>
      </c>
      <c r="AT206" s="118" t="s">
        <v>71</v>
      </c>
      <c r="AU206" s="118" t="s">
        <v>72</v>
      </c>
      <c r="AY206" s="111" t="s">
        <v>167</v>
      </c>
      <c r="BK206" s="119">
        <f>SUM(BK207:BK238)</f>
        <v>0</v>
      </c>
    </row>
    <row r="207" spans="2:65" s="1" customFormat="1" ht="24.2" customHeight="1" x14ac:dyDescent="0.2">
      <c r="B207" s="32"/>
      <c r="C207" s="120" t="s">
        <v>595</v>
      </c>
      <c r="D207" s="120" t="s">
        <v>168</v>
      </c>
      <c r="E207" s="121" t="s">
        <v>2431</v>
      </c>
      <c r="F207" s="122" t="s">
        <v>2432</v>
      </c>
      <c r="G207" s="123" t="s">
        <v>228</v>
      </c>
      <c r="H207" s="124">
        <v>230.6</v>
      </c>
      <c r="I207" s="125"/>
      <c r="J207" s="126">
        <f>ROUND(I207*H207,2)</f>
        <v>0</v>
      </c>
      <c r="K207" s="122" t="s">
        <v>172</v>
      </c>
      <c r="L207" s="32"/>
      <c r="M207" s="127" t="s">
        <v>19</v>
      </c>
      <c r="N207" s="128" t="s">
        <v>43</v>
      </c>
      <c r="P207" s="129">
        <f>O207*H207</f>
        <v>0</v>
      </c>
      <c r="Q207" s="129">
        <v>1.5E-3</v>
      </c>
      <c r="R207" s="129">
        <f>Q207*H207</f>
        <v>0.34589999999999999</v>
      </c>
      <c r="S207" s="129">
        <v>0</v>
      </c>
      <c r="T207" s="129">
        <f>S207*H207</f>
        <v>0</v>
      </c>
      <c r="U207" s="130" t="s">
        <v>19</v>
      </c>
      <c r="AR207" s="131" t="s">
        <v>273</v>
      </c>
      <c r="AT207" s="131" t="s">
        <v>168</v>
      </c>
      <c r="AU207" s="131" t="s">
        <v>80</v>
      </c>
      <c r="AY207" s="17" t="s">
        <v>167</v>
      </c>
      <c r="BE207" s="132">
        <f>IF(N207="základní",J207,0)</f>
        <v>0</v>
      </c>
      <c r="BF207" s="132">
        <f>IF(N207="snížená",J207,0)</f>
        <v>0</v>
      </c>
      <c r="BG207" s="132">
        <f>IF(N207="zákl. přenesená",J207,0)</f>
        <v>0</v>
      </c>
      <c r="BH207" s="132">
        <f>IF(N207="sníž. přenesená",J207,0)</f>
        <v>0</v>
      </c>
      <c r="BI207" s="132">
        <f>IF(N207="nulová",J207,0)</f>
        <v>0</v>
      </c>
      <c r="BJ207" s="17" t="s">
        <v>80</v>
      </c>
      <c r="BK207" s="132">
        <f>ROUND(I207*H207,2)</f>
        <v>0</v>
      </c>
      <c r="BL207" s="17" t="s">
        <v>273</v>
      </c>
      <c r="BM207" s="131" t="s">
        <v>2433</v>
      </c>
    </row>
    <row r="208" spans="2:65" s="1" customFormat="1" x14ac:dyDescent="0.2">
      <c r="B208" s="32"/>
      <c r="D208" s="133" t="s">
        <v>175</v>
      </c>
      <c r="F208" s="134" t="s">
        <v>2434</v>
      </c>
      <c r="I208" s="135"/>
      <c r="L208" s="32"/>
      <c r="M208" s="136"/>
      <c r="U208" s="53"/>
      <c r="AT208" s="17" t="s">
        <v>175</v>
      </c>
      <c r="AU208" s="17" t="s">
        <v>80</v>
      </c>
    </row>
    <row r="209" spans="2:65" s="1" customFormat="1" ht="24.2" customHeight="1" x14ac:dyDescent="0.2">
      <c r="B209" s="32"/>
      <c r="C209" s="120" t="s">
        <v>598</v>
      </c>
      <c r="D209" s="120" t="s">
        <v>168</v>
      </c>
      <c r="E209" s="121" t="s">
        <v>2435</v>
      </c>
      <c r="F209" s="122" t="s">
        <v>2436</v>
      </c>
      <c r="G209" s="123" t="s">
        <v>193</v>
      </c>
      <c r="H209" s="124">
        <v>237.5</v>
      </c>
      <c r="I209" s="125"/>
      <c r="J209" s="126">
        <f>ROUND(I209*H209,2)</f>
        <v>0</v>
      </c>
      <c r="K209" s="122" t="s">
        <v>172</v>
      </c>
      <c r="L209" s="32"/>
      <c r="M209" s="127" t="s">
        <v>19</v>
      </c>
      <c r="N209" s="128" t="s">
        <v>43</v>
      </c>
      <c r="P209" s="129">
        <f>O209*H209</f>
        <v>0</v>
      </c>
      <c r="Q209" s="129">
        <v>2.9999999999999997E-4</v>
      </c>
      <c r="R209" s="129">
        <f>Q209*H209</f>
        <v>7.1249999999999994E-2</v>
      </c>
      <c r="S209" s="129">
        <v>0</v>
      </c>
      <c r="T209" s="129">
        <f>S209*H209</f>
        <v>0</v>
      </c>
      <c r="U209" s="130" t="s">
        <v>19</v>
      </c>
      <c r="AR209" s="131" t="s">
        <v>273</v>
      </c>
      <c r="AT209" s="131" t="s">
        <v>168</v>
      </c>
      <c r="AU209" s="131" t="s">
        <v>80</v>
      </c>
      <c r="AY209" s="17" t="s">
        <v>167</v>
      </c>
      <c r="BE209" s="132">
        <f>IF(N209="základní",J209,0)</f>
        <v>0</v>
      </c>
      <c r="BF209" s="132">
        <f>IF(N209="snížená",J209,0)</f>
        <v>0</v>
      </c>
      <c r="BG209" s="132">
        <f>IF(N209="zákl. přenesená",J209,0)</f>
        <v>0</v>
      </c>
      <c r="BH209" s="132">
        <f>IF(N209="sníž. přenesená",J209,0)</f>
        <v>0</v>
      </c>
      <c r="BI209" s="132">
        <f>IF(N209="nulová",J209,0)</f>
        <v>0</v>
      </c>
      <c r="BJ209" s="17" t="s">
        <v>80</v>
      </c>
      <c r="BK209" s="132">
        <f>ROUND(I209*H209,2)</f>
        <v>0</v>
      </c>
      <c r="BL209" s="17" t="s">
        <v>273</v>
      </c>
      <c r="BM209" s="131" t="s">
        <v>2437</v>
      </c>
    </row>
    <row r="210" spans="2:65" s="1" customFormat="1" x14ac:dyDescent="0.2">
      <c r="B210" s="32"/>
      <c r="D210" s="133" t="s">
        <v>175</v>
      </c>
      <c r="F210" s="134" t="s">
        <v>2438</v>
      </c>
      <c r="I210" s="135"/>
      <c r="L210" s="32"/>
      <c r="M210" s="136"/>
      <c r="U210" s="53"/>
      <c r="AT210" s="17" t="s">
        <v>175</v>
      </c>
      <c r="AU210" s="17" t="s">
        <v>80</v>
      </c>
    </row>
    <row r="211" spans="2:65" s="1" customFormat="1" ht="37.9" customHeight="1" x14ac:dyDescent="0.2">
      <c r="B211" s="32"/>
      <c r="C211" s="120" t="s">
        <v>601</v>
      </c>
      <c r="D211" s="120" t="s">
        <v>168</v>
      </c>
      <c r="E211" s="121" t="s">
        <v>2439</v>
      </c>
      <c r="F211" s="122" t="s">
        <v>2440</v>
      </c>
      <c r="G211" s="123" t="s">
        <v>193</v>
      </c>
      <c r="H211" s="124">
        <v>237.5</v>
      </c>
      <c r="I211" s="125"/>
      <c r="J211" s="126">
        <f>ROUND(I211*H211,2)</f>
        <v>0</v>
      </c>
      <c r="K211" s="122" t="s">
        <v>172</v>
      </c>
      <c r="L211" s="32"/>
      <c r="M211" s="127" t="s">
        <v>19</v>
      </c>
      <c r="N211" s="128" t="s">
        <v>43</v>
      </c>
      <c r="P211" s="129">
        <f>O211*H211</f>
        <v>0</v>
      </c>
      <c r="Q211" s="129">
        <v>1.2E-2</v>
      </c>
      <c r="R211" s="129">
        <f>Q211*H211</f>
        <v>2.85</v>
      </c>
      <c r="S211" s="129">
        <v>0</v>
      </c>
      <c r="T211" s="129">
        <f>S211*H211</f>
        <v>0</v>
      </c>
      <c r="U211" s="130" t="s">
        <v>19</v>
      </c>
      <c r="AR211" s="131" t="s">
        <v>273</v>
      </c>
      <c r="AT211" s="131" t="s">
        <v>168</v>
      </c>
      <c r="AU211" s="131" t="s">
        <v>80</v>
      </c>
      <c r="AY211" s="17" t="s">
        <v>167</v>
      </c>
      <c r="BE211" s="132">
        <f>IF(N211="základní",J211,0)</f>
        <v>0</v>
      </c>
      <c r="BF211" s="132">
        <f>IF(N211="snížená",J211,0)</f>
        <v>0</v>
      </c>
      <c r="BG211" s="132">
        <f>IF(N211="zákl. přenesená",J211,0)</f>
        <v>0</v>
      </c>
      <c r="BH211" s="132">
        <f>IF(N211="sníž. přenesená",J211,0)</f>
        <v>0</v>
      </c>
      <c r="BI211" s="132">
        <f>IF(N211="nulová",J211,0)</f>
        <v>0</v>
      </c>
      <c r="BJ211" s="17" t="s">
        <v>80</v>
      </c>
      <c r="BK211" s="132">
        <f>ROUND(I211*H211,2)</f>
        <v>0</v>
      </c>
      <c r="BL211" s="17" t="s">
        <v>273</v>
      </c>
      <c r="BM211" s="131" t="s">
        <v>2441</v>
      </c>
    </row>
    <row r="212" spans="2:65" s="1" customFormat="1" x14ac:dyDescent="0.2">
      <c r="B212" s="32"/>
      <c r="D212" s="133" t="s">
        <v>175</v>
      </c>
      <c r="F212" s="134" t="s">
        <v>2442</v>
      </c>
      <c r="I212" s="135"/>
      <c r="L212" s="32"/>
      <c r="M212" s="136"/>
      <c r="U212" s="53"/>
      <c r="AT212" s="17" t="s">
        <v>175</v>
      </c>
      <c r="AU212" s="17" t="s">
        <v>80</v>
      </c>
    </row>
    <row r="213" spans="2:65" s="1" customFormat="1" ht="24.2" customHeight="1" x14ac:dyDescent="0.2">
      <c r="B213" s="32"/>
      <c r="C213" s="120" t="s">
        <v>604</v>
      </c>
      <c r="D213" s="120" t="s">
        <v>168</v>
      </c>
      <c r="E213" s="121" t="s">
        <v>2443</v>
      </c>
      <c r="F213" s="122" t="s">
        <v>2444</v>
      </c>
      <c r="G213" s="123" t="s">
        <v>228</v>
      </c>
      <c r="H213" s="124">
        <v>23.3</v>
      </c>
      <c r="I213" s="125"/>
      <c r="J213" s="126">
        <f>ROUND(I213*H213,2)</f>
        <v>0</v>
      </c>
      <c r="K213" s="122" t="s">
        <v>172</v>
      </c>
      <c r="L213" s="32"/>
      <c r="M213" s="127" t="s">
        <v>19</v>
      </c>
      <c r="N213" s="128" t="s">
        <v>43</v>
      </c>
      <c r="P213" s="129">
        <f>O213*H213</f>
        <v>0</v>
      </c>
      <c r="Q213" s="129">
        <v>0</v>
      </c>
      <c r="R213" s="129">
        <f>Q213*H213</f>
        <v>0</v>
      </c>
      <c r="S213" s="129">
        <v>0</v>
      </c>
      <c r="T213" s="129">
        <f>S213*H213</f>
        <v>0</v>
      </c>
      <c r="U213" s="130" t="s">
        <v>19</v>
      </c>
      <c r="AR213" s="131" t="s">
        <v>273</v>
      </c>
      <c r="AT213" s="131" t="s">
        <v>168</v>
      </c>
      <c r="AU213" s="131" t="s">
        <v>80</v>
      </c>
      <c r="AY213" s="17" t="s">
        <v>167</v>
      </c>
      <c r="BE213" s="132">
        <f>IF(N213="základní",J213,0)</f>
        <v>0</v>
      </c>
      <c r="BF213" s="132">
        <f>IF(N213="snížená",J213,0)</f>
        <v>0</v>
      </c>
      <c r="BG213" s="132">
        <f>IF(N213="zákl. přenesená",J213,0)</f>
        <v>0</v>
      </c>
      <c r="BH213" s="132">
        <f>IF(N213="sníž. přenesená",J213,0)</f>
        <v>0</v>
      </c>
      <c r="BI213" s="132">
        <f>IF(N213="nulová",J213,0)</f>
        <v>0</v>
      </c>
      <c r="BJ213" s="17" t="s">
        <v>80</v>
      </c>
      <c r="BK213" s="132">
        <f>ROUND(I213*H213,2)</f>
        <v>0</v>
      </c>
      <c r="BL213" s="17" t="s">
        <v>273</v>
      </c>
      <c r="BM213" s="131" t="s">
        <v>2445</v>
      </c>
    </row>
    <row r="214" spans="2:65" s="1" customFormat="1" x14ac:dyDescent="0.2">
      <c r="B214" s="32"/>
      <c r="D214" s="133" t="s">
        <v>175</v>
      </c>
      <c r="F214" s="134" t="s">
        <v>2446</v>
      </c>
      <c r="I214" s="135"/>
      <c r="L214" s="32"/>
      <c r="M214" s="136"/>
      <c r="U214" s="53"/>
      <c r="AT214" s="17" t="s">
        <v>175</v>
      </c>
      <c r="AU214" s="17" t="s">
        <v>80</v>
      </c>
    </row>
    <row r="215" spans="2:65" s="1" customFormat="1" ht="16.5" customHeight="1" x14ac:dyDescent="0.2">
      <c r="B215" s="32"/>
      <c r="C215" s="152" t="s">
        <v>608</v>
      </c>
      <c r="D215" s="152" t="s">
        <v>180</v>
      </c>
      <c r="E215" s="153" t="s">
        <v>2447</v>
      </c>
      <c r="F215" s="154" t="s">
        <v>2448</v>
      </c>
      <c r="G215" s="155" t="s">
        <v>228</v>
      </c>
      <c r="H215" s="156">
        <v>27.96</v>
      </c>
      <c r="I215" s="157"/>
      <c r="J215" s="158">
        <f>ROUND(I215*H215,2)</f>
        <v>0</v>
      </c>
      <c r="K215" s="154" t="s">
        <v>172</v>
      </c>
      <c r="L215" s="159"/>
      <c r="M215" s="160" t="s">
        <v>19</v>
      </c>
      <c r="N215" s="161" t="s">
        <v>43</v>
      </c>
      <c r="P215" s="129">
        <f>O215*H215</f>
        <v>0</v>
      </c>
      <c r="Q215" s="129">
        <v>5.0000000000000002E-5</v>
      </c>
      <c r="R215" s="129">
        <f>Q215*H215</f>
        <v>1.3980000000000002E-3</v>
      </c>
      <c r="S215" s="129">
        <v>0</v>
      </c>
      <c r="T215" s="129">
        <f>S215*H215</f>
        <v>0</v>
      </c>
      <c r="U215" s="130" t="s">
        <v>19</v>
      </c>
      <c r="AR215" s="131" t="s">
        <v>354</v>
      </c>
      <c r="AT215" s="131" t="s">
        <v>180</v>
      </c>
      <c r="AU215" s="131" t="s">
        <v>80</v>
      </c>
      <c r="AY215" s="17" t="s">
        <v>167</v>
      </c>
      <c r="BE215" s="132">
        <f>IF(N215="základní",J215,0)</f>
        <v>0</v>
      </c>
      <c r="BF215" s="132">
        <f>IF(N215="snížená",J215,0)</f>
        <v>0</v>
      </c>
      <c r="BG215" s="132">
        <f>IF(N215="zákl. přenesená",J215,0)</f>
        <v>0</v>
      </c>
      <c r="BH215" s="132">
        <f>IF(N215="sníž. přenesená",J215,0)</f>
        <v>0</v>
      </c>
      <c r="BI215" s="132">
        <f>IF(N215="nulová",J215,0)</f>
        <v>0</v>
      </c>
      <c r="BJ215" s="17" t="s">
        <v>80</v>
      </c>
      <c r="BK215" s="132">
        <f>ROUND(I215*H215,2)</f>
        <v>0</v>
      </c>
      <c r="BL215" s="17" t="s">
        <v>273</v>
      </c>
      <c r="BM215" s="131" t="s">
        <v>2449</v>
      </c>
    </row>
    <row r="216" spans="2:65" s="1" customFormat="1" ht="16.5" customHeight="1" x14ac:dyDescent="0.2">
      <c r="B216" s="32"/>
      <c r="C216" s="152" t="s">
        <v>611</v>
      </c>
      <c r="D216" s="152" t="s">
        <v>180</v>
      </c>
      <c r="E216" s="153" t="s">
        <v>2450</v>
      </c>
      <c r="F216" s="154" t="s">
        <v>2451</v>
      </c>
      <c r="G216" s="155" t="s">
        <v>193</v>
      </c>
      <c r="H216" s="156">
        <v>351.10300000000001</v>
      </c>
      <c r="I216" s="157"/>
      <c r="J216" s="158">
        <f>ROUND(I216*H216,2)</f>
        <v>0</v>
      </c>
      <c r="K216" s="154" t="s">
        <v>19</v>
      </c>
      <c r="L216" s="159"/>
      <c r="M216" s="160" t="s">
        <v>19</v>
      </c>
      <c r="N216" s="161" t="s">
        <v>43</v>
      </c>
      <c r="P216" s="129">
        <f>O216*H216</f>
        <v>0</v>
      </c>
      <c r="Q216" s="129">
        <v>1.9199999999999998E-2</v>
      </c>
      <c r="R216" s="129">
        <f>Q216*H216</f>
        <v>6.7411775999999994</v>
      </c>
      <c r="S216" s="129">
        <v>0</v>
      </c>
      <c r="T216" s="129">
        <f>S216*H216</f>
        <v>0</v>
      </c>
      <c r="U216" s="130" t="s">
        <v>19</v>
      </c>
      <c r="AR216" s="131" t="s">
        <v>354</v>
      </c>
      <c r="AT216" s="131" t="s">
        <v>180</v>
      </c>
      <c r="AU216" s="131" t="s">
        <v>80</v>
      </c>
      <c r="AY216" s="17" t="s">
        <v>167</v>
      </c>
      <c r="BE216" s="132">
        <f>IF(N216="základní",J216,0)</f>
        <v>0</v>
      </c>
      <c r="BF216" s="132">
        <f>IF(N216="snížená",J216,0)</f>
        <v>0</v>
      </c>
      <c r="BG216" s="132">
        <f>IF(N216="zákl. přenesená",J216,0)</f>
        <v>0</v>
      </c>
      <c r="BH216" s="132">
        <f>IF(N216="sníž. přenesená",J216,0)</f>
        <v>0</v>
      </c>
      <c r="BI216" s="132">
        <f>IF(N216="nulová",J216,0)</f>
        <v>0</v>
      </c>
      <c r="BJ216" s="17" t="s">
        <v>80</v>
      </c>
      <c r="BK216" s="132">
        <f>ROUND(I216*H216,2)</f>
        <v>0</v>
      </c>
      <c r="BL216" s="17" t="s">
        <v>273</v>
      </c>
      <c r="BM216" s="131" t="s">
        <v>2452</v>
      </c>
    </row>
    <row r="217" spans="2:65" s="1" customFormat="1" ht="37.9" customHeight="1" x14ac:dyDescent="0.2">
      <c r="B217" s="32"/>
      <c r="C217" s="120" t="s">
        <v>615</v>
      </c>
      <c r="D217" s="120" t="s">
        <v>168</v>
      </c>
      <c r="E217" s="121" t="s">
        <v>2453</v>
      </c>
      <c r="F217" s="122" t="s">
        <v>2454</v>
      </c>
      <c r="G217" s="123" t="s">
        <v>228</v>
      </c>
      <c r="H217" s="124">
        <v>48</v>
      </c>
      <c r="I217" s="125"/>
      <c r="J217" s="126">
        <f>ROUND(I217*H217,2)</f>
        <v>0</v>
      </c>
      <c r="K217" s="122" t="s">
        <v>172</v>
      </c>
      <c r="L217" s="32"/>
      <c r="M217" s="127" t="s">
        <v>19</v>
      </c>
      <c r="N217" s="128" t="s">
        <v>43</v>
      </c>
      <c r="P217" s="129">
        <f>O217*H217</f>
        <v>0</v>
      </c>
      <c r="Q217" s="129">
        <v>3.3500000000000001E-4</v>
      </c>
      <c r="R217" s="129">
        <f>Q217*H217</f>
        <v>1.6080000000000001E-2</v>
      </c>
      <c r="S217" s="129">
        <v>0</v>
      </c>
      <c r="T217" s="129">
        <f>S217*H217</f>
        <v>0</v>
      </c>
      <c r="U217" s="130" t="s">
        <v>19</v>
      </c>
      <c r="AR217" s="131" t="s">
        <v>273</v>
      </c>
      <c r="AT217" s="131" t="s">
        <v>168</v>
      </c>
      <c r="AU217" s="131" t="s">
        <v>80</v>
      </c>
      <c r="AY217" s="17" t="s">
        <v>167</v>
      </c>
      <c r="BE217" s="132">
        <f>IF(N217="základní",J217,0)</f>
        <v>0</v>
      </c>
      <c r="BF217" s="132">
        <f>IF(N217="snížená",J217,0)</f>
        <v>0</v>
      </c>
      <c r="BG217" s="132">
        <f>IF(N217="zákl. přenesená",J217,0)</f>
        <v>0</v>
      </c>
      <c r="BH217" s="132">
        <f>IF(N217="sníž. přenesená",J217,0)</f>
        <v>0</v>
      </c>
      <c r="BI217" s="132">
        <f>IF(N217="nulová",J217,0)</f>
        <v>0</v>
      </c>
      <c r="BJ217" s="17" t="s">
        <v>80</v>
      </c>
      <c r="BK217" s="132">
        <f>ROUND(I217*H217,2)</f>
        <v>0</v>
      </c>
      <c r="BL217" s="17" t="s">
        <v>273</v>
      </c>
      <c r="BM217" s="131" t="s">
        <v>2455</v>
      </c>
    </row>
    <row r="218" spans="2:65" s="1" customFormat="1" x14ac:dyDescent="0.2">
      <c r="B218" s="32"/>
      <c r="D218" s="133" t="s">
        <v>175</v>
      </c>
      <c r="F218" s="134" t="s">
        <v>2456</v>
      </c>
      <c r="I218" s="135"/>
      <c r="L218" s="32"/>
      <c r="M218" s="136"/>
      <c r="U218" s="53"/>
      <c r="AT218" s="17" t="s">
        <v>175</v>
      </c>
      <c r="AU218" s="17" t="s">
        <v>80</v>
      </c>
    </row>
    <row r="219" spans="2:65" s="1" customFormat="1" ht="16.5" customHeight="1" x14ac:dyDescent="0.2">
      <c r="B219" s="32"/>
      <c r="C219" s="152" t="s">
        <v>618</v>
      </c>
      <c r="D219" s="152" t="s">
        <v>180</v>
      </c>
      <c r="E219" s="153" t="s">
        <v>2457</v>
      </c>
      <c r="F219" s="154" t="s">
        <v>2458</v>
      </c>
      <c r="G219" s="155" t="s">
        <v>228</v>
      </c>
      <c r="H219" s="156">
        <v>62.4</v>
      </c>
      <c r="I219" s="157"/>
      <c r="J219" s="158">
        <f>ROUND(I219*H219,2)</f>
        <v>0</v>
      </c>
      <c r="K219" s="154" t="s">
        <v>19</v>
      </c>
      <c r="L219" s="159"/>
      <c r="M219" s="160" t="s">
        <v>19</v>
      </c>
      <c r="N219" s="161" t="s">
        <v>43</v>
      </c>
      <c r="P219" s="129">
        <f>O219*H219</f>
        <v>0</v>
      </c>
      <c r="Q219" s="129">
        <v>2.7999999999999998E-4</v>
      </c>
      <c r="R219" s="129">
        <f>Q219*H219</f>
        <v>1.7471999999999998E-2</v>
      </c>
      <c r="S219" s="129">
        <v>0</v>
      </c>
      <c r="T219" s="129">
        <f>S219*H219</f>
        <v>0</v>
      </c>
      <c r="U219" s="130" t="s">
        <v>19</v>
      </c>
      <c r="AR219" s="131" t="s">
        <v>354</v>
      </c>
      <c r="AT219" s="131" t="s">
        <v>180</v>
      </c>
      <c r="AU219" s="131" t="s">
        <v>80</v>
      </c>
      <c r="AY219" s="17" t="s">
        <v>167</v>
      </c>
      <c r="BE219" s="132">
        <f>IF(N219="základní",J219,0)</f>
        <v>0</v>
      </c>
      <c r="BF219" s="132">
        <f>IF(N219="snížená",J219,0)</f>
        <v>0</v>
      </c>
      <c r="BG219" s="132">
        <f>IF(N219="zákl. přenesená",J219,0)</f>
        <v>0</v>
      </c>
      <c r="BH219" s="132">
        <f>IF(N219="sníž. přenesená",J219,0)</f>
        <v>0</v>
      </c>
      <c r="BI219" s="132">
        <f>IF(N219="nulová",J219,0)</f>
        <v>0</v>
      </c>
      <c r="BJ219" s="17" t="s">
        <v>80</v>
      </c>
      <c r="BK219" s="132">
        <f>ROUND(I219*H219,2)</f>
        <v>0</v>
      </c>
      <c r="BL219" s="17" t="s">
        <v>273</v>
      </c>
      <c r="BM219" s="131" t="s">
        <v>2459</v>
      </c>
    </row>
    <row r="220" spans="2:65" s="1" customFormat="1" ht="44.25" customHeight="1" x14ac:dyDescent="0.2">
      <c r="B220" s="32"/>
      <c r="C220" s="120" t="s">
        <v>621</v>
      </c>
      <c r="D220" s="120" t="s">
        <v>168</v>
      </c>
      <c r="E220" s="121" t="s">
        <v>2460</v>
      </c>
      <c r="F220" s="122" t="s">
        <v>2461</v>
      </c>
      <c r="G220" s="123" t="s">
        <v>228</v>
      </c>
      <c r="H220" s="124">
        <v>48</v>
      </c>
      <c r="I220" s="125"/>
      <c r="J220" s="126">
        <f>ROUND(I220*H220,2)</f>
        <v>0</v>
      </c>
      <c r="K220" s="122" t="s">
        <v>172</v>
      </c>
      <c r="L220" s="32"/>
      <c r="M220" s="127" t="s">
        <v>19</v>
      </c>
      <c r="N220" s="128" t="s">
        <v>43</v>
      </c>
      <c r="P220" s="129">
        <f>O220*H220</f>
        <v>0</v>
      </c>
      <c r="Q220" s="129">
        <v>1.5299999999999999E-3</v>
      </c>
      <c r="R220" s="129">
        <f>Q220*H220</f>
        <v>7.3439999999999991E-2</v>
      </c>
      <c r="S220" s="129">
        <v>0</v>
      </c>
      <c r="T220" s="129">
        <f>S220*H220</f>
        <v>0</v>
      </c>
      <c r="U220" s="130" t="s">
        <v>19</v>
      </c>
      <c r="AR220" s="131" t="s">
        <v>273</v>
      </c>
      <c r="AT220" s="131" t="s">
        <v>168</v>
      </c>
      <c r="AU220" s="131" t="s">
        <v>80</v>
      </c>
      <c r="AY220" s="17" t="s">
        <v>167</v>
      </c>
      <c r="BE220" s="132">
        <f>IF(N220="základní",J220,0)</f>
        <v>0</v>
      </c>
      <c r="BF220" s="132">
        <f>IF(N220="snížená",J220,0)</f>
        <v>0</v>
      </c>
      <c r="BG220" s="132">
        <f>IF(N220="zákl. přenesená",J220,0)</f>
        <v>0</v>
      </c>
      <c r="BH220" s="132">
        <f>IF(N220="sníž. přenesená",J220,0)</f>
        <v>0</v>
      </c>
      <c r="BI220" s="132">
        <f>IF(N220="nulová",J220,0)</f>
        <v>0</v>
      </c>
      <c r="BJ220" s="17" t="s">
        <v>80</v>
      </c>
      <c r="BK220" s="132">
        <f>ROUND(I220*H220,2)</f>
        <v>0</v>
      </c>
      <c r="BL220" s="17" t="s">
        <v>273</v>
      </c>
      <c r="BM220" s="131" t="s">
        <v>2462</v>
      </c>
    </row>
    <row r="221" spans="2:65" s="1" customFormat="1" x14ac:dyDescent="0.2">
      <c r="B221" s="32"/>
      <c r="D221" s="133" t="s">
        <v>175</v>
      </c>
      <c r="F221" s="134" t="s">
        <v>2463</v>
      </c>
      <c r="I221" s="135"/>
      <c r="L221" s="32"/>
      <c r="M221" s="136"/>
      <c r="U221" s="53"/>
      <c r="AT221" s="17" t="s">
        <v>175</v>
      </c>
      <c r="AU221" s="17" t="s">
        <v>80</v>
      </c>
    </row>
    <row r="222" spans="2:65" s="1" customFormat="1" ht="44.25" customHeight="1" x14ac:dyDescent="0.2">
      <c r="B222" s="32"/>
      <c r="C222" s="120" t="s">
        <v>624</v>
      </c>
      <c r="D222" s="120" t="s">
        <v>168</v>
      </c>
      <c r="E222" s="121" t="s">
        <v>2464</v>
      </c>
      <c r="F222" s="122" t="s">
        <v>2465</v>
      </c>
      <c r="G222" s="123" t="s">
        <v>228</v>
      </c>
      <c r="H222" s="124">
        <v>48</v>
      </c>
      <c r="I222" s="125"/>
      <c r="J222" s="126">
        <f>ROUND(I222*H222,2)</f>
        <v>0</v>
      </c>
      <c r="K222" s="122" t="s">
        <v>172</v>
      </c>
      <c r="L222" s="32"/>
      <c r="M222" s="127" t="s">
        <v>19</v>
      </c>
      <c r="N222" s="128" t="s">
        <v>43</v>
      </c>
      <c r="P222" s="129">
        <f>O222*H222</f>
        <v>0</v>
      </c>
      <c r="Q222" s="129">
        <v>1.0200000000000001E-3</v>
      </c>
      <c r="R222" s="129">
        <f>Q222*H222</f>
        <v>4.8960000000000004E-2</v>
      </c>
      <c r="S222" s="129">
        <v>0</v>
      </c>
      <c r="T222" s="129">
        <f>S222*H222</f>
        <v>0</v>
      </c>
      <c r="U222" s="130" t="s">
        <v>19</v>
      </c>
      <c r="AR222" s="131" t="s">
        <v>273</v>
      </c>
      <c r="AT222" s="131" t="s">
        <v>168</v>
      </c>
      <c r="AU222" s="131" t="s">
        <v>80</v>
      </c>
      <c r="AY222" s="17" t="s">
        <v>167</v>
      </c>
      <c r="BE222" s="132">
        <f>IF(N222="základní",J222,0)</f>
        <v>0</v>
      </c>
      <c r="BF222" s="132">
        <f>IF(N222="snížená",J222,0)</f>
        <v>0</v>
      </c>
      <c r="BG222" s="132">
        <f>IF(N222="zákl. přenesená",J222,0)</f>
        <v>0</v>
      </c>
      <c r="BH222" s="132">
        <f>IF(N222="sníž. přenesená",J222,0)</f>
        <v>0</v>
      </c>
      <c r="BI222" s="132">
        <f>IF(N222="nulová",J222,0)</f>
        <v>0</v>
      </c>
      <c r="BJ222" s="17" t="s">
        <v>80</v>
      </c>
      <c r="BK222" s="132">
        <f>ROUND(I222*H222,2)</f>
        <v>0</v>
      </c>
      <c r="BL222" s="17" t="s">
        <v>273</v>
      </c>
      <c r="BM222" s="131" t="s">
        <v>2466</v>
      </c>
    </row>
    <row r="223" spans="2:65" s="1" customFormat="1" x14ac:dyDescent="0.2">
      <c r="B223" s="32"/>
      <c r="D223" s="133" t="s">
        <v>175</v>
      </c>
      <c r="F223" s="134" t="s">
        <v>2467</v>
      </c>
      <c r="I223" s="135"/>
      <c r="L223" s="32"/>
      <c r="M223" s="136"/>
      <c r="U223" s="53"/>
      <c r="AT223" s="17" t="s">
        <v>175</v>
      </c>
      <c r="AU223" s="17" t="s">
        <v>80</v>
      </c>
    </row>
    <row r="224" spans="2:65" s="1" customFormat="1" ht="37.9" customHeight="1" x14ac:dyDescent="0.2">
      <c r="B224" s="32"/>
      <c r="C224" s="120" t="s">
        <v>627</v>
      </c>
      <c r="D224" s="120" t="s">
        <v>168</v>
      </c>
      <c r="E224" s="121" t="s">
        <v>2468</v>
      </c>
      <c r="F224" s="122" t="s">
        <v>2469</v>
      </c>
      <c r="G224" s="123" t="s">
        <v>228</v>
      </c>
      <c r="H224" s="124">
        <v>190.6</v>
      </c>
      <c r="I224" s="125"/>
      <c r="J224" s="126">
        <f>ROUND(I224*H224,2)</f>
        <v>0</v>
      </c>
      <c r="K224" s="122" t="s">
        <v>172</v>
      </c>
      <c r="L224" s="32"/>
      <c r="M224" s="127" t="s">
        <v>19</v>
      </c>
      <c r="N224" s="128" t="s">
        <v>43</v>
      </c>
      <c r="P224" s="129">
        <f>O224*H224</f>
        <v>0</v>
      </c>
      <c r="Q224" s="129">
        <v>5.8399999999999999E-4</v>
      </c>
      <c r="R224" s="129">
        <f>Q224*H224</f>
        <v>0.11131039999999999</v>
      </c>
      <c r="S224" s="129">
        <v>0</v>
      </c>
      <c r="T224" s="129">
        <f>S224*H224</f>
        <v>0</v>
      </c>
      <c r="U224" s="130" t="s">
        <v>19</v>
      </c>
      <c r="AR224" s="131" t="s">
        <v>273</v>
      </c>
      <c r="AT224" s="131" t="s">
        <v>168</v>
      </c>
      <c r="AU224" s="131" t="s">
        <v>80</v>
      </c>
      <c r="AY224" s="17" t="s">
        <v>167</v>
      </c>
      <c r="BE224" s="132">
        <f>IF(N224="základní",J224,0)</f>
        <v>0</v>
      </c>
      <c r="BF224" s="132">
        <f>IF(N224="snížená",J224,0)</f>
        <v>0</v>
      </c>
      <c r="BG224" s="132">
        <f>IF(N224="zákl. přenesená",J224,0)</f>
        <v>0</v>
      </c>
      <c r="BH224" s="132">
        <f>IF(N224="sníž. přenesená",J224,0)</f>
        <v>0</v>
      </c>
      <c r="BI224" s="132">
        <f>IF(N224="nulová",J224,0)</f>
        <v>0</v>
      </c>
      <c r="BJ224" s="17" t="s">
        <v>80</v>
      </c>
      <c r="BK224" s="132">
        <f>ROUND(I224*H224,2)</f>
        <v>0</v>
      </c>
      <c r="BL224" s="17" t="s">
        <v>273</v>
      </c>
      <c r="BM224" s="131" t="s">
        <v>2470</v>
      </c>
    </row>
    <row r="225" spans="2:65" s="1" customFormat="1" x14ac:dyDescent="0.2">
      <c r="B225" s="32"/>
      <c r="D225" s="133" t="s">
        <v>175</v>
      </c>
      <c r="F225" s="134" t="s">
        <v>2471</v>
      </c>
      <c r="I225" s="135"/>
      <c r="L225" s="32"/>
      <c r="M225" s="136"/>
      <c r="U225" s="53"/>
      <c r="AT225" s="17" t="s">
        <v>175</v>
      </c>
      <c r="AU225" s="17" t="s">
        <v>80</v>
      </c>
    </row>
    <row r="226" spans="2:65" s="1" customFormat="1" ht="37.9" customHeight="1" x14ac:dyDescent="0.2">
      <c r="B226" s="32"/>
      <c r="C226" s="120" t="s">
        <v>630</v>
      </c>
      <c r="D226" s="120" t="s">
        <v>168</v>
      </c>
      <c r="E226" s="121" t="s">
        <v>2472</v>
      </c>
      <c r="F226" s="122" t="s">
        <v>2473</v>
      </c>
      <c r="G226" s="123" t="s">
        <v>228</v>
      </c>
      <c r="H226" s="124">
        <v>40</v>
      </c>
      <c r="I226" s="125"/>
      <c r="J226" s="126">
        <f>ROUND(I226*H226,2)</f>
        <v>0</v>
      </c>
      <c r="K226" s="122" t="s">
        <v>172</v>
      </c>
      <c r="L226" s="32"/>
      <c r="M226" s="127" t="s">
        <v>19</v>
      </c>
      <c r="N226" s="128" t="s">
        <v>43</v>
      </c>
      <c r="P226" s="129">
        <f>O226*H226</f>
        <v>0</v>
      </c>
      <c r="Q226" s="129">
        <v>5.8399999999999999E-4</v>
      </c>
      <c r="R226" s="129">
        <f>Q226*H226</f>
        <v>2.3359999999999999E-2</v>
      </c>
      <c r="S226" s="129">
        <v>0</v>
      </c>
      <c r="T226" s="129">
        <f>S226*H226</f>
        <v>0</v>
      </c>
      <c r="U226" s="130" t="s">
        <v>19</v>
      </c>
      <c r="AR226" s="131" t="s">
        <v>273</v>
      </c>
      <c r="AT226" s="131" t="s">
        <v>168</v>
      </c>
      <c r="AU226" s="131" t="s">
        <v>80</v>
      </c>
      <c r="AY226" s="17" t="s">
        <v>167</v>
      </c>
      <c r="BE226" s="132">
        <f>IF(N226="základní",J226,0)</f>
        <v>0</v>
      </c>
      <c r="BF226" s="132">
        <f>IF(N226="snížená",J226,0)</f>
        <v>0</v>
      </c>
      <c r="BG226" s="132">
        <f>IF(N226="zákl. přenesená",J226,0)</f>
        <v>0</v>
      </c>
      <c r="BH226" s="132">
        <f>IF(N226="sníž. přenesená",J226,0)</f>
        <v>0</v>
      </c>
      <c r="BI226" s="132">
        <f>IF(N226="nulová",J226,0)</f>
        <v>0</v>
      </c>
      <c r="BJ226" s="17" t="s">
        <v>80</v>
      </c>
      <c r="BK226" s="132">
        <f>ROUND(I226*H226,2)</f>
        <v>0</v>
      </c>
      <c r="BL226" s="17" t="s">
        <v>273</v>
      </c>
      <c r="BM226" s="131" t="s">
        <v>2474</v>
      </c>
    </row>
    <row r="227" spans="2:65" s="1" customFormat="1" x14ac:dyDescent="0.2">
      <c r="B227" s="32"/>
      <c r="D227" s="133" t="s">
        <v>175</v>
      </c>
      <c r="F227" s="134" t="s">
        <v>2475</v>
      </c>
      <c r="I227" s="135"/>
      <c r="L227" s="32"/>
      <c r="M227" s="136"/>
      <c r="U227" s="53"/>
      <c r="AT227" s="17" t="s">
        <v>175</v>
      </c>
      <c r="AU227" s="17" t="s">
        <v>80</v>
      </c>
    </row>
    <row r="228" spans="2:65" s="1" customFormat="1" ht="37.9" customHeight="1" x14ac:dyDescent="0.2">
      <c r="B228" s="32"/>
      <c r="C228" s="120" t="s">
        <v>634</v>
      </c>
      <c r="D228" s="120" t="s">
        <v>168</v>
      </c>
      <c r="E228" s="121" t="s">
        <v>2476</v>
      </c>
      <c r="F228" s="122" t="s">
        <v>2477</v>
      </c>
      <c r="G228" s="123" t="s">
        <v>193</v>
      </c>
      <c r="H228" s="124">
        <v>237.5</v>
      </c>
      <c r="I228" s="125"/>
      <c r="J228" s="126">
        <f>ROUND(I228*H228,2)</f>
        <v>0</v>
      </c>
      <c r="K228" s="122" t="s">
        <v>19</v>
      </c>
      <c r="L228" s="32"/>
      <c r="M228" s="127" t="s">
        <v>19</v>
      </c>
      <c r="N228" s="128" t="s">
        <v>43</v>
      </c>
      <c r="P228" s="129">
        <f>O228*H228</f>
        <v>0</v>
      </c>
      <c r="Q228" s="129">
        <v>8.2199999999999999E-3</v>
      </c>
      <c r="R228" s="129">
        <f>Q228*H228</f>
        <v>1.95225</v>
      </c>
      <c r="S228" s="129">
        <v>0</v>
      </c>
      <c r="T228" s="129">
        <f>S228*H228</f>
        <v>0</v>
      </c>
      <c r="U228" s="130" t="s">
        <v>19</v>
      </c>
      <c r="AR228" s="131" t="s">
        <v>273</v>
      </c>
      <c r="AT228" s="131" t="s">
        <v>168</v>
      </c>
      <c r="AU228" s="131" t="s">
        <v>80</v>
      </c>
      <c r="AY228" s="17" t="s">
        <v>167</v>
      </c>
      <c r="BE228" s="132">
        <f>IF(N228="základní",J228,0)</f>
        <v>0</v>
      </c>
      <c r="BF228" s="132">
        <f>IF(N228="snížená",J228,0)</f>
        <v>0</v>
      </c>
      <c r="BG228" s="132">
        <f>IF(N228="zákl. přenesená",J228,0)</f>
        <v>0</v>
      </c>
      <c r="BH228" s="132">
        <f>IF(N228="sníž. přenesená",J228,0)</f>
        <v>0</v>
      </c>
      <c r="BI228" s="132">
        <f>IF(N228="nulová",J228,0)</f>
        <v>0</v>
      </c>
      <c r="BJ228" s="17" t="s">
        <v>80</v>
      </c>
      <c r="BK228" s="132">
        <f>ROUND(I228*H228,2)</f>
        <v>0</v>
      </c>
      <c r="BL228" s="17" t="s">
        <v>273</v>
      </c>
      <c r="BM228" s="131" t="s">
        <v>2478</v>
      </c>
    </row>
    <row r="229" spans="2:65" s="1" customFormat="1" ht="37.9" customHeight="1" x14ac:dyDescent="0.2">
      <c r="B229" s="32"/>
      <c r="C229" s="120" t="s">
        <v>637</v>
      </c>
      <c r="D229" s="120" t="s">
        <v>168</v>
      </c>
      <c r="E229" s="121" t="s">
        <v>2479</v>
      </c>
      <c r="F229" s="122" t="s">
        <v>2480</v>
      </c>
      <c r="G229" s="123" t="s">
        <v>193</v>
      </c>
      <c r="H229" s="124">
        <v>70.3</v>
      </c>
      <c r="I229" s="125"/>
      <c r="J229" s="126">
        <f>ROUND(I229*H229,2)</f>
        <v>0</v>
      </c>
      <c r="K229" s="122" t="s">
        <v>172</v>
      </c>
      <c r="L229" s="32"/>
      <c r="M229" s="127" t="s">
        <v>19</v>
      </c>
      <c r="N229" s="128" t="s">
        <v>43</v>
      </c>
      <c r="P229" s="129">
        <f>O229*H229</f>
        <v>0</v>
      </c>
      <c r="Q229" s="129">
        <v>0</v>
      </c>
      <c r="R229" s="129">
        <f>Q229*H229</f>
        <v>0</v>
      </c>
      <c r="S229" s="129">
        <v>0</v>
      </c>
      <c r="T229" s="129">
        <f>S229*H229</f>
        <v>0</v>
      </c>
      <c r="U229" s="130" t="s">
        <v>19</v>
      </c>
      <c r="AR229" s="131" t="s">
        <v>273</v>
      </c>
      <c r="AT229" s="131" t="s">
        <v>168</v>
      </c>
      <c r="AU229" s="131" t="s">
        <v>80</v>
      </c>
      <c r="AY229" s="17" t="s">
        <v>167</v>
      </c>
      <c r="BE229" s="132">
        <f>IF(N229="základní",J229,0)</f>
        <v>0</v>
      </c>
      <c r="BF229" s="132">
        <f>IF(N229="snížená",J229,0)</f>
        <v>0</v>
      </c>
      <c r="BG229" s="132">
        <f>IF(N229="zákl. přenesená",J229,0)</f>
        <v>0</v>
      </c>
      <c r="BH229" s="132">
        <f>IF(N229="sníž. přenesená",J229,0)</f>
        <v>0</v>
      </c>
      <c r="BI229" s="132">
        <f>IF(N229="nulová",J229,0)</f>
        <v>0</v>
      </c>
      <c r="BJ229" s="17" t="s">
        <v>80</v>
      </c>
      <c r="BK229" s="132">
        <f>ROUND(I229*H229,2)</f>
        <v>0</v>
      </c>
      <c r="BL229" s="17" t="s">
        <v>273</v>
      </c>
      <c r="BM229" s="131" t="s">
        <v>2481</v>
      </c>
    </row>
    <row r="230" spans="2:65" s="1" customFormat="1" x14ac:dyDescent="0.2">
      <c r="B230" s="32"/>
      <c r="D230" s="133" t="s">
        <v>175</v>
      </c>
      <c r="F230" s="134" t="s">
        <v>2482</v>
      </c>
      <c r="I230" s="135"/>
      <c r="L230" s="32"/>
      <c r="M230" s="136"/>
      <c r="U230" s="53"/>
      <c r="AT230" s="17" t="s">
        <v>175</v>
      </c>
      <c r="AU230" s="17" t="s">
        <v>80</v>
      </c>
    </row>
    <row r="231" spans="2:65" s="1" customFormat="1" ht="37.9" customHeight="1" x14ac:dyDescent="0.2">
      <c r="B231" s="32"/>
      <c r="C231" s="120" t="s">
        <v>641</v>
      </c>
      <c r="D231" s="120" t="s">
        <v>168</v>
      </c>
      <c r="E231" s="121" t="s">
        <v>2483</v>
      </c>
      <c r="F231" s="122" t="s">
        <v>2484</v>
      </c>
      <c r="G231" s="123" t="s">
        <v>193</v>
      </c>
      <c r="H231" s="124">
        <v>237.5</v>
      </c>
      <c r="I231" s="125"/>
      <c r="J231" s="126">
        <f>ROUND(I231*H231,2)</f>
        <v>0</v>
      </c>
      <c r="K231" s="122" t="s">
        <v>19</v>
      </c>
      <c r="L231" s="32"/>
      <c r="M231" s="127" t="s">
        <v>19</v>
      </c>
      <c r="N231" s="128" t="s">
        <v>43</v>
      </c>
      <c r="P231" s="129">
        <f>O231*H231</f>
        <v>0</v>
      </c>
      <c r="Q231" s="129">
        <v>0</v>
      </c>
      <c r="R231" s="129">
        <f>Q231*H231</f>
        <v>0</v>
      </c>
      <c r="S231" s="129">
        <v>0</v>
      </c>
      <c r="T231" s="129">
        <f>S231*H231</f>
        <v>0</v>
      </c>
      <c r="U231" s="130" t="s">
        <v>19</v>
      </c>
      <c r="AR231" s="131" t="s">
        <v>273</v>
      </c>
      <c r="AT231" s="131" t="s">
        <v>168</v>
      </c>
      <c r="AU231" s="131" t="s">
        <v>80</v>
      </c>
      <c r="AY231" s="17" t="s">
        <v>167</v>
      </c>
      <c r="BE231" s="132">
        <f>IF(N231="základní",J231,0)</f>
        <v>0</v>
      </c>
      <c r="BF231" s="132">
        <f>IF(N231="snížená",J231,0)</f>
        <v>0</v>
      </c>
      <c r="BG231" s="132">
        <f>IF(N231="zákl. přenesená",J231,0)</f>
        <v>0</v>
      </c>
      <c r="BH231" s="132">
        <f>IF(N231="sníž. přenesená",J231,0)</f>
        <v>0</v>
      </c>
      <c r="BI231" s="132">
        <f>IF(N231="nulová",J231,0)</f>
        <v>0</v>
      </c>
      <c r="BJ231" s="17" t="s">
        <v>80</v>
      </c>
      <c r="BK231" s="132">
        <f>ROUND(I231*H231,2)</f>
        <v>0</v>
      </c>
      <c r="BL231" s="17" t="s">
        <v>273</v>
      </c>
      <c r="BM231" s="131" t="s">
        <v>2485</v>
      </c>
    </row>
    <row r="232" spans="2:65" s="1" customFormat="1" ht="33" customHeight="1" x14ac:dyDescent="0.2">
      <c r="B232" s="32"/>
      <c r="C232" s="120" t="s">
        <v>644</v>
      </c>
      <c r="D232" s="120" t="s">
        <v>168</v>
      </c>
      <c r="E232" s="121" t="s">
        <v>2486</v>
      </c>
      <c r="F232" s="122" t="s">
        <v>2487</v>
      </c>
      <c r="G232" s="123" t="s">
        <v>193</v>
      </c>
      <c r="H232" s="124">
        <v>237.5</v>
      </c>
      <c r="I232" s="125"/>
      <c r="J232" s="126">
        <f>ROUND(I232*H232,2)</f>
        <v>0</v>
      </c>
      <c r="K232" s="122" t="s">
        <v>19</v>
      </c>
      <c r="L232" s="32"/>
      <c r="M232" s="127" t="s">
        <v>19</v>
      </c>
      <c r="N232" s="128" t="s">
        <v>43</v>
      </c>
      <c r="P232" s="129">
        <f>O232*H232</f>
        <v>0</v>
      </c>
      <c r="Q232" s="129">
        <v>0</v>
      </c>
      <c r="R232" s="129">
        <f>Q232*H232</f>
        <v>0</v>
      </c>
      <c r="S232" s="129">
        <v>0</v>
      </c>
      <c r="T232" s="129">
        <f>S232*H232</f>
        <v>0</v>
      </c>
      <c r="U232" s="130" t="s">
        <v>19</v>
      </c>
      <c r="AR232" s="131" t="s">
        <v>273</v>
      </c>
      <c r="AT232" s="131" t="s">
        <v>168</v>
      </c>
      <c r="AU232" s="131" t="s">
        <v>80</v>
      </c>
      <c r="AY232" s="17" t="s">
        <v>167</v>
      </c>
      <c r="BE232" s="132">
        <f>IF(N232="základní",J232,0)</f>
        <v>0</v>
      </c>
      <c r="BF232" s="132">
        <f>IF(N232="snížená",J232,0)</f>
        <v>0</v>
      </c>
      <c r="BG232" s="132">
        <f>IF(N232="zákl. přenesená",J232,0)</f>
        <v>0</v>
      </c>
      <c r="BH232" s="132">
        <f>IF(N232="sníž. přenesená",J232,0)</f>
        <v>0</v>
      </c>
      <c r="BI232" s="132">
        <f>IF(N232="nulová",J232,0)</f>
        <v>0</v>
      </c>
      <c r="BJ232" s="17" t="s">
        <v>80</v>
      </c>
      <c r="BK232" s="132">
        <f>ROUND(I232*H232,2)</f>
        <v>0</v>
      </c>
      <c r="BL232" s="17" t="s">
        <v>273</v>
      </c>
      <c r="BM232" s="131" t="s">
        <v>2488</v>
      </c>
    </row>
    <row r="233" spans="2:65" s="1" customFormat="1" ht="24.2" customHeight="1" x14ac:dyDescent="0.2">
      <c r="B233" s="32"/>
      <c r="C233" s="120" t="s">
        <v>648</v>
      </c>
      <c r="D233" s="120" t="s">
        <v>168</v>
      </c>
      <c r="E233" s="121" t="s">
        <v>2489</v>
      </c>
      <c r="F233" s="122" t="s">
        <v>2490</v>
      </c>
      <c r="G233" s="123" t="s">
        <v>193</v>
      </c>
      <c r="H233" s="124">
        <v>49.1</v>
      </c>
      <c r="I233" s="125"/>
      <c r="J233" s="126">
        <f>ROUND(I233*H233,2)</f>
        <v>0</v>
      </c>
      <c r="K233" s="122" t="s">
        <v>172</v>
      </c>
      <c r="L233" s="32"/>
      <c r="M233" s="127" t="s">
        <v>19</v>
      </c>
      <c r="N233" s="128" t="s">
        <v>43</v>
      </c>
      <c r="P233" s="129">
        <f>O233*H233</f>
        <v>0</v>
      </c>
      <c r="Q233" s="129">
        <v>1.5E-3</v>
      </c>
      <c r="R233" s="129">
        <f>Q233*H233</f>
        <v>7.3650000000000007E-2</v>
      </c>
      <c r="S233" s="129">
        <v>0</v>
      </c>
      <c r="T233" s="129">
        <f>S233*H233</f>
        <v>0</v>
      </c>
      <c r="U233" s="130" t="s">
        <v>19</v>
      </c>
      <c r="AR233" s="131" t="s">
        <v>273</v>
      </c>
      <c r="AT233" s="131" t="s">
        <v>168</v>
      </c>
      <c r="AU233" s="131" t="s">
        <v>80</v>
      </c>
      <c r="AY233" s="17" t="s">
        <v>167</v>
      </c>
      <c r="BE233" s="132">
        <f>IF(N233="základní",J233,0)</f>
        <v>0</v>
      </c>
      <c r="BF233" s="132">
        <f>IF(N233="snížená",J233,0)</f>
        <v>0</v>
      </c>
      <c r="BG233" s="132">
        <f>IF(N233="zákl. přenesená",J233,0)</f>
        <v>0</v>
      </c>
      <c r="BH233" s="132">
        <f>IF(N233="sníž. přenesená",J233,0)</f>
        <v>0</v>
      </c>
      <c r="BI233" s="132">
        <f>IF(N233="nulová",J233,0)</f>
        <v>0</v>
      </c>
      <c r="BJ233" s="17" t="s">
        <v>80</v>
      </c>
      <c r="BK233" s="132">
        <f>ROUND(I233*H233,2)</f>
        <v>0</v>
      </c>
      <c r="BL233" s="17" t="s">
        <v>273</v>
      </c>
      <c r="BM233" s="131" t="s">
        <v>2491</v>
      </c>
    </row>
    <row r="234" spans="2:65" s="1" customFormat="1" x14ac:dyDescent="0.2">
      <c r="B234" s="32"/>
      <c r="D234" s="133" t="s">
        <v>175</v>
      </c>
      <c r="F234" s="134" t="s">
        <v>2492</v>
      </c>
      <c r="I234" s="135"/>
      <c r="L234" s="32"/>
      <c r="M234" s="136"/>
      <c r="U234" s="53"/>
      <c r="AT234" s="17" t="s">
        <v>175</v>
      </c>
      <c r="AU234" s="17" t="s">
        <v>80</v>
      </c>
    </row>
    <row r="235" spans="2:65" s="1" customFormat="1" ht="16.5" customHeight="1" x14ac:dyDescent="0.2">
      <c r="B235" s="32"/>
      <c r="C235" s="120" t="s">
        <v>651</v>
      </c>
      <c r="D235" s="120" t="s">
        <v>168</v>
      </c>
      <c r="E235" s="121" t="s">
        <v>2493</v>
      </c>
      <c r="F235" s="122" t="s">
        <v>2494</v>
      </c>
      <c r="G235" s="123" t="s">
        <v>228</v>
      </c>
      <c r="H235" s="124">
        <v>230.6</v>
      </c>
      <c r="I235" s="125"/>
      <c r="J235" s="126">
        <f>ROUND(I235*H235,2)</f>
        <v>0</v>
      </c>
      <c r="K235" s="122" t="s">
        <v>172</v>
      </c>
      <c r="L235" s="32"/>
      <c r="M235" s="127" t="s">
        <v>19</v>
      </c>
      <c r="N235" s="128" t="s">
        <v>43</v>
      </c>
      <c r="P235" s="129">
        <f>O235*H235</f>
        <v>0</v>
      </c>
      <c r="Q235" s="129">
        <v>3.0000000000000001E-5</v>
      </c>
      <c r="R235" s="129">
        <f>Q235*H235</f>
        <v>6.9179999999999997E-3</v>
      </c>
      <c r="S235" s="129">
        <v>0</v>
      </c>
      <c r="T235" s="129">
        <f>S235*H235</f>
        <v>0</v>
      </c>
      <c r="U235" s="130" t="s">
        <v>19</v>
      </c>
      <c r="AR235" s="131" t="s">
        <v>273</v>
      </c>
      <c r="AT235" s="131" t="s">
        <v>168</v>
      </c>
      <c r="AU235" s="131" t="s">
        <v>80</v>
      </c>
      <c r="AY235" s="17" t="s">
        <v>167</v>
      </c>
      <c r="BE235" s="132">
        <f>IF(N235="základní",J235,0)</f>
        <v>0</v>
      </c>
      <c r="BF235" s="132">
        <f>IF(N235="snížená",J235,0)</f>
        <v>0</v>
      </c>
      <c r="BG235" s="132">
        <f>IF(N235="zákl. přenesená",J235,0)</f>
        <v>0</v>
      </c>
      <c r="BH235" s="132">
        <f>IF(N235="sníž. přenesená",J235,0)</f>
        <v>0</v>
      </c>
      <c r="BI235" s="132">
        <f>IF(N235="nulová",J235,0)</f>
        <v>0</v>
      </c>
      <c r="BJ235" s="17" t="s">
        <v>80</v>
      </c>
      <c r="BK235" s="132">
        <f>ROUND(I235*H235,2)</f>
        <v>0</v>
      </c>
      <c r="BL235" s="17" t="s">
        <v>273</v>
      </c>
      <c r="BM235" s="131" t="s">
        <v>2495</v>
      </c>
    </row>
    <row r="236" spans="2:65" s="1" customFormat="1" x14ac:dyDescent="0.2">
      <c r="B236" s="32"/>
      <c r="D236" s="133" t="s">
        <v>175</v>
      </c>
      <c r="F236" s="134" t="s">
        <v>2496</v>
      </c>
      <c r="I236" s="135"/>
      <c r="L236" s="32"/>
      <c r="M236" s="136"/>
      <c r="U236" s="53"/>
      <c r="AT236" s="17" t="s">
        <v>175</v>
      </c>
      <c r="AU236" s="17" t="s">
        <v>80</v>
      </c>
    </row>
    <row r="237" spans="2:65" s="1" customFormat="1" ht="44.25" customHeight="1" x14ac:dyDescent="0.2">
      <c r="B237" s="32"/>
      <c r="C237" s="120" t="s">
        <v>655</v>
      </c>
      <c r="D237" s="120" t="s">
        <v>168</v>
      </c>
      <c r="E237" s="121" t="s">
        <v>2497</v>
      </c>
      <c r="F237" s="122" t="s">
        <v>2498</v>
      </c>
      <c r="G237" s="123" t="s">
        <v>1822</v>
      </c>
      <c r="H237" s="182"/>
      <c r="I237" s="125"/>
      <c r="J237" s="126">
        <f>ROUND(I237*H237,2)</f>
        <v>0</v>
      </c>
      <c r="K237" s="122" t="s">
        <v>172</v>
      </c>
      <c r="L237" s="32"/>
      <c r="M237" s="127" t="s">
        <v>19</v>
      </c>
      <c r="N237" s="128" t="s">
        <v>43</v>
      </c>
      <c r="P237" s="129">
        <f>O237*H237</f>
        <v>0</v>
      </c>
      <c r="Q237" s="129">
        <v>0</v>
      </c>
      <c r="R237" s="129">
        <f>Q237*H237</f>
        <v>0</v>
      </c>
      <c r="S237" s="129">
        <v>0</v>
      </c>
      <c r="T237" s="129">
        <f>S237*H237</f>
        <v>0</v>
      </c>
      <c r="U237" s="130" t="s">
        <v>19</v>
      </c>
      <c r="AR237" s="131" t="s">
        <v>273</v>
      </c>
      <c r="AT237" s="131" t="s">
        <v>168</v>
      </c>
      <c r="AU237" s="131" t="s">
        <v>80</v>
      </c>
      <c r="AY237" s="17" t="s">
        <v>167</v>
      </c>
      <c r="BE237" s="132">
        <f>IF(N237="základní",J237,0)</f>
        <v>0</v>
      </c>
      <c r="BF237" s="132">
        <f>IF(N237="snížená",J237,0)</f>
        <v>0</v>
      </c>
      <c r="BG237" s="132">
        <f>IF(N237="zákl. přenesená",J237,0)</f>
        <v>0</v>
      </c>
      <c r="BH237" s="132">
        <f>IF(N237="sníž. přenesená",J237,0)</f>
        <v>0</v>
      </c>
      <c r="BI237" s="132">
        <f>IF(N237="nulová",J237,0)</f>
        <v>0</v>
      </c>
      <c r="BJ237" s="17" t="s">
        <v>80</v>
      </c>
      <c r="BK237" s="132">
        <f>ROUND(I237*H237,2)</f>
        <v>0</v>
      </c>
      <c r="BL237" s="17" t="s">
        <v>273</v>
      </c>
      <c r="BM237" s="131" t="s">
        <v>2499</v>
      </c>
    </row>
    <row r="238" spans="2:65" s="1" customFormat="1" x14ac:dyDescent="0.2">
      <c r="B238" s="32"/>
      <c r="D238" s="133" t="s">
        <v>175</v>
      </c>
      <c r="F238" s="134" t="s">
        <v>2500</v>
      </c>
      <c r="I238" s="135"/>
      <c r="L238" s="32"/>
      <c r="M238" s="136"/>
      <c r="U238" s="53"/>
      <c r="AT238" s="17" t="s">
        <v>175</v>
      </c>
      <c r="AU238" s="17" t="s">
        <v>80</v>
      </c>
    </row>
    <row r="239" spans="2:65" s="10" customFormat="1" ht="25.9" customHeight="1" x14ac:dyDescent="0.2">
      <c r="B239" s="110"/>
      <c r="D239" s="111" t="s">
        <v>71</v>
      </c>
      <c r="E239" s="112" t="s">
        <v>2501</v>
      </c>
      <c r="F239" s="112" t="s">
        <v>2502</v>
      </c>
      <c r="I239" s="113"/>
      <c r="J239" s="114">
        <f>BK239</f>
        <v>0</v>
      </c>
      <c r="L239" s="110"/>
      <c r="M239" s="115"/>
      <c r="P239" s="116">
        <f>SUM(P240:P263)</f>
        <v>0</v>
      </c>
      <c r="R239" s="116">
        <f>SUM(R240:R263)</f>
        <v>7.1949149999999999</v>
      </c>
      <c r="T239" s="116">
        <f>SUM(T240:T263)</f>
        <v>0</v>
      </c>
      <c r="U239" s="117"/>
      <c r="AR239" s="111" t="s">
        <v>82</v>
      </c>
      <c r="AT239" s="118" t="s">
        <v>71</v>
      </c>
      <c r="AU239" s="118" t="s">
        <v>72</v>
      </c>
      <c r="AY239" s="111" t="s">
        <v>167</v>
      </c>
      <c r="BK239" s="119">
        <f>SUM(BK240:BK263)</f>
        <v>0</v>
      </c>
    </row>
    <row r="240" spans="2:65" s="1" customFormat="1" ht="24.2" customHeight="1" x14ac:dyDescent="0.2">
      <c r="B240" s="32"/>
      <c r="C240" s="120" t="s">
        <v>659</v>
      </c>
      <c r="D240" s="120" t="s">
        <v>168</v>
      </c>
      <c r="E240" s="121" t="s">
        <v>2431</v>
      </c>
      <c r="F240" s="122" t="s">
        <v>2432</v>
      </c>
      <c r="G240" s="123" t="s">
        <v>228</v>
      </c>
      <c r="H240" s="124">
        <v>180</v>
      </c>
      <c r="I240" s="125"/>
      <c r="J240" s="126">
        <f>ROUND(I240*H240,2)</f>
        <v>0</v>
      </c>
      <c r="K240" s="122" t="s">
        <v>172</v>
      </c>
      <c r="L240" s="32"/>
      <c r="M240" s="127" t="s">
        <v>19</v>
      </c>
      <c r="N240" s="128" t="s">
        <v>43</v>
      </c>
      <c r="P240" s="129">
        <f>O240*H240</f>
        <v>0</v>
      </c>
      <c r="Q240" s="129">
        <v>1.5E-3</v>
      </c>
      <c r="R240" s="129">
        <f>Q240*H240</f>
        <v>0.27</v>
      </c>
      <c r="S240" s="129">
        <v>0</v>
      </c>
      <c r="T240" s="129">
        <f>S240*H240</f>
        <v>0</v>
      </c>
      <c r="U240" s="130" t="s">
        <v>19</v>
      </c>
      <c r="AR240" s="131" t="s">
        <v>273</v>
      </c>
      <c r="AT240" s="131" t="s">
        <v>168</v>
      </c>
      <c r="AU240" s="131" t="s">
        <v>80</v>
      </c>
      <c r="AY240" s="17" t="s">
        <v>167</v>
      </c>
      <c r="BE240" s="132">
        <f>IF(N240="základní",J240,0)</f>
        <v>0</v>
      </c>
      <c r="BF240" s="132">
        <f>IF(N240="snížená",J240,0)</f>
        <v>0</v>
      </c>
      <c r="BG240" s="132">
        <f>IF(N240="zákl. přenesená",J240,0)</f>
        <v>0</v>
      </c>
      <c r="BH240" s="132">
        <f>IF(N240="sníž. přenesená",J240,0)</f>
        <v>0</v>
      </c>
      <c r="BI240" s="132">
        <f>IF(N240="nulová",J240,0)</f>
        <v>0</v>
      </c>
      <c r="BJ240" s="17" t="s">
        <v>80</v>
      </c>
      <c r="BK240" s="132">
        <f>ROUND(I240*H240,2)</f>
        <v>0</v>
      </c>
      <c r="BL240" s="17" t="s">
        <v>273</v>
      </c>
      <c r="BM240" s="131" t="s">
        <v>2503</v>
      </c>
    </row>
    <row r="241" spans="2:65" s="1" customFormat="1" x14ac:dyDescent="0.2">
      <c r="B241" s="32"/>
      <c r="D241" s="133" t="s">
        <v>175</v>
      </c>
      <c r="F241" s="134" t="s">
        <v>2434</v>
      </c>
      <c r="I241" s="135"/>
      <c r="L241" s="32"/>
      <c r="M241" s="136"/>
      <c r="U241" s="53"/>
      <c r="AT241" s="17" t="s">
        <v>175</v>
      </c>
      <c r="AU241" s="17" t="s">
        <v>80</v>
      </c>
    </row>
    <row r="242" spans="2:65" s="1" customFormat="1" ht="24.2" customHeight="1" x14ac:dyDescent="0.2">
      <c r="B242" s="32"/>
      <c r="C242" s="120" t="s">
        <v>662</v>
      </c>
      <c r="D242" s="120" t="s">
        <v>168</v>
      </c>
      <c r="E242" s="121" t="s">
        <v>2504</v>
      </c>
      <c r="F242" s="122" t="s">
        <v>2505</v>
      </c>
      <c r="G242" s="123" t="s">
        <v>193</v>
      </c>
      <c r="H242" s="124">
        <v>256.60000000000002</v>
      </c>
      <c r="I242" s="125"/>
      <c r="J242" s="126">
        <f>ROUND(I242*H242,2)</f>
        <v>0</v>
      </c>
      <c r="K242" s="122" t="s">
        <v>172</v>
      </c>
      <c r="L242" s="32"/>
      <c r="M242" s="127" t="s">
        <v>19</v>
      </c>
      <c r="N242" s="128" t="s">
        <v>43</v>
      </c>
      <c r="P242" s="129">
        <f>O242*H242</f>
        <v>0</v>
      </c>
      <c r="Q242" s="129">
        <v>2.9999999999999997E-4</v>
      </c>
      <c r="R242" s="129">
        <f>Q242*H242</f>
        <v>7.6980000000000007E-2</v>
      </c>
      <c r="S242" s="129">
        <v>0</v>
      </c>
      <c r="T242" s="129">
        <f>S242*H242</f>
        <v>0</v>
      </c>
      <c r="U242" s="130" t="s">
        <v>19</v>
      </c>
      <c r="AR242" s="131" t="s">
        <v>273</v>
      </c>
      <c r="AT242" s="131" t="s">
        <v>168</v>
      </c>
      <c r="AU242" s="131" t="s">
        <v>80</v>
      </c>
      <c r="AY242" s="17" t="s">
        <v>167</v>
      </c>
      <c r="BE242" s="132">
        <f>IF(N242="základní",J242,0)</f>
        <v>0</v>
      </c>
      <c r="BF242" s="132">
        <f>IF(N242="snížená",J242,0)</f>
        <v>0</v>
      </c>
      <c r="BG242" s="132">
        <f>IF(N242="zákl. přenesená",J242,0)</f>
        <v>0</v>
      </c>
      <c r="BH242" s="132">
        <f>IF(N242="sníž. přenesená",J242,0)</f>
        <v>0</v>
      </c>
      <c r="BI242" s="132">
        <f>IF(N242="nulová",J242,0)</f>
        <v>0</v>
      </c>
      <c r="BJ242" s="17" t="s">
        <v>80</v>
      </c>
      <c r="BK242" s="132">
        <f>ROUND(I242*H242,2)</f>
        <v>0</v>
      </c>
      <c r="BL242" s="17" t="s">
        <v>273</v>
      </c>
      <c r="BM242" s="131" t="s">
        <v>2506</v>
      </c>
    </row>
    <row r="243" spans="2:65" s="1" customFormat="1" x14ac:dyDescent="0.2">
      <c r="B243" s="32"/>
      <c r="D243" s="133" t="s">
        <v>175</v>
      </c>
      <c r="F243" s="134" t="s">
        <v>2507</v>
      </c>
      <c r="I243" s="135"/>
      <c r="L243" s="32"/>
      <c r="M243" s="136"/>
      <c r="U243" s="53"/>
      <c r="AT243" s="17" t="s">
        <v>175</v>
      </c>
      <c r="AU243" s="17" t="s">
        <v>80</v>
      </c>
    </row>
    <row r="244" spans="2:65" s="1" customFormat="1" ht="24.2" customHeight="1" x14ac:dyDescent="0.2">
      <c r="B244" s="32"/>
      <c r="C244" s="120" t="s">
        <v>665</v>
      </c>
      <c r="D244" s="120" t="s">
        <v>168</v>
      </c>
      <c r="E244" s="121" t="s">
        <v>2508</v>
      </c>
      <c r="F244" s="122" t="s">
        <v>2509</v>
      </c>
      <c r="G244" s="123" t="s">
        <v>193</v>
      </c>
      <c r="H244" s="124">
        <v>182.72</v>
      </c>
      <c r="I244" s="125"/>
      <c r="J244" s="126">
        <f>ROUND(I244*H244,2)</f>
        <v>0</v>
      </c>
      <c r="K244" s="122" t="s">
        <v>172</v>
      </c>
      <c r="L244" s="32"/>
      <c r="M244" s="127" t="s">
        <v>19</v>
      </c>
      <c r="N244" s="128" t="s">
        <v>43</v>
      </c>
      <c r="P244" s="129">
        <f>O244*H244</f>
        <v>0</v>
      </c>
      <c r="Q244" s="129">
        <v>1.5E-3</v>
      </c>
      <c r="R244" s="129">
        <f>Q244*H244</f>
        <v>0.27407999999999999</v>
      </c>
      <c r="S244" s="129">
        <v>0</v>
      </c>
      <c r="T244" s="129">
        <f>S244*H244</f>
        <v>0</v>
      </c>
      <c r="U244" s="130" t="s">
        <v>19</v>
      </c>
      <c r="AR244" s="131" t="s">
        <v>273</v>
      </c>
      <c r="AT244" s="131" t="s">
        <v>168</v>
      </c>
      <c r="AU244" s="131" t="s">
        <v>80</v>
      </c>
      <c r="AY244" s="17" t="s">
        <v>167</v>
      </c>
      <c r="BE244" s="132">
        <f>IF(N244="základní",J244,0)</f>
        <v>0</v>
      </c>
      <c r="BF244" s="132">
        <f>IF(N244="snížená",J244,0)</f>
        <v>0</v>
      </c>
      <c r="BG244" s="132">
        <f>IF(N244="zákl. přenesená",J244,0)</f>
        <v>0</v>
      </c>
      <c r="BH244" s="132">
        <f>IF(N244="sníž. přenesená",J244,0)</f>
        <v>0</v>
      </c>
      <c r="BI244" s="132">
        <f>IF(N244="nulová",J244,0)</f>
        <v>0</v>
      </c>
      <c r="BJ244" s="17" t="s">
        <v>80</v>
      </c>
      <c r="BK244" s="132">
        <f>ROUND(I244*H244,2)</f>
        <v>0</v>
      </c>
      <c r="BL244" s="17" t="s">
        <v>273</v>
      </c>
      <c r="BM244" s="131" t="s">
        <v>2510</v>
      </c>
    </row>
    <row r="245" spans="2:65" s="1" customFormat="1" x14ac:dyDescent="0.2">
      <c r="B245" s="32"/>
      <c r="D245" s="133" t="s">
        <v>175</v>
      </c>
      <c r="F245" s="134" t="s">
        <v>2511</v>
      </c>
      <c r="I245" s="135"/>
      <c r="L245" s="32"/>
      <c r="M245" s="136"/>
      <c r="U245" s="53"/>
      <c r="AT245" s="17" t="s">
        <v>175</v>
      </c>
      <c r="AU245" s="17" t="s">
        <v>80</v>
      </c>
    </row>
    <row r="246" spans="2:65" s="1" customFormat="1" ht="24.2" customHeight="1" x14ac:dyDescent="0.2">
      <c r="B246" s="32"/>
      <c r="C246" s="120" t="s">
        <v>668</v>
      </c>
      <c r="D246" s="120" t="s">
        <v>168</v>
      </c>
      <c r="E246" s="121" t="s">
        <v>2512</v>
      </c>
      <c r="F246" s="122" t="s">
        <v>2513</v>
      </c>
      <c r="G246" s="123" t="s">
        <v>228</v>
      </c>
      <c r="H246" s="124">
        <v>53.4</v>
      </c>
      <c r="I246" s="125"/>
      <c r="J246" s="126">
        <f>ROUND(I246*H246,2)</f>
        <v>0</v>
      </c>
      <c r="K246" s="122" t="s">
        <v>172</v>
      </c>
      <c r="L246" s="32"/>
      <c r="M246" s="127" t="s">
        <v>19</v>
      </c>
      <c r="N246" s="128" t="s">
        <v>43</v>
      </c>
      <c r="P246" s="129">
        <f>O246*H246</f>
        <v>0</v>
      </c>
      <c r="Q246" s="129">
        <v>2.7500000000000002E-4</v>
      </c>
      <c r="R246" s="129">
        <f>Q246*H246</f>
        <v>1.4685E-2</v>
      </c>
      <c r="S246" s="129">
        <v>0</v>
      </c>
      <c r="T246" s="129">
        <f>S246*H246</f>
        <v>0</v>
      </c>
      <c r="U246" s="130" t="s">
        <v>19</v>
      </c>
      <c r="AR246" s="131" t="s">
        <v>273</v>
      </c>
      <c r="AT246" s="131" t="s">
        <v>168</v>
      </c>
      <c r="AU246" s="131" t="s">
        <v>80</v>
      </c>
      <c r="AY246" s="17" t="s">
        <v>167</v>
      </c>
      <c r="BE246" s="132">
        <f>IF(N246="základní",J246,0)</f>
        <v>0</v>
      </c>
      <c r="BF246" s="132">
        <f>IF(N246="snížená",J246,0)</f>
        <v>0</v>
      </c>
      <c r="BG246" s="132">
        <f>IF(N246="zákl. přenesená",J246,0)</f>
        <v>0</v>
      </c>
      <c r="BH246" s="132">
        <f>IF(N246="sníž. přenesená",J246,0)</f>
        <v>0</v>
      </c>
      <c r="BI246" s="132">
        <f>IF(N246="nulová",J246,0)</f>
        <v>0</v>
      </c>
      <c r="BJ246" s="17" t="s">
        <v>80</v>
      </c>
      <c r="BK246" s="132">
        <f>ROUND(I246*H246,2)</f>
        <v>0</v>
      </c>
      <c r="BL246" s="17" t="s">
        <v>273</v>
      </c>
      <c r="BM246" s="131" t="s">
        <v>2514</v>
      </c>
    </row>
    <row r="247" spans="2:65" s="1" customFormat="1" x14ac:dyDescent="0.2">
      <c r="B247" s="32"/>
      <c r="D247" s="133" t="s">
        <v>175</v>
      </c>
      <c r="F247" s="134" t="s">
        <v>2515</v>
      </c>
      <c r="I247" s="135"/>
      <c r="L247" s="32"/>
      <c r="M247" s="136"/>
      <c r="U247" s="53"/>
      <c r="AT247" s="17" t="s">
        <v>175</v>
      </c>
      <c r="AU247" s="17" t="s">
        <v>80</v>
      </c>
    </row>
    <row r="248" spans="2:65" s="1" customFormat="1" ht="24.2" customHeight="1" x14ac:dyDescent="0.2">
      <c r="B248" s="32"/>
      <c r="C248" s="120" t="s">
        <v>671</v>
      </c>
      <c r="D248" s="120" t="s">
        <v>168</v>
      </c>
      <c r="E248" s="121" t="s">
        <v>2516</v>
      </c>
      <c r="F248" s="122" t="s">
        <v>2517</v>
      </c>
      <c r="G248" s="123" t="s">
        <v>314</v>
      </c>
      <c r="H248" s="124">
        <v>44</v>
      </c>
      <c r="I248" s="125"/>
      <c r="J248" s="126">
        <f>ROUND(I248*H248,2)</f>
        <v>0</v>
      </c>
      <c r="K248" s="122" t="s">
        <v>172</v>
      </c>
      <c r="L248" s="32"/>
      <c r="M248" s="127" t="s">
        <v>19</v>
      </c>
      <c r="N248" s="128" t="s">
        <v>43</v>
      </c>
      <c r="P248" s="129">
        <f>O248*H248</f>
        <v>0</v>
      </c>
      <c r="Q248" s="129">
        <v>2.1000000000000001E-4</v>
      </c>
      <c r="R248" s="129">
        <f>Q248*H248</f>
        <v>9.2399999999999999E-3</v>
      </c>
      <c r="S248" s="129">
        <v>0</v>
      </c>
      <c r="T248" s="129">
        <f>S248*H248</f>
        <v>0</v>
      </c>
      <c r="U248" s="130" t="s">
        <v>19</v>
      </c>
      <c r="AR248" s="131" t="s">
        <v>273</v>
      </c>
      <c r="AT248" s="131" t="s">
        <v>168</v>
      </c>
      <c r="AU248" s="131" t="s">
        <v>80</v>
      </c>
      <c r="AY248" s="17" t="s">
        <v>167</v>
      </c>
      <c r="BE248" s="132">
        <f>IF(N248="základní",J248,0)</f>
        <v>0</v>
      </c>
      <c r="BF248" s="132">
        <f>IF(N248="snížená",J248,0)</f>
        <v>0</v>
      </c>
      <c r="BG248" s="132">
        <f>IF(N248="zákl. přenesená",J248,0)</f>
        <v>0</v>
      </c>
      <c r="BH248" s="132">
        <f>IF(N248="sníž. přenesená",J248,0)</f>
        <v>0</v>
      </c>
      <c r="BI248" s="132">
        <f>IF(N248="nulová",J248,0)</f>
        <v>0</v>
      </c>
      <c r="BJ248" s="17" t="s">
        <v>80</v>
      </c>
      <c r="BK248" s="132">
        <f>ROUND(I248*H248,2)</f>
        <v>0</v>
      </c>
      <c r="BL248" s="17" t="s">
        <v>273</v>
      </c>
      <c r="BM248" s="131" t="s">
        <v>2518</v>
      </c>
    </row>
    <row r="249" spans="2:65" s="1" customFormat="1" x14ac:dyDescent="0.2">
      <c r="B249" s="32"/>
      <c r="D249" s="133" t="s">
        <v>175</v>
      </c>
      <c r="F249" s="134" t="s">
        <v>2519</v>
      </c>
      <c r="I249" s="135"/>
      <c r="L249" s="32"/>
      <c r="M249" s="136"/>
      <c r="U249" s="53"/>
      <c r="AT249" s="17" t="s">
        <v>175</v>
      </c>
      <c r="AU249" s="17" t="s">
        <v>80</v>
      </c>
    </row>
    <row r="250" spans="2:65" s="1" customFormat="1" ht="24.2" customHeight="1" x14ac:dyDescent="0.2">
      <c r="B250" s="32"/>
      <c r="C250" s="120" t="s">
        <v>674</v>
      </c>
      <c r="D250" s="120" t="s">
        <v>168</v>
      </c>
      <c r="E250" s="121" t="s">
        <v>2520</v>
      </c>
      <c r="F250" s="122" t="s">
        <v>2521</v>
      </c>
      <c r="G250" s="123" t="s">
        <v>314</v>
      </c>
      <c r="H250" s="124">
        <v>22</v>
      </c>
      <c r="I250" s="125"/>
      <c r="J250" s="126">
        <f>ROUND(I250*H250,2)</f>
        <v>0</v>
      </c>
      <c r="K250" s="122" t="s">
        <v>172</v>
      </c>
      <c r="L250" s="32"/>
      <c r="M250" s="127" t="s">
        <v>19</v>
      </c>
      <c r="N250" s="128" t="s">
        <v>43</v>
      </c>
      <c r="P250" s="129">
        <f>O250*H250</f>
        <v>0</v>
      </c>
      <c r="Q250" s="129">
        <v>2.0000000000000001E-4</v>
      </c>
      <c r="R250" s="129">
        <f>Q250*H250</f>
        <v>4.4000000000000003E-3</v>
      </c>
      <c r="S250" s="129">
        <v>0</v>
      </c>
      <c r="T250" s="129">
        <f>S250*H250</f>
        <v>0</v>
      </c>
      <c r="U250" s="130" t="s">
        <v>19</v>
      </c>
      <c r="AR250" s="131" t="s">
        <v>273</v>
      </c>
      <c r="AT250" s="131" t="s">
        <v>168</v>
      </c>
      <c r="AU250" s="131" t="s">
        <v>80</v>
      </c>
      <c r="AY250" s="17" t="s">
        <v>167</v>
      </c>
      <c r="BE250" s="132">
        <f>IF(N250="základní",J250,0)</f>
        <v>0</v>
      </c>
      <c r="BF250" s="132">
        <f>IF(N250="snížená",J250,0)</f>
        <v>0</v>
      </c>
      <c r="BG250" s="132">
        <f>IF(N250="zákl. přenesená",J250,0)</f>
        <v>0</v>
      </c>
      <c r="BH250" s="132">
        <f>IF(N250="sníž. přenesená",J250,0)</f>
        <v>0</v>
      </c>
      <c r="BI250" s="132">
        <f>IF(N250="nulová",J250,0)</f>
        <v>0</v>
      </c>
      <c r="BJ250" s="17" t="s">
        <v>80</v>
      </c>
      <c r="BK250" s="132">
        <f>ROUND(I250*H250,2)</f>
        <v>0</v>
      </c>
      <c r="BL250" s="17" t="s">
        <v>273</v>
      </c>
      <c r="BM250" s="131" t="s">
        <v>2522</v>
      </c>
    </row>
    <row r="251" spans="2:65" s="1" customFormat="1" x14ac:dyDescent="0.2">
      <c r="B251" s="32"/>
      <c r="D251" s="133" t="s">
        <v>175</v>
      </c>
      <c r="F251" s="134" t="s">
        <v>2523</v>
      </c>
      <c r="I251" s="135"/>
      <c r="L251" s="32"/>
      <c r="M251" s="136"/>
      <c r="U251" s="53"/>
      <c r="AT251" s="17" t="s">
        <v>175</v>
      </c>
      <c r="AU251" s="17" t="s">
        <v>80</v>
      </c>
    </row>
    <row r="252" spans="2:65" s="1" customFormat="1" ht="37.9" customHeight="1" x14ac:dyDescent="0.2">
      <c r="B252" s="32"/>
      <c r="C252" s="120" t="s">
        <v>677</v>
      </c>
      <c r="D252" s="120" t="s">
        <v>168</v>
      </c>
      <c r="E252" s="121" t="s">
        <v>2524</v>
      </c>
      <c r="F252" s="122" t="s">
        <v>2525</v>
      </c>
      <c r="G252" s="123" t="s">
        <v>193</v>
      </c>
      <c r="H252" s="124">
        <v>298</v>
      </c>
      <c r="I252" s="125"/>
      <c r="J252" s="126">
        <f>ROUND(I252*H252,2)</f>
        <v>0</v>
      </c>
      <c r="K252" s="122" t="s">
        <v>172</v>
      </c>
      <c r="L252" s="32"/>
      <c r="M252" s="127" t="s">
        <v>19</v>
      </c>
      <c r="N252" s="128" t="s">
        <v>43</v>
      </c>
      <c r="P252" s="129">
        <f>O252*H252</f>
        <v>0</v>
      </c>
      <c r="Q252" s="129">
        <v>6.0499999999999998E-3</v>
      </c>
      <c r="R252" s="129">
        <f>Q252*H252</f>
        <v>1.8028999999999999</v>
      </c>
      <c r="S252" s="129">
        <v>0</v>
      </c>
      <c r="T252" s="129">
        <f>S252*H252</f>
        <v>0</v>
      </c>
      <c r="U252" s="130" t="s">
        <v>19</v>
      </c>
      <c r="AR252" s="131" t="s">
        <v>273</v>
      </c>
      <c r="AT252" s="131" t="s">
        <v>168</v>
      </c>
      <c r="AU252" s="131" t="s">
        <v>80</v>
      </c>
      <c r="AY252" s="17" t="s">
        <v>167</v>
      </c>
      <c r="BE252" s="132">
        <f>IF(N252="základní",J252,0)</f>
        <v>0</v>
      </c>
      <c r="BF252" s="132">
        <f>IF(N252="snížená",J252,0)</f>
        <v>0</v>
      </c>
      <c r="BG252" s="132">
        <f>IF(N252="zákl. přenesená",J252,0)</f>
        <v>0</v>
      </c>
      <c r="BH252" s="132">
        <f>IF(N252="sníž. přenesená",J252,0)</f>
        <v>0</v>
      </c>
      <c r="BI252" s="132">
        <f>IF(N252="nulová",J252,0)</f>
        <v>0</v>
      </c>
      <c r="BJ252" s="17" t="s">
        <v>80</v>
      </c>
      <c r="BK252" s="132">
        <f>ROUND(I252*H252,2)</f>
        <v>0</v>
      </c>
      <c r="BL252" s="17" t="s">
        <v>273</v>
      </c>
      <c r="BM252" s="131" t="s">
        <v>2526</v>
      </c>
    </row>
    <row r="253" spans="2:65" s="1" customFormat="1" x14ac:dyDescent="0.2">
      <c r="B253" s="32"/>
      <c r="D253" s="133" t="s">
        <v>175</v>
      </c>
      <c r="F253" s="134" t="s">
        <v>2527</v>
      </c>
      <c r="I253" s="135"/>
      <c r="L253" s="32"/>
      <c r="M253" s="136"/>
      <c r="U253" s="53"/>
      <c r="AT253" s="17" t="s">
        <v>175</v>
      </c>
      <c r="AU253" s="17" t="s">
        <v>80</v>
      </c>
    </row>
    <row r="254" spans="2:65" s="1" customFormat="1" ht="33" customHeight="1" x14ac:dyDescent="0.2">
      <c r="B254" s="32"/>
      <c r="C254" s="120" t="s">
        <v>680</v>
      </c>
      <c r="D254" s="120" t="s">
        <v>168</v>
      </c>
      <c r="E254" s="121" t="s">
        <v>2528</v>
      </c>
      <c r="F254" s="122" t="s">
        <v>2529</v>
      </c>
      <c r="G254" s="123" t="s">
        <v>193</v>
      </c>
      <c r="H254" s="124">
        <v>298</v>
      </c>
      <c r="I254" s="125"/>
      <c r="J254" s="126">
        <f>ROUND(I254*H254,2)</f>
        <v>0</v>
      </c>
      <c r="K254" s="122" t="s">
        <v>172</v>
      </c>
      <c r="L254" s="32"/>
      <c r="M254" s="127" t="s">
        <v>19</v>
      </c>
      <c r="N254" s="128" t="s">
        <v>43</v>
      </c>
      <c r="P254" s="129">
        <f>O254*H254</f>
        <v>0</v>
      </c>
      <c r="Q254" s="129">
        <v>0</v>
      </c>
      <c r="R254" s="129">
        <f>Q254*H254</f>
        <v>0</v>
      </c>
      <c r="S254" s="129">
        <v>0</v>
      </c>
      <c r="T254" s="129">
        <f>S254*H254</f>
        <v>0</v>
      </c>
      <c r="U254" s="130" t="s">
        <v>19</v>
      </c>
      <c r="AR254" s="131" t="s">
        <v>273</v>
      </c>
      <c r="AT254" s="131" t="s">
        <v>168</v>
      </c>
      <c r="AU254" s="131" t="s">
        <v>80</v>
      </c>
      <c r="AY254" s="17" t="s">
        <v>167</v>
      </c>
      <c r="BE254" s="132">
        <f>IF(N254="základní",J254,0)</f>
        <v>0</v>
      </c>
      <c r="BF254" s="132">
        <f>IF(N254="snížená",J254,0)</f>
        <v>0</v>
      </c>
      <c r="BG254" s="132">
        <f>IF(N254="zákl. přenesená",J254,0)</f>
        <v>0</v>
      </c>
      <c r="BH254" s="132">
        <f>IF(N254="sníž. přenesená",J254,0)</f>
        <v>0</v>
      </c>
      <c r="BI254" s="132">
        <f>IF(N254="nulová",J254,0)</f>
        <v>0</v>
      </c>
      <c r="BJ254" s="17" t="s">
        <v>80</v>
      </c>
      <c r="BK254" s="132">
        <f>ROUND(I254*H254,2)</f>
        <v>0</v>
      </c>
      <c r="BL254" s="17" t="s">
        <v>273</v>
      </c>
      <c r="BM254" s="131" t="s">
        <v>2530</v>
      </c>
    </row>
    <row r="255" spans="2:65" s="1" customFormat="1" x14ac:dyDescent="0.2">
      <c r="B255" s="32"/>
      <c r="D255" s="133" t="s">
        <v>175</v>
      </c>
      <c r="F255" s="134" t="s">
        <v>2531</v>
      </c>
      <c r="I255" s="135"/>
      <c r="L255" s="32"/>
      <c r="M255" s="136"/>
      <c r="U255" s="53"/>
      <c r="AT255" s="17" t="s">
        <v>175</v>
      </c>
      <c r="AU255" s="17" t="s">
        <v>80</v>
      </c>
    </row>
    <row r="256" spans="2:65" s="1" customFormat="1" ht="33" customHeight="1" x14ac:dyDescent="0.2">
      <c r="B256" s="32"/>
      <c r="C256" s="120" t="s">
        <v>683</v>
      </c>
      <c r="D256" s="120" t="s">
        <v>168</v>
      </c>
      <c r="E256" s="121" t="s">
        <v>2532</v>
      </c>
      <c r="F256" s="122" t="s">
        <v>2533</v>
      </c>
      <c r="G256" s="123" t="s">
        <v>193</v>
      </c>
      <c r="H256" s="124">
        <v>298</v>
      </c>
      <c r="I256" s="125"/>
      <c r="J256" s="126">
        <f>ROUND(I256*H256,2)</f>
        <v>0</v>
      </c>
      <c r="K256" s="122" t="s">
        <v>172</v>
      </c>
      <c r="L256" s="32"/>
      <c r="M256" s="127" t="s">
        <v>19</v>
      </c>
      <c r="N256" s="128" t="s">
        <v>43</v>
      </c>
      <c r="P256" s="129">
        <f>O256*H256</f>
        <v>0</v>
      </c>
      <c r="Q256" s="129">
        <v>0</v>
      </c>
      <c r="R256" s="129">
        <f>Q256*H256</f>
        <v>0</v>
      </c>
      <c r="S256" s="129">
        <v>0</v>
      </c>
      <c r="T256" s="129">
        <f>S256*H256</f>
        <v>0</v>
      </c>
      <c r="U256" s="130" t="s">
        <v>19</v>
      </c>
      <c r="AR256" s="131" t="s">
        <v>273</v>
      </c>
      <c r="AT256" s="131" t="s">
        <v>168</v>
      </c>
      <c r="AU256" s="131" t="s">
        <v>80</v>
      </c>
      <c r="AY256" s="17" t="s">
        <v>167</v>
      </c>
      <c r="BE256" s="132">
        <f>IF(N256="základní",J256,0)</f>
        <v>0</v>
      </c>
      <c r="BF256" s="132">
        <f>IF(N256="snížená",J256,0)</f>
        <v>0</v>
      </c>
      <c r="BG256" s="132">
        <f>IF(N256="zákl. přenesená",J256,0)</f>
        <v>0</v>
      </c>
      <c r="BH256" s="132">
        <f>IF(N256="sníž. přenesená",J256,0)</f>
        <v>0</v>
      </c>
      <c r="BI256" s="132">
        <f>IF(N256="nulová",J256,0)</f>
        <v>0</v>
      </c>
      <c r="BJ256" s="17" t="s">
        <v>80</v>
      </c>
      <c r="BK256" s="132">
        <f>ROUND(I256*H256,2)</f>
        <v>0</v>
      </c>
      <c r="BL256" s="17" t="s">
        <v>273</v>
      </c>
      <c r="BM256" s="131" t="s">
        <v>2534</v>
      </c>
    </row>
    <row r="257" spans="2:65" s="1" customFormat="1" x14ac:dyDescent="0.2">
      <c r="B257" s="32"/>
      <c r="D257" s="133" t="s">
        <v>175</v>
      </c>
      <c r="F257" s="134" t="s">
        <v>2535</v>
      </c>
      <c r="I257" s="135"/>
      <c r="L257" s="32"/>
      <c r="M257" s="136"/>
      <c r="U257" s="53"/>
      <c r="AT257" s="17" t="s">
        <v>175</v>
      </c>
      <c r="AU257" s="17" t="s">
        <v>80</v>
      </c>
    </row>
    <row r="258" spans="2:65" s="1" customFormat="1" ht="21.75" customHeight="1" x14ac:dyDescent="0.2">
      <c r="B258" s="32"/>
      <c r="C258" s="120" t="s">
        <v>686</v>
      </c>
      <c r="D258" s="120" t="s">
        <v>168</v>
      </c>
      <c r="E258" s="121" t="s">
        <v>2536</v>
      </c>
      <c r="F258" s="122" t="s">
        <v>2537</v>
      </c>
      <c r="G258" s="123" t="s">
        <v>228</v>
      </c>
      <c r="H258" s="124">
        <v>218.6</v>
      </c>
      <c r="I258" s="125"/>
      <c r="J258" s="126">
        <f>ROUND(I258*H258,2)</f>
        <v>0</v>
      </c>
      <c r="K258" s="122" t="s">
        <v>19</v>
      </c>
      <c r="L258" s="32"/>
      <c r="M258" s="127" t="s">
        <v>19</v>
      </c>
      <c r="N258" s="128" t="s">
        <v>43</v>
      </c>
      <c r="P258" s="129">
        <f>O258*H258</f>
        <v>0</v>
      </c>
      <c r="Q258" s="129">
        <v>5.5000000000000003E-4</v>
      </c>
      <c r="R258" s="129">
        <f>Q258*H258</f>
        <v>0.12023</v>
      </c>
      <c r="S258" s="129">
        <v>0</v>
      </c>
      <c r="T258" s="129">
        <f>S258*H258</f>
        <v>0</v>
      </c>
      <c r="U258" s="130" t="s">
        <v>19</v>
      </c>
      <c r="AR258" s="131" t="s">
        <v>273</v>
      </c>
      <c r="AT258" s="131" t="s">
        <v>168</v>
      </c>
      <c r="AU258" s="131" t="s">
        <v>80</v>
      </c>
      <c r="AY258" s="17" t="s">
        <v>167</v>
      </c>
      <c r="BE258" s="132">
        <f>IF(N258="základní",J258,0)</f>
        <v>0</v>
      </c>
      <c r="BF258" s="132">
        <f>IF(N258="snížená",J258,0)</f>
        <v>0</v>
      </c>
      <c r="BG258" s="132">
        <f>IF(N258="zákl. přenesená",J258,0)</f>
        <v>0</v>
      </c>
      <c r="BH258" s="132">
        <f>IF(N258="sníž. přenesená",J258,0)</f>
        <v>0</v>
      </c>
      <c r="BI258" s="132">
        <f>IF(N258="nulová",J258,0)</f>
        <v>0</v>
      </c>
      <c r="BJ258" s="17" t="s">
        <v>80</v>
      </c>
      <c r="BK258" s="132">
        <f>ROUND(I258*H258,2)</f>
        <v>0</v>
      </c>
      <c r="BL258" s="17" t="s">
        <v>273</v>
      </c>
      <c r="BM258" s="131" t="s">
        <v>2538</v>
      </c>
    </row>
    <row r="259" spans="2:65" s="1" customFormat="1" ht="24.2" customHeight="1" x14ac:dyDescent="0.2">
      <c r="B259" s="32"/>
      <c r="C259" s="120" t="s">
        <v>689</v>
      </c>
      <c r="D259" s="120" t="s">
        <v>168</v>
      </c>
      <c r="E259" s="121" t="s">
        <v>2539</v>
      </c>
      <c r="F259" s="122" t="s">
        <v>2540</v>
      </c>
      <c r="G259" s="123" t="s">
        <v>228</v>
      </c>
      <c r="H259" s="124">
        <v>312</v>
      </c>
      <c r="I259" s="125"/>
      <c r="J259" s="126">
        <f>ROUND(I259*H259,2)</f>
        <v>0</v>
      </c>
      <c r="K259" s="122" t="s">
        <v>172</v>
      </c>
      <c r="L259" s="32"/>
      <c r="M259" s="127" t="s">
        <v>19</v>
      </c>
      <c r="N259" s="128" t="s">
        <v>43</v>
      </c>
      <c r="P259" s="129">
        <f>O259*H259</f>
        <v>0</v>
      </c>
      <c r="Q259" s="129">
        <v>3.0000000000000001E-5</v>
      </c>
      <c r="R259" s="129">
        <f>Q259*H259</f>
        <v>9.3600000000000003E-3</v>
      </c>
      <c r="S259" s="129">
        <v>0</v>
      </c>
      <c r="T259" s="129">
        <f>S259*H259</f>
        <v>0</v>
      </c>
      <c r="U259" s="130" t="s">
        <v>19</v>
      </c>
      <c r="AR259" s="131" t="s">
        <v>273</v>
      </c>
      <c r="AT259" s="131" t="s">
        <v>168</v>
      </c>
      <c r="AU259" s="131" t="s">
        <v>80</v>
      </c>
      <c r="AY259" s="17" t="s">
        <v>167</v>
      </c>
      <c r="BE259" s="132">
        <f>IF(N259="základní",J259,0)</f>
        <v>0</v>
      </c>
      <c r="BF259" s="132">
        <f>IF(N259="snížená",J259,0)</f>
        <v>0</v>
      </c>
      <c r="BG259" s="132">
        <f>IF(N259="zákl. přenesená",J259,0)</f>
        <v>0</v>
      </c>
      <c r="BH259" s="132">
        <f>IF(N259="sníž. přenesená",J259,0)</f>
        <v>0</v>
      </c>
      <c r="BI259" s="132">
        <f>IF(N259="nulová",J259,0)</f>
        <v>0</v>
      </c>
      <c r="BJ259" s="17" t="s">
        <v>80</v>
      </c>
      <c r="BK259" s="132">
        <f>ROUND(I259*H259,2)</f>
        <v>0</v>
      </c>
      <c r="BL259" s="17" t="s">
        <v>273</v>
      </c>
      <c r="BM259" s="131" t="s">
        <v>2541</v>
      </c>
    </row>
    <row r="260" spans="2:65" s="1" customFormat="1" x14ac:dyDescent="0.2">
      <c r="B260" s="32"/>
      <c r="D260" s="133" t="s">
        <v>175</v>
      </c>
      <c r="F260" s="134" t="s">
        <v>2542</v>
      </c>
      <c r="I260" s="135"/>
      <c r="L260" s="32"/>
      <c r="M260" s="136"/>
      <c r="U260" s="53"/>
      <c r="AT260" s="17" t="s">
        <v>175</v>
      </c>
      <c r="AU260" s="17" t="s">
        <v>80</v>
      </c>
    </row>
    <row r="261" spans="2:65" s="1" customFormat="1" ht="16.5" customHeight="1" x14ac:dyDescent="0.2">
      <c r="B261" s="32"/>
      <c r="C261" s="152" t="s">
        <v>693</v>
      </c>
      <c r="D261" s="152" t="s">
        <v>180</v>
      </c>
      <c r="E261" s="153" t="s">
        <v>2543</v>
      </c>
      <c r="F261" s="154" t="s">
        <v>2544</v>
      </c>
      <c r="G261" s="155" t="s">
        <v>193</v>
      </c>
      <c r="H261" s="156">
        <v>357.6</v>
      </c>
      <c r="I261" s="157"/>
      <c r="J261" s="158">
        <f>ROUND(I261*H261,2)</f>
        <v>0</v>
      </c>
      <c r="K261" s="154" t="s">
        <v>172</v>
      </c>
      <c r="L261" s="159"/>
      <c r="M261" s="160" t="s">
        <v>19</v>
      </c>
      <c r="N261" s="161" t="s">
        <v>43</v>
      </c>
      <c r="P261" s="129">
        <f>O261*H261</f>
        <v>0</v>
      </c>
      <c r="Q261" s="129">
        <v>1.29E-2</v>
      </c>
      <c r="R261" s="129">
        <f>Q261*H261</f>
        <v>4.6130400000000007</v>
      </c>
      <c r="S261" s="129">
        <v>0</v>
      </c>
      <c r="T261" s="129">
        <f>S261*H261</f>
        <v>0</v>
      </c>
      <c r="U261" s="130" t="s">
        <v>19</v>
      </c>
      <c r="AR261" s="131" t="s">
        <v>354</v>
      </c>
      <c r="AT261" s="131" t="s">
        <v>180</v>
      </c>
      <c r="AU261" s="131" t="s">
        <v>80</v>
      </c>
      <c r="AY261" s="17" t="s">
        <v>167</v>
      </c>
      <c r="BE261" s="132">
        <f>IF(N261="základní",J261,0)</f>
        <v>0</v>
      </c>
      <c r="BF261" s="132">
        <f>IF(N261="snížená",J261,0)</f>
        <v>0</v>
      </c>
      <c r="BG261" s="132">
        <f>IF(N261="zákl. přenesená",J261,0)</f>
        <v>0</v>
      </c>
      <c r="BH261" s="132">
        <f>IF(N261="sníž. přenesená",J261,0)</f>
        <v>0</v>
      </c>
      <c r="BI261" s="132">
        <f>IF(N261="nulová",J261,0)</f>
        <v>0</v>
      </c>
      <c r="BJ261" s="17" t="s">
        <v>80</v>
      </c>
      <c r="BK261" s="132">
        <f>ROUND(I261*H261,2)</f>
        <v>0</v>
      </c>
      <c r="BL261" s="17" t="s">
        <v>273</v>
      </c>
      <c r="BM261" s="131" t="s">
        <v>2545</v>
      </c>
    </row>
    <row r="262" spans="2:65" s="1" customFormat="1" ht="44.25" customHeight="1" x14ac:dyDescent="0.2">
      <c r="B262" s="32"/>
      <c r="C262" s="120" t="s">
        <v>697</v>
      </c>
      <c r="D262" s="120" t="s">
        <v>168</v>
      </c>
      <c r="E262" s="121" t="s">
        <v>2546</v>
      </c>
      <c r="F262" s="122" t="s">
        <v>2547</v>
      </c>
      <c r="G262" s="123" t="s">
        <v>1822</v>
      </c>
      <c r="H262" s="182"/>
      <c r="I262" s="125"/>
      <c r="J262" s="126">
        <f>ROUND(I262*H262,2)</f>
        <v>0</v>
      </c>
      <c r="K262" s="122" t="s">
        <v>172</v>
      </c>
      <c r="L262" s="32"/>
      <c r="M262" s="127" t="s">
        <v>19</v>
      </c>
      <c r="N262" s="128" t="s">
        <v>43</v>
      </c>
      <c r="P262" s="129">
        <f>O262*H262</f>
        <v>0</v>
      </c>
      <c r="Q262" s="129">
        <v>0</v>
      </c>
      <c r="R262" s="129">
        <f>Q262*H262</f>
        <v>0</v>
      </c>
      <c r="S262" s="129">
        <v>0</v>
      </c>
      <c r="T262" s="129">
        <f>S262*H262</f>
        <v>0</v>
      </c>
      <c r="U262" s="130" t="s">
        <v>19</v>
      </c>
      <c r="AR262" s="131" t="s">
        <v>273</v>
      </c>
      <c r="AT262" s="131" t="s">
        <v>168</v>
      </c>
      <c r="AU262" s="131" t="s">
        <v>80</v>
      </c>
      <c r="AY262" s="17" t="s">
        <v>167</v>
      </c>
      <c r="BE262" s="132">
        <f>IF(N262="základní",J262,0)</f>
        <v>0</v>
      </c>
      <c r="BF262" s="132">
        <f>IF(N262="snížená",J262,0)</f>
        <v>0</v>
      </c>
      <c r="BG262" s="132">
        <f>IF(N262="zákl. přenesená",J262,0)</f>
        <v>0</v>
      </c>
      <c r="BH262" s="132">
        <f>IF(N262="sníž. přenesená",J262,0)</f>
        <v>0</v>
      </c>
      <c r="BI262" s="132">
        <f>IF(N262="nulová",J262,0)</f>
        <v>0</v>
      </c>
      <c r="BJ262" s="17" t="s">
        <v>80</v>
      </c>
      <c r="BK262" s="132">
        <f>ROUND(I262*H262,2)</f>
        <v>0</v>
      </c>
      <c r="BL262" s="17" t="s">
        <v>273</v>
      </c>
      <c r="BM262" s="131" t="s">
        <v>2548</v>
      </c>
    </row>
    <row r="263" spans="2:65" s="1" customFormat="1" x14ac:dyDescent="0.2">
      <c r="B263" s="32"/>
      <c r="D263" s="133" t="s">
        <v>175</v>
      </c>
      <c r="F263" s="134" t="s">
        <v>2549</v>
      </c>
      <c r="I263" s="135"/>
      <c r="L263" s="32"/>
      <c r="M263" s="136"/>
      <c r="U263" s="53"/>
      <c r="AT263" s="17" t="s">
        <v>175</v>
      </c>
      <c r="AU263" s="17" t="s">
        <v>80</v>
      </c>
    </row>
    <row r="264" spans="2:65" s="10" customFormat="1" ht="25.9" customHeight="1" x14ac:dyDescent="0.2">
      <c r="B264" s="110"/>
      <c r="D264" s="111" t="s">
        <v>71</v>
      </c>
      <c r="E264" s="112" t="s">
        <v>1494</v>
      </c>
      <c r="F264" s="112" t="s">
        <v>1495</v>
      </c>
      <c r="I264" s="113"/>
      <c r="J264" s="114">
        <f>BK264</f>
        <v>0</v>
      </c>
      <c r="L264" s="110"/>
      <c r="M264" s="115"/>
      <c r="P264" s="116">
        <f>P265</f>
        <v>0</v>
      </c>
      <c r="R264" s="116">
        <f>R265</f>
        <v>0</v>
      </c>
      <c r="T264" s="116">
        <f>T265</f>
        <v>0</v>
      </c>
      <c r="U264" s="117"/>
      <c r="AR264" s="111" t="s">
        <v>199</v>
      </c>
      <c r="AT264" s="118" t="s">
        <v>71</v>
      </c>
      <c r="AU264" s="118" t="s">
        <v>72</v>
      </c>
      <c r="AY264" s="111" t="s">
        <v>167</v>
      </c>
      <c r="BK264" s="119">
        <f>BK265</f>
        <v>0</v>
      </c>
    </row>
    <row r="265" spans="2:65" s="1" customFormat="1" ht="16.5" customHeight="1" x14ac:dyDescent="0.2">
      <c r="B265" s="32"/>
      <c r="C265" s="120" t="s">
        <v>700</v>
      </c>
      <c r="D265" s="120" t="s">
        <v>168</v>
      </c>
      <c r="E265" s="121" t="s">
        <v>2550</v>
      </c>
      <c r="F265" s="122" t="s">
        <v>1339</v>
      </c>
      <c r="G265" s="123" t="s">
        <v>568</v>
      </c>
      <c r="H265" s="124">
        <v>1</v>
      </c>
      <c r="I265" s="125"/>
      <c r="J265" s="126">
        <f>ROUND(I265*H265,2)</f>
        <v>0</v>
      </c>
      <c r="K265" s="122" t="s">
        <v>19</v>
      </c>
      <c r="L265" s="32"/>
      <c r="M265" s="177" t="s">
        <v>19</v>
      </c>
      <c r="N265" s="178" t="s">
        <v>43</v>
      </c>
      <c r="O265" s="169"/>
      <c r="P265" s="179">
        <f>O265*H265</f>
        <v>0</v>
      </c>
      <c r="Q265" s="179">
        <v>0</v>
      </c>
      <c r="R265" s="179">
        <f>Q265*H265</f>
        <v>0</v>
      </c>
      <c r="S265" s="179">
        <v>0</v>
      </c>
      <c r="T265" s="179">
        <f>S265*H265</f>
        <v>0</v>
      </c>
      <c r="U265" s="180" t="s">
        <v>19</v>
      </c>
      <c r="AR265" s="131" t="s">
        <v>173</v>
      </c>
      <c r="AT265" s="131" t="s">
        <v>168</v>
      </c>
      <c r="AU265" s="131" t="s">
        <v>80</v>
      </c>
      <c r="AY265" s="17" t="s">
        <v>167</v>
      </c>
      <c r="BE265" s="132">
        <f>IF(N265="základní",J265,0)</f>
        <v>0</v>
      </c>
      <c r="BF265" s="132">
        <f>IF(N265="snížená",J265,0)</f>
        <v>0</v>
      </c>
      <c r="BG265" s="132">
        <f>IF(N265="zákl. přenesená",J265,0)</f>
        <v>0</v>
      </c>
      <c r="BH265" s="132">
        <f>IF(N265="sníž. přenesená",J265,0)</f>
        <v>0</v>
      </c>
      <c r="BI265" s="132">
        <f>IF(N265="nulová",J265,0)</f>
        <v>0</v>
      </c>
      <c r="BJ265" s="17" t="s">
        <v>80</v>
      </c>
      <c r="BK265" s="132">
        <f>ROUND(I265*H265,2)</f>
        <v>0</v>
      </c>
      <c r="BL265" s="17" t="s">
        <v>173</v>
      </c>
      <c r="BM265" s="131" t="s">
        <v>2551</v>
      </c>
    </row>
    <row r="266" spans="2:65" s="1" customFormat="1" ht="6.95" customHeight="1" x14ac:dyDescent="0.2">
      <c r="B266" s="41"/>
      <c r="C266" s="42"/>
      <c r="D266" s="42"/>
      <c r="E266" s="42"/>
      <c r="F266" s="42"/>
      <c r="G266" s="42"/>
      <c r="H266" s="42"/>
      <c r="I266" s="42"/>
      <c r="J266" s="42"/>
      <c r="K266" s="42"/>
      <c r="L266" s="32"/>
    </row>
  </sheetData>
  <sheetProtection algorithmName="SHA-512" hashValue="c0U/TMdQxrRUOLs65pkLYr5eCFF/m1TvVWrBTGBLnt/gzTDYX7sEkirUQdr5bYobEd5oTpVjsi6Dsx+dfCTxTw==" saltValue="oqm1JzP9/TmuQWtMiliu26arbifJGg/nleGUWAZ7mdnmFbXducn6aYR8K+q5zPj2pQJsn+xBGUYGf0VtBzMKIQ==" spinCount="100000" sheet="1" objects="1" scenarios="1" formatColumns="0" formatRows="0" autoFilter="0"/>
  <autoFilter ref="C91:K265" xr:uid="{00000000-0009-0000-0000-00000D000000}"/>
  <mergeCells count="9">
    <mergeCell ref="E50:H50"/>
    <mergeCell ref="E82:H82"/>
    <mergeCell ref="E84:H84"/>
    <mergeCell ref="L2:V2"/>
    <mergeCell ref="E7:H7"/>
    <mergeCell ref="E9:H9"/>
    <mergeCell ref="E18:H18"/>
    <mergeCell ref="E27:H27"/>
    <mergeCell ref="E48:H48"/>
  </mergeCells>
  <hyperlinks>
    <hyperlink ref="F96" r:id="rId1" xr:uid="{00000000-0004-0000-0D00-000000000000}"/>
    <hyperlink ref="F98" r:id="rId2" xr:uid="{00000000-0004-0000-0D00-000001000000}"/>
    <hyperlink ref="F100" r:id="rId3" xr:uid="{00000000-0004-0000-0D00-000002000000}"/>
    <hyperlink ref="F102" r:id="rId4" xr:uid="{00000000-0004-0000-0D00-000003000000}"/>
    <hyperlink ref="F105" r:id="rId5" xr:uid="{00000000-0004-0000-0D00-000004000000}"/>
    <hyperlink ref="F107" r:id="rId6" xr:uid="{00000000-0004-0000-0D00-000005000000}"/>
    <hyperlink ref="F109" r:id="rId7" xr:uid="{00000000-0004-0000-0D00-000006000000}"/>
    <hyperlink ref="F111" r:id="rId8" xr:uid="{00000000-0004-0000-0D00-000007000000}"/>
    <hyperlink ref="F113" r:id="rId9" xr:uid="{00000000-0004-0000-0D00-000008000000}"/>
    <hyperlink ref="F116" r:id="rId10" xr:uid="{00000000-0004-0000-0D00-000009000000}"/>
    <hyperlink ref="F118" r:id="rId11" xr:uid="{00000000-0004-0000-0D00-00000A000000}"/>
    <hyperlink ref="F120" r:id="rId12" xr:uid="{00000000-0004-0000-0D00-00000B000000}"/>
    <hyperlink ref="F122" r:id="rId13" xr:uid="{00000000-0004-0000-0D00-00000C000000}"/>
    <hyperlink ref="F125" r:id="rId14" xr:uid="{00000000-0004-0000-0D00-00000D000000}"/>
    <hyperlink ref="F127" r:id="rId15" xr:uid="{00000000-0004-0000-0D00-00000E000000}"/>
    <hyperlink ref="F129" r:id="rId16" xr:uid="{00000000-0004-0000-0D00-00000F000000}"/>
    <hyperlink ref="F131" r:id="rId17" xr:uid="{00000000-0004-0000-0D00-000010000000}"/>
    <hyperlink ref="F134" r:id="rId18" xr:uid="{00000000-0004-0000-0D00-000011000000}"/>
    <hyperlink ref="F136" r:id="rId19" xr:uid="{00000000-0004-0000-0D00-000012000000}"/>
    <hyperlink ref="F138" r:id="rId20" xr:uid="{00000000-0004-0000-0D00-000013000000}"/>
    <hyperlink ref="F140" r:id="rId21" xr:uid="{00000000-0004-0000-0D00-000014000000}"/>
    <hyperlink ref="F142" r:id="rId22" xr:uid="{00000000-0004-0000-0D00-000015000000}"/>
    <hyperlink ref="F144" r:id="rId23" xr:uid="{00000000-0004-0000-0D00-000016000000}"/>
    <hyperlink ref="F146" r:id="rId24" xr:uid="{00000000-0004-0000-0D00-000017000000}"/>
    <hyperlink ref="F148" r:id="rId25" xr:uid="{00000000-0004-0000-0D00-000018000000}"/>
    <hyperlink ref="F150" r:id="rId26" xr:uid="{00000000-0004-0000-0D00-000019000000}"/>
    <hyperlink ref="F153" r:id="rId27" xr:uid="{00000000-0004-0000-0D00-00001A000000}"/>
    <hyperlink ref="F155" r:id="rId28" xr:uid="{00000000-0004-0000-0D00-00001B000000}"/>
    <hyperlink ref="F157" r:id="rId29" xr:uid="{00000000-0004-0000-0D00-00001C000000}"/>
    <hyperlink ref="F160" r:id="rId30" xr:uid="{00000000-0004-0000-0D00-00001D000000}"/>
    <hyperlink ref="F163" r:id="rId31" xr:uid="{00000000-0004-0000-0D00-00001E000000}"/>
    <hyperlink ref="F167" r:id="rId32" xr:uid="{00000000-0004-0000-0D00-00001F000000}"/>
    <hyperlink ref="F169" r:id="rId33" xr:uid="{00000000-0004-0000-0D00-000020000000}"/>
    <hyperlink ref="F172" r:id="rId34" xr:uid="{00000000-0004-0000-0D00-000021000000}"/>
    <hyperlink ref="F174" r:id="rId35" xr:uid="{00000000-0004-0000-0D00-000022000000}"/>
    <hyperlink ref="F177" r:id="rId36" xr:uid="{00000000-0004-0000-0D00-000023000000}"/>
    <hyperlink ref="F179" r:id="rId37" xr:uid="{00000000-0004-0000-0D00-000024000000}"/>
    <hyperlink ref="F181" r:id="rId38" xr:uid="{00000000-0004-0000-0D00-000025000000}"/>
    <hyperlink ref="F183" r:id="rId39" xr:uid="{00000000-0004-0000-0D00-000026000000}"/>
    <hyperlink ref="F186" r:id="rId40" xr:uid="{00000000-0004-0000-0D00-000027000000}"/>
    <hyperlink ref="F190" r:id="rId41" xr:uid="{00000000-0004-0000-0D00-000028000000}"/>
    <hyperlink ref="F194" r:id="rId42" xr:uid="{00000000-0004-0000-0D00-000029000000}"/>
    <hyperlink ref="F198" r:id="rId43" xr:uid="{00000000-0004-0000-0D00-00002A000000}"/>
    <hyperlink ref="F202" r:id="rId44" xr:uid="{00000000-0004-0000-0D00-00002B000000}"/>
    <hyperlink ref="F205" r:id="rId45" xr:uid="{00000000-0004-0000-0D00-00002C000000}"/>
    <hyperlink ref="F208" r:id="rId46" xr:uid="{00000000-0004-0000-0D00-00002D000000}"/>
    <hyperlink ref="F210" r:id="rId47" xr:uid="{00000000-0004-0000-0D00-00002E000000}"/>
    <hyperlink ref="F212" r:id="rId48" xr:uid="{00000000-0004-0000-0D00-00002F000000}"/>
    <hyperlink ref="F214" r:id="rId49" xr:uid="{00000000-0004-0000-0D00-000030000000}"/>
    <hyperlink ref="F218" r:id="rId50" xr:uid="{00000000-0004-0000-0D00-000031000000}"/>
    <hyperlink ref="F221" r:id="rId51" xr:uid="{00000000-0004-0000-0D00-000032000000}"/>
    <hyperlink ref="F223" r:id="rId52" xr:uid="{00000000-0004-0000-0D00-000033000000}"/>
    <hyperlink ref="F225" r:id="rId53" xr:uid="{00000000-0004-0000-0D00-000034000000}"/>
    <hyperlink ref="F227" r:id="rId54" xr:uid="{00000000-0004-0000-0D00-000035000000}"/>
    <hyperlink ref="F230" r:id="rId55" xr:uid="{00000000-0004-0000-0D00-000036000000}"/>
    <hyperlink ref="F234" r:id="rId56" xr:uid="{00000000-0004-0000-0D00-000037000000}"/>
    <hyperlink ref="F236" r:id="rId57" xr:uid="{00000000-0004-0000-0D00-000038000000}"/>
    <hyperlink ref="F238" r:id="rId58" xr:uid="{00000000-0004-0000-0D00-000039000000}"/>
    <hyperlink ref="F241" r:id="rId59" xr:uid="{00000000-0004-0000-0D00-00003A000000}"/>
    <hyperlink ref="F243" r:id="rId60" xr:uid="{00000000-0004-0000-0D00-00003B000000}"/>
    <hyperlink ref="F245" r:id="rId61" xr:uid="{00000000-0004-0000-0D00-00003C000000}"/>
    <hyperlink ref="F247" r:id="rId62" xr:uid="{00000000-0004-0000-0D00-00003D000000}"/>
    <hyperlink ref="F249" r:id="rId63" xr:uid="{00000000-0004-0000-0D00-00003E000000}"/>
    <hyperlink ref="F251" r:id="rId64" xr:uid="{00000000-0004-0000-0D00-00003F000000}"/>
    <hyperlink ref="F253" r:id="rId65" xr:uid="{00000000-0004-0000-0D00-000040000000}"/>
    <hyperlink ref="F255" r:id="rId66" xr:uid="{00000000-0004-0000-0D00-000041000000}"/>
    <hyperlink ref="F257" r:id="rId67" xr:uid="{00000000-0004-0000-0D00-000042000000}"/>
    <hyperlink ref="F260" r:id="rId68" xr:uid="{00000000-0004-0000-0D00-000043000000}"/>
    <hyperlink ref="F263" r:id="rId69" xr:uid="{00000000-0004-0000-0D00-000044000000}"/>
  </hyperlinks>
  <pageMargins left="0.39374999999999999" right="0.39374999999999999" top="0.39374999999999999" bottom="0.39374999999999999" header="0" footer="0"/>
  <pageSetup paperSize="9" fitToHeight="100" orientation="portrait" blackAndWhite="1"/>
  <headerFooter>
    <oddFooter>&amp;CStrana &amp;P z &amp;N</oddFooter>
  </headerFooter>
  <drawing r:id="rId7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15">
    <pageSetUpPr fitToPage="1"/>
  </sheetPr>
  <dimension ref="B2:BM180"/>
  <sheetViews>
    <sheetView showGridLines="0" topLeftCell="A125" workbookViewId="0">
      <selection activeCell="F135" sqref="F135"/>
    </sheetView>
  </sheetViews>
  <sheetFormatPr defaultRowHeight="11.25" x14ac:dyDescent="0.2"/>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1" width="14.16406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x14ac:dyDescent="0.2">
      <c r="L2" s="297"/>
      <c r="M2" s="297"/>
      <c r="N2" s="297"/>
      <c r="O2" s="297"/>
      <c r="P2" s="297"/>
      <c r="Q2" s="297"/>
      <c r="R2" s="297"/>
      <c r="S2" s="297"/>
      <c r="T2" s="297"/>
      <c r="U2" s="297"/>
      <c r="V2" s="297"/>
      <c r="AT2" s="17" t="s">
        <v>121</v>
      </c>
    </row>
    <row r="3" spans="2:46" ht="6.95" customHeight="1" x14ac:dyDescent="0.2">
      <c r="B3" s="18"/>
      <c r="C3" s="19"/>
      <c r="D3" s="19"/>
      <c r="E3" s="19"/>
      <c r="F3" s="19"/>
      <c r="G3" s="19"/>
      <c r="H3" s="19"/>
      <c r="I3" s="19"/>
      <c r="J3" s="19"/>
      <c r="K3" s="19"/>
      <c r="L3" s="20"/>
      <c r="AT3" s="17" t="s">
        <v>82</v>
      </c>
    </row>
    <row r="4" spans="2:46" ht="24.95" customHeight="1" x14ac:dyDescent="0.2">
      <c r="B4" s="20"/>
      <c r="D4" s="21" t="s">
        <v>137</v>
      </c>
      <c r="L4" s="20"/>
      <c r="M4" s="85" t="s">
        <v>10</v>
      </c>
      <c r="AT4" s="17" t="s">
        <v>4</v>
      </c>
    </row>
    <row r="5" spans="2:46" ht="6.95" customHeight="1" x14ac:dyDescent="0.2">
      <c r="B5" s="20"/>
      <c r="L5" s="20"/>
    </row>
    <row r="6" spans="2:46" ht="12" customHeight="1" x14ac:dyDescent="0.2">
      <c r="B6" s="20"/>
      <c r="D6" s="27" t="s">
        <v>16</v>
      </c>
      <c r="L6" s="20"/>
    </row>
    <row r="7" spans="2:46" ht="16.5" customHeight="1" x14ac:dyDescent="0.2">
      <c r="B7" s="20"/>
      <c r="E7" s="322" t="str">
        <f>'Rekapitulace stavby'!K6</f>
        <v>Servisní centrum Čertovka</v>
      </c>
      <c r="F7" s="323"/>
      <c r="G7" s="323"/>
      <c r="H7" s="323"/>
      <c r="L7" s="20"/>
    </row>
    <row r="8" spans="2:46" s="1" customFormat="1" ht="12" customHeight="1" x14ac:dyDescent="0.2">
      <c r="B8" s="32"/>
      <c r="D8" s="27" t="s">
        <v>138</v>
      </c>
      <c r="L8" s="32"/>
    </row>
    <row r="9" spans="2:46" s="1" customFormat="1" ht="16.5" customHeight="1" x14ac:dyDescent="0.2">
      <c r="B9" s="32"/>
      <c r="E9" s="287" t="s">
        <v>2552</v>
      </c>
      <c r="F9" s="321"/>
      <c r="G9" s="321"/>
      <c r="H9" s="321"/>
      <c r="L9" s="32"/>
    </row>
    <row r="10" spans="2:46" s="1" customFormat="1" x14ac:dyDescent="0.2">
      <c r="B10" s="32"/>
      <c r="L10" s="32"/>
    </row>
    <row r="11" spans="2:46" s="1" customFormat="1" ht="12" customHeight="1" x14ac:dyDescent="0.2">
      <c r="B11" s="32"/>
      <c r="D11" s="27" t="s">
        <v>18</v>
      </c>
      <c r="F11" s="25" t="s">
        <v>19</v>
      </c>
      <c r="I11" s="27" t="s">
        <v>20</v>
      </c>
      <c r="J11" s="25" t="s">
        <v>19</v>
      </c>
      <c r="L11" s="32"/>
    </row>
    <row r="12" spans="2:46" s="1" customFormat="1" ht="12" customHeight="1" x14ac:dyDescent="0.2">
      <c r="B12" s="32"/>
      <c r="D12" s="27" t="s">
        <v>21</v>
      </c>
      <c r="F12" s="25" t="s">
        <v>22</v>
      </c>
      <c r="I12" s="27" t="s">
        <v>23</v>
      </c>
      <c r="J12" s="49" t="str">
        <f>'Rekapitulace stavby'!AN8</f>
        <v>19. 1. 2024</v>
      </c>
      <c r="L12" s="32"/>
    </row>
    <row r="13" spans="2:46" s="1" customFormat="1" ht="10.9" customHeight="1" x14ac:dyDescent="0.2">
      <c r="B13" s="32"/>
      <c r="L13" s="32"/>
    </row>
    <row r="14" spans="2:46" s="1" customFormat="1" ht="12" customHeight="1" x14ac:dyDescent="0.2">
      <c r="B14" s="32"/>
      <c r="D14" s="27" t="s">
        <v>25</v>
      </c>
      <c r="I14" s="27" t="s">
        <v>26</v>
      </c>
      <c r="J14" s="25" t="s">
        <v>27</v>
      </c>
      <c r="L14" s="32"/>
    </row>
    <row r="15" spans="2:46" s="1" customFormat="1" ht="18" customHeight="1" x14ac:dyDescent="0.2">
      <c r="B15" s="32"/>
      <c r="E15" s="25" t="s">
        <v>28</v>
      </c>
      <c r="I15" s="27" t="s">
        <v>29</v>
      </c>
      <c r="J15" s="25" t="s">
        <v>19</v>
      </c>
      <c r="L15" s="32"/>
    </row>
    <row r="16" spans="2:46" s="1" customFormat="1" ht="6.95" customHeight="1" x14ac:dyDescent="0.2">
      <c r="B16" s="32"/>
      <c r="L16" s="32"/>
    </row>
    <row r="17" spans="2:12" s="1" customFormat="1" ht="12" customHeight="1" x14ac:dyDescent="0.2">
      <c r="B17" s="32"/>
      <c r="D17" s="27" t="s">
        <v>30</v>
      </c>
      <c r="I17" s="27" t="s">
        <v>26</v>
      </c>
      <c r="J17" s="28" t="str">
        <f>'Rekapitulace stavby'!AN13</f>
        <v>Vyplň údaj</v>
      </c>
      <c r="L17" s="32"/>
    </row>
    <row r="18" spans="2:12" s="1" customFormat="1" ht="18" customHeight="1" x14ac:dyDescent="0.2">
      <c r="B18" s="32"/>
      <c r="E18" s="324" t="str">
        <f>'Rekapitulace stavby'!E14</f>
        <v>Vyplň údaj</v>
      </c>
      <c r="F18" s="296"/>
      <c r="G18" s="296"/>
      <c r="H18" s="296"/>
      <c r="I18" s="27" t="s">
        <v>29</v>
      </c>
      <c r="J18" s="28" t="str">
        <f>'Rekapitulace stavby'!AN14</f>
        <v>Vyplň údaj</v>
      </c>
      <c r="L18" s="32"/>
    </row>
    <row r="19" spans="2:12" s="1" customFormat="1" ht="6.95" customHeight="1" x14ac:dyDescent="0.2">
      <c r="B19" s="32"/>
      <c r="L19" s="32"/>
    </row>
    <row r="20" spans="2:12" s="1" customFormat="1" ht="12" customHeight="1" x14ac:dyDescent="0.2">
      <c r="B20" s="32"/>
      <c r="D20" s="27" t="s">
        <v>32</v>
      </c>
      <c r="I20" s="27" t="s">
        <v>26</v>
      </c>
      <c r="J20" s="25" t="s">
        <v>19</v>
      </c>
      <c r="L20" s="32"/>
    </row>
    <row r="21" spans="2:12" s="1" customFormat="1" ht="18" customHeight="1" x14ac:dyDescent="0.2">
      <c r="B21" s="32"/>
      <c r="E21" s="25" t="s">
        <v>33</v>
      </c>
      <c r="I21" s="27" t="s">
        <v>29</v>
      </c>
      <c r="J21" s="25" t="s">
        <v>19</v>
      </c>
      <c r="L21" s="32"/>
    </row>
    <row r="22" spans="2:12" s="1" customFormat="1" ht="6.95" customHeight="1" x14ac:dyDescent="0.2">
      <c r="B22" s="32"/>
      <c r="L22" s="32"/>
    </row>
    <row r="23" spans="2:12" s="1" customFormat="1" ht="12" customHeight="1" x14ac:dyDescent="0.2">
      <c r="B23" s="32"/>
      <c r="D23" s="27" t="s">
        <v>35</v>
      </c>
      <c r="I23" s="27" t="s">
        <v>26</v>
      </c>
      <c r="J23" s="25" t="str">
        <f>IF('Rekapitulace stavby'!AN19="","",'Rekapitulace stavby'!AN19)</f>
        <v/>
      </c>
      <c r="L23" s="32"/>
    </row>
    <row r="24" spans="2:12" s="1" customFormat="1" ht="18" customHeight="1" x14ac:dyDescent="0.2">
      <c r="B24" s="32"/>
      <c r="E24" s="25" t="str">
        <f>IF('Rekapitulace stavby'!E20="","",'Rekapitulace stavby'!E20)</f>
        <v xml:space="preserve"> </v>
      </c>
      <c r="I24" s="27" t="s">
        <v>29</v>
      </c>
      <c r="J24" s="25" t="str">
        <f>IF('Rekapitulace stavby'!AN20="","",'Rekapitulace stavby'!AN20)</f>
        <v/>
      </c>
      <c r="L24" s="32"/>
    </row>
    <row r="25" spans="2:12" s="1" customFormat="1" ht="6.95" customHeight="1" x14ac:dyDescent="0.2">
      <c r="B25" s="32"/>
      <c r="L25" s="32"/>
    </row>
    <row r="26" spans="2:12" s="1" customFormat="1" ht="12" customHeight="1" x14ac:dyDescent="0.2">
      <c r="B26" s="32"/>
      <c r="D26" s="27" t="s">
        <v>36</v>
      </c>
      <c r="L26" s="32"/>
    </row>
    <row r="27" spans="2:12" s="7" customFormat="1" ht="71.25" customHeight="1" x14ac:dyDescent="0.2">
      <c r="B27" s="86"/>
      <c r="E27" s="301" t="s">
        <v>37</v>
      </c>
      <c r="F27" s="301"/>
      <c r="G27" s="301"/>
      <c r="H27" s="301"/>
      <c r="L27" s="86"/>
    </row>
    <row r="28" spans="2:12" s="1" customFormat="1" ht="6.95" customHeight="1" x14ac:dyDescent="0.2">
      <c r="B28" s="32"/>
      <c r="L28" s="32"/>
    </row>
    <row r="29" spans="2:12" s="1" customFormat="1" ht="6.95" customHeight="1" x14ac:dyDescent="0.2">
      <c r="B29" s="32"/>
      <c r="D29" s="50"/>
      <c r="E29" s="50"/>
      <c r="F29" s="50"/>
      <c r="G29" s="50"/>
      <c r="H29" s="50"/>
      <c r="I29" s="50"/>
      <c r="J29" s="50"/>
      <c r="K29" s="50"/>
      <c r="L29" s="32"/>
    </row>
    <row r="30" spans="2:12" s="1" customFormat="1" ht="25.35" customHeight="1" x14ac:dyDescent="0.2">
      <c r="B30" s="32"/>
      <c r="D30" s="87" t="s">
        <v>38</v>
      </c>
      <c r="J30" s="63">
        <f>ROUND(J85, 2)</f>
        <v>0</v>
      </c>
      <c r="L30" s="32"/>
    </row>
    <row r="31" spans="2:12" s="1" customFormat="1" ht="6.95" customHeight="1" x14ac:dyDescent="0.2">
      <c r="B31" s="32"/>
      <c r="D31" s="50"/>
      <c r="E31" s="50"/>
      <c r="F31" s="50"/>
      <c r="G31" s="50"/>
      <c r="H31" s="50"/>
      <c r="I31" s="50"/>
      <c r="J31" s="50"/>
      <c r="K31" s="50"/>
      <c r="L31" s="32"/>
    </row>
    <row r="32" spans="2:12" s="1" customFormat="1" ht="14.45" customHeight="1" x14ac:dyDescent="0.2">
      <c r="B32" s="32"/>
      <c r="F32" s="35" t="s">
        <v>40</v>
      </c>
      <c r="I32" s="35" t="s">
        <v>39</v>
      </c>
      <c r="J32" s="35" t="s">
        <v>41</v>
      </c>
      <c r="L32" s="32"/>
    </row>
    <row r="33" spans="2:12" s="1" customFormat="1" ht="14.45" customHeight="1" x14ac:dyDescent="0.2">
      <c r="B33" s="32"/>
      <c r="D33" s="52" t="s">
        <v>42</v>
      </c>
      <c r="E33" s="27" t="s">
        <v>43</v>
      </c>
      <c r="F33" s="88">
        <f>ROUND((SUM(BE85:BE179)),  2)</f>
        <v>0</v>
      </c>
      <c r="I33" s="89">
        <v>0.21</v>
      </c>
      <c r="J33" s="88">
        <f>ROUND(((SUM(BE85:BE179))*I33),  2)</f>
        <v>0</v>
      </c>
      <c r="L33" s="32"/>
    </row>
    <row r="34" spans="2:12" s="1" customFormat="1" ht="14.45" customHeight="1" x14ac:dyDescent="0.2">
      <c r="B34" s="32"/>
      <c r="E34" s="27" t="s">
        <v>44</v>
      </c>
      <c r="F34" s="88">
        <f>ROUND((SUM(BF85:BF179)),  2)</f>
        <v>0</v>
      </c>
      <c r="I34" s="89">
        <v>0.15</v>
      </c>
      <c r="J34" s="88">
        <f>ROUND(((SUM(BF85:BF179))*I34),  2)</f>
        <v>0</v>
      </c>
      <c r="L34" s="32"/>
    </row>
    <row r="35" spans="2:12" s="1" customFormat="1" ht="14.45" hidden="1" customHeight="1" x14ac:dyDescent="0.2">
      <c r="B35" s="32"/>
      <c r="E35" s="27" t="s">
        <v>45</v>
      </c>
      <c r="F35" s="88">
        <f>ROUND((SUM(BG85:BG179)),  2)</f>
        <v>0</v>
      </c>
      <c r="I35" s="89">
        <v>0.21</v>
      </c>
      <c r="J35" s="88">
        <f>0</f>
        <v>0</v>
      </c>
      <c r="L35" s="32"/>
    </row>
    <row r="36" spans="2:12" s="1" customFormat="1" ht="14.45" hidden="1" customHeight="1" x14ac:dyDescent="0.2">
      <c r="B36" s="32"/>
      <c r="E36" s="27" t="s">
        <v>46</v>
      </c>
      <c r="F36" s="88">
        <f>ROUND((SUM(BH85:BH179)),  2)</f>
        <v>0</v>
      </c>
      <c r="I36" s="89">
        <v>0.15</v>
      </c>
      <c r="J36" s="88">
        <f>0</f>
        <v>0</v>
      </c>
      <c r="L36" s="32"/>
    </row>
    <row r="37" spans="2:12" s="1" customFormat="1" ht="14.45" hidden="1" customHeight="1" x14ac:dyDescent="0.2">
      <c r="B37" s="32"/>
      <c r="E37" s="27" t="s">
        <v>47</v>
      </c>
      <c r="F37" s="88">
        <f>ROUND((SUM(BI85:BI179)),  2)</f>
        <v>0</v>
      </c>
      <c r="I37" s="89">
        <v>0</v>
      </c>
      <c r="J37" s="88">
        <f>0</f>
        <v>0</v>
      </c>
      <c r="L37" s="32"/>
    </row>
    <row r="38" spans="2:12" s="1" customFormat="1" ht="6.95" customHeight="1" x14ac:dyDescent="0.2">
      <c r="B38" s="32"/>
      <c r="L38" s="32"/>
    </row>
    <row r="39" spans="2:12" s="1" customFormat="1" ht="25.35" customHeight="1" x14ac:dyDescent="0.2">
      <c r="B39" s="32"/>
      <c r="C39" s="90"/>
      <c r="D39" s="91" t="s">
        <v>48</v>
      </c>
      <c r="E39" s="54"/>
      <c r="F39" s="54"/>
      <c r="G39" s="92" t="s">
        <v>49</v>
      </c>
      <c r="H39" s="93" t="s">
        <v>50</v>
      </c>
      <c r="I39" s="54"/>
      <c r="J39" s="94">
        <f>SUM(J30:J37)</f>
        <v>0</v>
      </c>
      <c r="K39" s="95"/>
      <c r="L39" s="32"/>
    </row>
    <row r="40" spans="2:12" s="1" customFormat="1" ht="14.45" customHeight="1" x14ac:dyDescent="0.2">
      <c r="B40" s="41"/>
      <c r="C40" s="42"/>
      <c r="D40" s="42"/>
      <c r="E40" s="42"/>
      <c r="F40" s="42"/>
      <c r="G40" s="42"/>
      <c r="H40" s="42"/>
      <c r="I40" s="42"/>
      <c r="J40" s="42"/>
      <c r="K40" s="42"/>
      <c r="L40" s="32"/>
    </row>
    <row r="44" spans="2:12" s="1" customFormat="1" ht="6.95" customHeight="1" x14ac:dyDescent="0.2">
      <c r="B44" s="43"/>
      <c r="C44" s="44"/>
      <c r="D44" s="44"/>
      <c r="E44" s="44"/>
      <c r="F44" s="44"/>
      <c r="G44" s="44"/>
      <c r="H44" s="44"/>
      <c r="I44" s="44"/>
      <c r="J44" s="44"/>
      <c r="K44" s="44"/>
      <c r="L44" s="32"/>
    </row>
    <row r="45" spans="2:12" s="1" customFormat="1" ht="24.95" customHeight="1" x14ac:dyDescent="0.2">
      <c r="B45" s="32"/>
      <c r="C45" s="21" t="s">
        <v>140</v>
      </c>
      <c r="L45" s="32"/>
    </row>
    <row r="46" spans="2:12" s="1" customFormat="1" ht="6.95" customHeight="1" x14ac:dyDescent="0.2">
      <c r="B46" s="32"/>
      <c r="L46" s="32"/>
    </row>
    <row r="47" spans="2:12" s="1" customFormat="1" ht="12" customHeight="1" x14ac:dyDescent="0.2">
      <c r="B47" s="32"/>
      <c r="C47" s="27" t="s">
        <v>16</v>
      </c>
      <c r="L47" s="32"/>
    </row>
    <row r="48" spans="2:12" s="1" customFormat="1" ht="16.5" customHeight="1" x14ac:dyDescent="0.2">
      <c r="B48" s="32"/>
      <c r="E48" s="322" t="str">
        <f>E7</f>
        <v>Servisní centrum Čertovka</v>
      </c>
      <c r="F48" s="323"/>
      <c r="G48" s="323"/>
      <c r="H48" s="323"/>
      <c r="L48" s="32"/>
    </row>
    <row r="49" spans="2:47" s="1" customFormat="1" ht="12" customHeight="1" x14ac:dyDescent="0.2">
      <c r="B49" s="32"/>
      <c r="C49" s="27" t="s">
        <v>138</v>
      </c>
      <c r="L49" s="32"/>
    </row>
    <row r="50" spans="2:47" s="1" customFormat="1" ht="16.5" customHeight="1" x14ac:dyDescent="0.2">
      <c r="B50" s="32"/>
      <c r="E50" s="287" t="str">
        <f>E9</f>
        <v>SO_13 - ZTI - zdravotně technické instalace</v>
      </c>
      <c r="F50" s="321"/>
      <c r="G50" s="321"/>
      <c r="H50" s="321"/>
      <c r="L50" s="32"/>
    </row>
    <row r="51" spans="2:47" s="1" customFormat="1" ht="6.95" customHeight="1" x14ac:dyDescent="0.2">
      <c r="B51" s="32"/>
      <c r="L51" s="32"/>
    </row>
    <row r="52" spans="2:47" s="1" customFormat="1" ht="12" customHeight="1" x14ac:dyDescent="0.2">
      <c r="B52" s="32"/>
      <c r="C52" s="27" t="s">
        <v>21</v>
      </c>
      <c r="F52" s="25" t="str">
        <f>F12</f>
        <v xml:space="preserve"> </v>
      </c>
      <c r="I52" s="27" t="s">
        <v>23</v>
      </c>
      <c r="J52" s="49" t="str">
        <f>IF(J12="","",J12)</f>
        <v>19. 1. 2024</v>
      </c>
      <c r="L52" s="32"/>
    </row>
    <row r="53" spans="2:47" s="1" customFormat="1" ht="6.95" customHeight="1" x14ac:dyDescent="0.2">
      <c r="B53" s="32"/>
      <c r="L53" s="32"/>
    </row>
    <row r="54" spans="2:47" s="1" customFormat="1" ht="15.2" customHeight="1" x14ac:dyDescent="0.2">
      <c r="B54" s="32"/>
      <c r="C54" s="27" t="s">
        <v>25</v>
      </c>
      <c r="F54" s="25" t="str">
        <f>E15</f>
        <v>Dipl. Ing. René Göndör</v>
      </c>
      <c r="I54" s="27" t="s">
        <v>32</v>
      </c>
      <c r="J54" s="30" t="str">
        <f>E21</f>
        <v>PIKHART.CZ</v>
      </c>
      <c r="L54" s="32"/>
    </row>
    <row r="55" spans="2:47" s="1" customFormat="1" ht="15.2" customHeight="1" x14ac:dyDescent="0.2">
      <c r="B55" s="32"/>
      <c r="C55" s="27" t="s">
        <v>30</v>
      </c>
      <c r="F55" s="25" t="str">
        <f>IF(E18="","",E18)</f>
        <v>Vyplň údaj</v>
      </c>
      <c r="I55" s="27" t="s">
        <v>35</v>
      </c>
      <c r="J55" s="30" t="str">
        <f>E24</f>
        <v xml:space="preserve"> </v>
      </c>
      <c r="L55" s="32"/>
    </row>
    <row r="56" spans="2:47" s="1" customFormat="1" ht="10.35" customHeight="1" x14ac:dyDescent="0.2">
      <c r="B56" s="32"/>
      <c r="L56" s="32"/>
    </row>
    <row r="57" spans="2:47" s="1" customFormat="1" ht="29.25" customHeight="1" x14ac:dyDescent="0.2">
      <c r="B57" s="32"/>
      <c r="C57" s="96" t="s">
        <v>141</v>
      </c>
      <c r="D57" s="90"/>
      <c r="E57" s="90"/>
      <c r="F57" s="90"/>
      <c r="G57" s="90"/>
      <c r="H57" s="90"/>
      <c r="I57" s="90"/>
      <c r="J57" s="97" t="s">
        <v>142</v>
      </c>
      <c r="K57" s="90"/>
      <c r="L57" s="32"/>
    </row>
    <row r="58" spans="2:47" s="1" customFormat="1" ht="10.35" customHeight="1" x14ac:dyDescent="0.2">
      <c r="B58" s="32"/>
      <c r="L58" s="32"/>
    </row>
    <row r="59" spans="2:47" s="1" customFormat="1" ht="22.9" customHeight="1" x14ac:dyDescent="0.2">
      <c r="B59" s="32"/>
      <c r="C59" s="98" t="s">
        <v>70</v>
      </c>
      <c r="J59" s="63">
        <f>J85</f>
        <v>0</v>
      </c>
      <c r="L59" s="32"/>
      <c r="AU59" s="17" t="s">
        <v>143</v>
      </c>
    </row>
    <row r="60" spans="2:47" s="8" customFormat="1" ht="24.95" customHeight="1" x14ac:dyDescent="0.2">
      <c r="B60" s="99"/>
      <c r="D60" s="100" t="s">
        <v>1024</v>
      </c>
      <c r="E60" s="101"/>
      <c r="F60" s="101"/>
      <c r="G60" s="101"/>
      <c r="H60" s="101"/>
      <c r="I60" s="101"/>
      <c r="J60" s="102">
        <f>J86</f>
        <v>0</v>
      </c>
      <c r="L60" s="99"/>
    </row>
    <row r="61" spans="2:47" s="14" customFormat="1" ht="19.899999999999999" customHeight="1" x14ac:dyDescent="0.2">
      <c r="B61" s="171"/>
      <c r="D61" s="172" t="s">
        <v>2553</v>
      </c>
      <c r="E61" s="173"/>
      <c r="F61" s="173"/>
      <c r="G61" s="173"/>
      <c r="H61" s="173"/>
      <c r="I61" s="173"/>
      <c r="J61" s="174">
        <f>J87</f>
        <v>0</v>
      </c>
      <c r="L61" s="171"/>
    </row>
    <row r="62" spans="2:47" s="14" customFormat="1" ht="19.899999999999999" customHeight="1" x14ac:dyDescent="0.2">
      <c r="B62" s="171"/>
      <c r="D62" s="172" t="s">
        <v>2554</v>
      </c>
      <c r="E62" s="173"/>
      <c r="F62" s="173"/>
      <c r="G62" s="173"/>
      <c r="H62" s="173"/>
      <c r="I62" s="173"/>
      <c r="J62" s="174">
        <f>J104</f>
        <v>0</v>
      </c>
      <c r="L62" s="171"/>
    </row>
    <row r="63" spans="2:47" s="14" customFormat="1" ht="19.899999999999999" customHeight="1" x14ac:dyDescent="0.2">
      <c r="B63" s="171"/>
      <c r="D63" s="172" t="s">
        <v>2555</v>
      </c>
      <c r="E63" s="173"/>
      <c r="F63" s="173"/>
      <c r="G63" s="173"/>
      <c r="H63" s="173"/>
      <c r="I63" s="173"/>
      <c r="J63" s="174">
        <f>J150</f>
        <v>0</v>
      </c>
      <c r="L63" s="171"/>
    </row>
    <row r="64" spans="2:47" s="14" customFormat="1" ht="19.899999999999999" customHeight="1" x14ac:dyDescent="0.2">
      <c r="B64" s="171"/>
      <c r="D64" s="172" t="s">
        <v>2556</v>
      </c>
      <c r="E64" s="173"/>
      <c r="F64" s="173"/>
      <c r="G64" s="173"/>
      <c r="H64" s="173"/>
      <c r="I64" s="173"/>
      <c r="J64" s="174">
        <f>J172</f>
        <v>0</v>
      </c>
      <c r="L64" s="171"/>
    </row>
    <row r="65" spans="2:12" s="14" customFormat="1" ht="19.899999999999999" customHeight="1" x14ac:dyDescent="0.2">
      <c r="B65" s="171"/>
      <c r="D65" s="172" t="s">
        <v>2557</v>
      </c>
      <c r="E65" s="173"/>
      <c r="F65" s="173"/>
      <c r="G65" s="173"/>
      <c r="H65" s="173"/>
      <c r="I65" s="173"/>
      <c r="J65" s="174">
        <f>J175</f>
        <v>0</v>
      </c>
      <c r="L65" s="171"/>
    </row>
    <row r="66" spans="2:12" s="1" customFormat="1" ht="21.75" customHeight="1" x14ac:dyDescent="0.2">
      <c r="B66" s="32"/>
      <c r="L66" s="32"/>
    </row>
    <row r="67" spans="2:12" s="1" customFormat="1" ht="6.95" customHeight="1" x14ac:dyDescent="0.2">
      <c r="B67" s="41"/>
      <c r="C67" s="42"/>
      <c r="D67" s="42"/>
      <c r="E67" s="42"/>
      <c r="F67" s="42"/>
      <c r="G67" s="42"/>
      <c r="H67" s="42"/>
      <c r="I67" s="42"/>
      <c r="J67" s="42"/>
      <c r="K67" s="42"/>
      <c r="L67" s="32"/>
    </row>
    <row r="71" spans="2:12" s="1" customFormat="1" ht="6.95" customHeight="1" x14ac:dyDescent="0.2">
      <c r="B71" s="43"/>
      <c r="C71" s="44"/>
      <c r="D71" s="44"/>
      <c r="E71" s="44"/>
      <c r="F71" s="44"/>
      <c r="G71" s="44"/>
      <c r="H71" s="44"/>
      <c r="I71" s="44"/>
      <c r="J71" s="44"/>
      <c r="K71" s="44"/>
      <c r="L71" s="32"/>
    </row>
    <row r="72" spans="2:12" s="1" customFormat="1" ht="24.95" customHeight="1" x14ac:dyDescent="0.2">
      <c r="B72" s="32"/>
      <c r="C72" s="21" t="s">
        <v>152</v>
      </c>
      <c r="L72" s="32"/>
    </row>
    <row r="73" spans="2:12" s="1" customFormat="1" ht="6.95" customHeight="1" x14ac:dyDescent="0.2">
      <c r="B73" s="32"/>
      <c r="L73" s="32"/>
    </row>
    <row r="74" spans="2:12" s="1" customFormat="1" ht="12" customHeight="1" x14ac:dyDescent="0.2">
      <c r="B74" s="32"/>
      <c r="C74" s="27" t="s">
        <v>16</v>
      </c>
      <c r="L74" s="32"/>
    </row>
    <row r="75" spans="2:12" s="1" customFormat="1" ht="16.5" customHeight="1" x14ac:dyDescent="0.2">
      <c r="B75" s="32"/>
      <c r="E75" s="322" t="str">
        <f>E7</f>
        <v>Servisní centrum Čertovka</v>
      </c>
      <c r="F75" s="323"/>
      <c r="G75" s="323"/>
      <c r="H75" s="323"/>
      <c r="L75" s="32"/>
    </row>
    <row r="76" spans="2:12" s="1" customFormat="1" ht="12" customHeight="1" x14ac:dyDescent="0.2">
      <c r="B76" s="32"/>
      <c r="C76" s="27" t="s">
        <v>138</v>
      </c>
      <c r="L76" s="32"/>
    </row>
    <row r="77" spans="2:12" s="1" customFormat="1" ht="16.5" customHeight="1" x14ac:dyDescent="0.2">
      <c r="B77" s="32"/>
      <c r="E77" s="287" t="str">
        <f>E9</f>
        <v>SO_13 - ZTI - zdravotně technické instalace</v>
      </c>
      <c r="F77" s="321"/>
      <c r="G77" s="321"/>
      <c r="H77" s="321"/>
      <c r="L77" s="32"/>
    </row>
    <row r="78" spans="2:12" s="1" customFormat="1" ht="6.95" customHeight="1" x14ac:dyDescent="0.2">
      <c r="B78" s="32"/>
      <c r="L78" s="32"/>
    </row>
    <row r="79" spans="2:12" s="1" customFormat="1" ht="12" customHeight="1" x14ac:dyDescent="0.2">
      <c r="B79" s="32"/>
      <c r="C79" s="27" t="s">
        <v>21</v>
      </c>
      <c r="F79" s="25" t="str">
        <f>F12</f>
        <v xml:space="preserve"> </v>
      </c>
      <c r="I79" s="27" t="s">
        <v>23</v>
      </c>
      <c r="J79" s="49" t="str">
        <f>IF(J12="","",J12)</f>
        <v>19. 1. 2024</v>
      </c>
      <c r="L79" s="32"/>
    </row>
    <row r="80" spans="2:12" s="1" customFormat="1" ht="6.95" customHeight="1" x14ac:dyDescent="0.2">
      <c r="B80" s="32"/>
      <c r="L80" s="32"/>
    </row>
    <row r="81" spans="2:65" s="1" customFormat="1" ht="15.2" customHeight="1" x14ac:dyDescent="0.2">
      <c r="B81" s="32"/>
      <c r="C81" s="27" t="s">
        <v>25</v>
      </c>
      <c r="F81" s="25" t="str">
        <f>E15</f>
        <v>Dipl. Ing. René Göndör</v>
      </c>
      <c r="I81" s="27" t="s">
        <v>32</v>
      </c>
      <c r="J81" s="30" t="str">
        <f>E21</f>
        <v>PIKHART.CZ</v>
      </c>
      <c r="L81" s="32"/>
    </row>
    <row r="82" spans="2:65" s="1" customFormat="1" ht="15.2" customHeight="1" x14ac:dyDescent="0.2">
      <c r="B82" s="32"/>
      <c r="C82" s="27" t="s">
        <v>30</v>
      </c>
      <c r="F82" s="25" t="str">
        <f>IF(E18="","",E18)</f>
        <v>Vyplň údaj</v>
      </c>
      <c r="I82" s="27" t="s">
        <v>35</v>
      </c>
      <c r="J82" s="30" t="str">
        <f>E24</f>
        <v xml:space="preserve"> </v>
      </c>
      <c r="L82" s="32"/>
    </row>
    <row r="83" spans="2:65" s="1" customFormat="1" ht="10.35" customHeight="1" x14ac:dyDescent="0.2">
      <c r="B83" s="32"/>
      <c r="L83" s="32"/>
    </row>
    <row r="84" spans="2:65" s="9" customFormat="1" ht="29.25" customHeight="1" x14ac:dyDescent="0.2">
      <c r="B84" s="103"/>
      <c r="C84" s="104" t="s">
        <v>153</v>
      </c>
      <c r="D84" s="105" t="s">
        <v>57</v>
      </c>
      <c r="E84" s="105" t="s">
        <v>53</v>
      </c>
      <c r="F84" s="105" t="s">
        <v>54</v>
      </c>
      <c r="G84" s="105" t="s">
        <v>154</v>
      </c>
      <c r="H84" s="105" t="s">
        <v>155</v>
      </c>
      <c r="I84" s="105" t="s">
        <v>156</v>
      </c>
      <c r="J84" s="105" t="s">
        <v>142</v>
      </c>
      <c r="K84" s="106" t="s">
        <v>157</v>
      </c>
      <c r="L84" s="103"/>
      <c r="M84" s="56" t="s">
        <v>19</v>
      </c>
      <c r="N84" s="57" t="s">
        <v>42</v>
      </c>
      <c r="O84" s="57" t="s">
        <v>158</v>
      </c>
      <c r="P84" s="57" t="s">
        <v>159</v>
      </c>
      <c r="Q84" s="57" t="s">
        <v>160</v>
      </c>
      <c r="R84" s="57" t="s">
        <v>161</v>
      </c>
      <c r="S84" s="57" t="s">
        <v>162</v>
      </c>
      <c r="T84" s="57" t="s">
        <v>163</v>
      </c>
      <c r="U84" s="58" t="s">
        <v>164</v>
      </c>
    </row>
    <row r="85" spans="2:65" s="1" customFormat="1" ht="22.9" customHeight="1" x14ac:dyDescent="0.25">
      <c r="B85" s="32"/>
      <c r="C85" s="61" t="s">
        <v>165</v>
      </c>
      <c r="J85" s="107">
        <f>BK85</f>
        <v>0</v>
      </c>
      <c r="L85" s="32"/>
      <c r="M85" s="59"/>
      <c r="N85" s="50"/>
      <c r="O85" s="50"/>
      <c r="P85" s="108">
        <f>P86</f>
        <v>0</v>
      </c>
      <c r="Q85" s="50"/>
      <c r="R85" s="108">
        <f>R86</f>
        <v>3.0645600000000002</v>
      </c>
      <c r="S85" s="50"/>
      <c r="T85" s="108">
        <f>T86</f>
        <v>0</v>
      </c>
      <c r="U85" s="51"/>
      <c r="AT85" s="17" t="s">
        <v>71</v>
      </c>
      <c r="AU85" s="17" t="s">
        <v>143</v>
      </c>
      <c r="BK85" s="109">
        <f>BK86</f>
        <v>0</v>
      </c>
    </row>
    <row r="86" spans="2:65" s="10" customFormat="1" ht="25.9" customHeight="1" x14ac:dyDescent="0.2">
      <c r="B86" s="110"/>
      <c r="D86" s="111" t="s">
        <v>71</v>
      </c>
      <c r="E86" s="112" t="s">
        <v>1275</v>
      </c>
      <c r="F86" s="112" t="s">
        <v>1276</v>
      </c>
      <c r="I86" s="113"/>
      <c r="J86" s="114">
        <f>BK86</f>
        <v>0</v>
      </c>
      <c r="L86" s="110"/>
      <c r="M86" s="115"/>
      <c r="P86" s="116">
        <f>P87+P104+P150+P172+P175</f>
        <v>0</v>
      </c>
      <c r="R86" s="116">
        <f>R87+R104+R150+R172+R175</f>
        <v>3.0645600000000002</v>
      </c>
      <c r="T86" s="116">
        <f>T87+T104+T150+T172+T175</f>
        <v>0</v>
      </c>
      <c r="U86" s="117"/>
      <c r="AR86" s="111" t="s">
        <v>82</v>
      </c>
      <c r="AT86" s="118" t="s">
        <v>71</v>
      </c>
      <c r="AU86" s="118" t="s">
        <v>72</v>
      </c>
      <c r="AY86" s="111" t="s">
        <v>167</v>
      </c>
      <c r="BK86" s="119">
        <f>BK87+BK104+BK150+BK172+BK175</f>
        <v>0</v>
      </c>
    </row>
    <row r="87" spans="2:65" s="10" customFormat="1" ht="22.9" customHeight="1" x14ac:dyDescent="0.2">
      <c r="B87" s="110"/>
      <c r="D87" s="111" t="s">
        <v>71</v>
      </c>
      <c r="E87" s="175" t="s">
        <v>2558</v>
      </c>
      <c r="F87" s="175" t="s">
        <v>2559</v>
      </c>
      <c r="I87" s="113"/>
      <c r="J87" s="176">
        <f>BK87</f>
        <v>0</v>
      </c>
      <c r="L87" s="110"/>
      <c r="M87" s="115"/>
      <c r="P87" s="116">
        <f>SUM(P88:P103)</f>
        <v>0</v>
      </c>
      <c r="R87" s="116">
        <f>SUM(R88:R103)</f>
        <v>0.27318000000000003</v>
      </c>
      <c r="T87" s="116">
        <f>SUM(T88:T103)</f>
        <v>0</v>
      </c>
      <c r="U87" s="117"/>
      <c r="AR87" s="111" t="s">
        <v>82</v>
      </c>
      <c r="AT87" s="118" t="s">
        <v>71</v>
      </c>
      <c r="AU87" s="118" t="s">
        <v>80</v>
      </c>
      <c r="AY87" s="111" t="s">
        <v>167</v>
      </c>
      <c r="BK87" s="119">
        <f>SUM(BK88:BK103)</f>
        <v>0</v>
      </c>
    </row>
    <row r="88" spans="2:65" s="1" customFormat="1" ht="16.5" customHeight="1" x14ac:dyDescent="0.2">
      <c r="B88" s="32"/>
      <c r="C88" s="120" t="s">
        <v>80</v>
      </c>
      <c r="D88" s="120" t="s">
        <v>168</v>
      </c>
      <c r="E88" s="121" t="s">
        <v>2560</v>
      </c>
      <c r="F88" s="122" t="s">
        <v>2561</v>
      </c>
      <c r="G88" s="123" t="s">
        <v>228</v>
      </c>
      <c r="H88" s="124">
        <v>29</v>
      </c>
      <c r="I88" s="125"/>
      <c r="J88" s="126">
        <f t="shared" ref="J88:J103" si="0">ROUND(I88*H88,2)</f>
        <v>0</v>
      </c>
      <c r="K88" s="122" t="s">
        <v>19</v>
      </c>
      <c r="L88" s="32"/>
      <c r="M88" s="127" t="s">
        <v>19</v>
      </c>
      <c r="N88" s="128" t="s">
        <v>43</v>
      </c>
      <c r="P88" s="129">
        <f t="shared" ref="P88:P103" si="1">O88*H88</f>
        <v>0</v>
      </c>
      <c r="Q88" s="129">
        <v>4.0000000000000002E-4</v>
      </c>
      <c r="R88" s="129">
        <f t="shared" ref="R88:R103" si="2">Q88*H88</f>
        <v>1.1600000000000001E-2</v>
      </c>
      <c r="S88" s="129">
        <v>0</v>
      </c>
      <c r="T88" s="129">
        <f t="shared" ref="T88:T103" si="3">S88*H88</f>
        <v>0</v>
      </c>
      <c r="U88" s="130" t="s">
        <v>19</v>
      </c>
      <c r="AR88" s="131" t="s">
        <v>273</v>
      </c>
      <c r="AT88" s="131" t="s">
        <v>168</v>
      </c>
      <c r="AU88" s="131" t="s">
        <v>82</v>
      </c>
      <c r="AY88" s="17" t="s">
        <v>167</v>
      </c>
      <c r="BE88" s="132">
        <f t="shared" ref="BE88:BE103" si="4">IF(N88="základní",J88,0)</f>
        <v>0</v>
      </c>
      <c r="BF88" s="132">
        <f t="shared" ref="BF88:BF103" si="5">IF(N88="snížená",J88,0)</f>
        <v>0</v>
      </c>
      <c r="BG88" s="132">
        <f t="shared" ref="BG88:BG103" si="6">IF(N88="zákl. přenesená",J88,0)</f>
        <v>0</v>
      </c>
      <c r="BH88" s="132">
        <f t="shared" ref="BH88:BH103" si="7">IF(N88="sníž. přenesená",J88,0)</f>
        <v>0</v>
      </c>
      <c r="BI88" s="132">
        <f t="shared" ref="BI88:BI103" si="8">IF(N88="nulová",J88,0)</f>
        <v>0</v>
      </c>
      <c r="BJ88" s="17" t="s">
        <v>80</v>
      </c>
      <c r="BK88" s="132">
        <f t="shared" ref="BK88:BK103" si="9">ROUND(I88*H88,2)</f>
        <v>0</v>
      </c>
      <c r="BL88" s="17" t="s">
        <v>273</v>
      </c>
      <c r="BM88" s="131" t="s">
        <v>2562</v>
      </c>
    </row>
    <row r="89" spans="2:65" s="1" customFormat="1" ht="16.5" customHeight="1" x14ac:dyDescent="0.2">
      <c r="B89" s="32"/>
      <c r="C89" s="120" t="s">
        <v>82</v>
      </c>
      <c r="D89" s="120" t="s">
        <v>168</v>
      </c>
      <c r="E89" s="121" t="s">
        <v>2563</v>
      </c>
      <c r="F89" s="122" t="s">
        <v>2564</v>
      </c>
      <c r="G89" s="123" t="s">
        <v>228</v>
      </c>
      <c r="H89" s="124">
        <v>46</v>
      </c>
      <c r="I89" s="125"/>
      <c r="J89" s="126">
        <f t="shared" si="0"/>
        <v>0</v>
      </c>
      <c r="K89" s="122" t="s">
        <v>19</v>
      </c>
      <c r="L89" s="32"/>
      <c r="M89" s="127" t="s">
        <v>19</v>
      </c>
      <c r="N89" s="128" t="s">
        <v>43</v>
      </c>
      <c r="P89" s="129">
        <f t="shared" si="1"/>
        <v>0</v>
      </c>
      <c r="Q89" s="129">
        <v>4.8000000000000001E-4</v>
      </c>
      <c r="R89" s="129">
        <f t="shared" si="2"/>
        <v>2.2079999999999999E-2</v>
      </c>
      <c r="S89" s="129">
        <v>0</v>
      </c>
      <c r="T89" s="129">
        <f t="shared" si="3"/>
        <v>0</v>
      </c>
      <c r="U89" s="130" t="s">
        <v>19</v>
      </c>
      <c r="AR89" s="131" t="s">
        <v>273</v>
      </c>
      <c r="AT89" s="131" t="s">
        <v>168</v>
      </c>
      <c r="AU89" s="131" t="s">
        <v>82</v>
      </c>
      <c r="AY89" s="17" t="s">
        <v>167</v>
      </c>
      <c r="BE89" s="132">
        <f t="shared" si="4"/>
        <v>0</v>
      </c>
      <c r="BF89" s="132">
        <f t="shared" si="5"/>
        <v>0</v>
      </c>
      <c r="BG89" s="132">
        <f t="shared" si="6"/>
        <v>0</v>
      </c>
      <c r="BH89" s="132">
        <f t="shared" si="7"/>
        <v>0</v>
      </c>
      <c r="BI89" s="132">
        <f t="shared" si="8"/>
        <v>0</v>
      </c>
      <c r="BJ89" s="17" t="s">
        <v>80</v>
      </c>
      <c r="BK89" s="132">
        <f t="shared" si="9"/>
        <v>0</v>
      </c>
      <c r="BL89" s="17" t="s">
        <v>273</v>
      </c>
      <c r="BM89" s="131" t="s">
        <v>2565</v>
      </c>
    </row>
    <row r="90" spans="2:65" s="1" customFormat="1" ht="16.5" customHeight="1" x14ac:dyDescent="0.2">
      <c r="B90" s="32"/>
      <c r="C90" s="120" t="s">
        <v>187</v>
      </c>
      <c r="D90" s="120" t="s">
        <v>168</v>
      </c>
      <c r="E90" s="121" t="s">
        <v>2566</v>
      </c>
      <c r="F90" s="122" t="s">
        <v>2567</v>
      </c>
      <c r="G90" s="123" t="s">
        <v>228</v>
      </c>
      <c r="H90" s="124">
        <v>9</v>
      </c>
      <c r="I90" s="125"/>
      <c r="J90" s="126">
        <f t="shared" si="0"/>
        <v>0</v>
      </c>
      <c r="K90" s="122" t="s">
        <v>19</v>
      </c>
      <c r="L90" s="32"/>
      <c r="M90" s="127" t="s">
        <v>19</v>
      </c>
      <c r="N90" s="128" t="s">
        <v>43</v>
      </c>
      <c r="P90" s="129">
        <f t="shared" si="1"/>
        <v>0</v>
      </c>
      <c r="Q90" s="129">
        <v>7.1000000000000002E-4</v>
      </c>
      <c r="R90" s="129">
        <f t="shared" si="2"/>
        <v>6.3899999999999998E-3</v>
      </c>
      <c r="S90" s="129">
        <v>0</v>
      </c>
      <c r="T90" s="129">
        <f t="shared" si="3"/>
        <v>0</v>
      </c>
      <c r="U90" s="130" t="s">
        <v>19</v>
      </c>
      <c r="AR90" s="131" t="s">
        <v>273</v>
      </c>
      <c r="AT90" s="131" t="s">
        <v>168</v>
      </c>
      <c r="AU90" s="131" t="s">
        <v>82</v>
      </c>
      <c r="AY90" s="17" t="s">
        <v>167</v>
      </c>
      <c r="BE90" s="132">
        <f t="shared" si="4"/>
        <v>0</v>
      </c>
      <c r="BF90" s="132">
        <f t="shared" si="5"/>
        <v>0</v>
      </c>
      <c r="BG90" s="132">
        <f t="shared" si="6"/>
        <v>0</v>
      </c>
      <c r="BH90" s="132">
        <f t="shared" si="7"/>
        <v>0</v>
      </c>
      <c r="BI90" s="132">
        <f t="shared" si="8"/>
        <v>0</v>
      </c>
      <c r="BJ90" s="17" t="s">
        <v>80</v>
      </c>
      <c r="BK90" s="132">
        <f t="shared" si="9"/>
        <v>0</v>
      </c>
      <c r="BL90" s="17" t="s">
        <v>273</v>
      </c>
      <c r="BM90" s="131" t="s">
        <v>2568</v>
      </c>
    </row>
    <row r="91" spans="2:65" s="1" customFormat="1" ht="16.5" customHeight="1" x14ac:dyDescent="0.2">
      <c r="B91" s="32"/>
      <c r="C91" s="120" t="s">
        <v>173</v>
      </c>
      <c r="D91" s="120" t="s">
        <v>168</v>
      </c>
      <c r="E91" s="121" t="s">
        <v>2569</v>
      </c>
      <c r="F91" s="122" t="s">
        <v>2570</v>
      </c>
      <c r="G91" s="123" t="s">
        <v>228</v>
      </c>
      <c r="H91" s="124">
        <v>27</v>
      </c>
      <c r="I91" s="125"/>
      <c r="J91" s="126">
        <f t="shared" si="0"/>
        <v>0</v>
      </c>
      <c r="K91" s="122" t="s">
        <v>19</v>
      </c>
      <c r="L91" s="32"/>
      <c r="M91" s="127" t="s">
        <v>19</v>
      </c>
      <c r="N91" s="128" t="s">
        <v>43</v>
      </c>
      <c r="P91" s="129">
        <f t="shared" si="1"/>
        <v>0</v>
      </c>
      <c r="Q91" s="129">
        <v>2.2399999999999998E-3</v>
      </c>
      <c r="R91" s="129">
        <f t="shared" si="2"/>
        <v>6.0479999999999992E-2</v>
      </c>
      <c r="S91" s="129">
        <v>0</v>
      </c>
      <c r="T91" s="129">
        <f t="shared" si="3"/>
        <v>0</v>
      </c>
      <c r="U91" s="130" t="s">
        <v>19</v>
      </c>
      <c r="AR91" s="131" t="s">
        <v>273</v>
      </c>
      <c r="AT91" s="131" t="s">
        <v>168</v>
      </c>
      <c r="AU91" s="131" t="s">
        <v>82</v>
      </c>
      <c r="AY91" s="17" t="s">
        <v>167</v>
      </c>
      <c r="BE91" s="132">
        <f t="shared" si="4"/>
        <v>0</v>
      </c>
      <c r="BF91" s="132">
        <f t="shared" si="5"/>
        <v>0</v>
      </c>
      <c r="BG91" s="132">
        <f t="shared" si="6"/>
        <v>0</v>
      </c>
      <c r="BH91" s="132">
        <f t="shared" si="7"/>
        <v>0</v>
      </c>
      <c r="BI91" s="132">
        <f t="shared" si="8"/>
        <v>0</v>
      </c>
      <c r="BJ91" s="17" t="s">
        <v>80</v>
      </c>
      <c r="BK91" s="132">
        <f t="shared" si="9"/>
        <v>0</v>
      </c>
      <c r="BL91" s="17" t="s">
        <v>273</v>
      </c>
      <c r="BM91" s="131" t="s">
        <v>2571</v>
      </c>
    </row>
    <row r="92" spans="2:65" s="1" customFormat="1" ht="16.5" customHeight="1" x14ac:dyDescent="0.2">
      <c r="B92" s="32"/>
      <c r="C92" s="120" t="s">
        <v>199</v>
      </c>
      <c r="D92" s="120" t="s">
        <v>168</v>
      </c>
      <c r="E92" s="121" t="s">
        <v>2572</v>
      </c>
      <c r="F92" s="122" t="s">
        <v>2573</v>
      </c>
      <c r="G92" s="123" t="s">
        <v>228</v>
      </c>
      <c r="H92" s="124">
        <v>33</v>
      </c>
      <c r="I92" s="125"/>
      <c r="J92" s="126">
        <f t="shared" si="0"/>
        <v>0</v>
      </c>
      <c r="K92" s="122" t="s">
        <v>19</v>
      </c>
      <c r="L92" s="32"/>
      <c r="M92" s="127" t="s">
        <v>19</v>
      </c>
      <c r="N92" s="128" t="s">
        <v>43</v>
      </c>
      <c r="P92" s="129">
        <f t="shared" si="1"/>
        <v>0</v>
      </c>
      <c r="Q92" s="129">
        <v>1.9E-3</v>
      </c>
      <c r="R92" s="129">
        <f t="shared" si="2"/>
        <v>6.2700000000000006E-2</v>
      </c>
      <c r="S92" s="129">
        <v>0</v>
      </c>
      <c r="T92" s="129">
        <f t="shared" si="3"/>
        <v>0</v>
      </c>
      <c r="U92" s="130" t="s">
        <v>19</v>
      </c>
      <c r="AR92" s="131" t="s">
        <v>273</v>
      </c>
      <c r="AT92" s="131" t="s">
        <v>168</v>
      </c>
      <c r="AU92" s="131" t="s">
        <v>82</v>
      </c>
      <c r="AY92" s="17" t="s">
        <v>167</v>
      </c>
      <c r="BE92" s="132">
        <f t="shared" si="4"/>
        <v>0</v>
      </c>
      <c r="BF92" s="132">
        <f t="shared" si="5"/>
        <v>0</v>
      </c>
      <c r="BG92" s="132">
        <f t="shared" si="6"/>
        <v>0</v>
      </c>
      <c r="BH92" s="132">
        <f t="shared" si="7"/>
        <v>0</v>
      </c>
      <c r="BI92" s="132">
        <f t="shared" si="8"/>
        <v>0</v>
      </c>
      <c r="BJ92" s="17" t="s">
        <v>80</v>
      </c>
      <c r="BK92" s="132">
        <f t="shared" si="9"/>
        <v>0</v>
      </c>
      <c r="BL92" s="17" t="s">
        <v>273</v>
      </c>
      <c r="BM92" s="131" t="s">
        <v>2574</v>
      </c>
    </row>
    <row r="93" spans="2:65" s="1" customFormat="1" ht="16.5" customHeight="1" x14ac:dyDescent="0.2">
      <c r="B93" s="32"/>
      <c r="C93" s="152" t="s">
        <v>205</v>
      </c>
      <c r="D93" s="152" t="s">
        <v>180</v>
      </c>
      <c r="E93" s="153" t="s">
        <v>2575</v>
      </c>
      <c r="F93" s="154" t="s">
        <v>2576</v>
      </c>
      <c r="G93" s="155" t="s">
        <v>424</v>
      </c>
      <c r="H93" s="156">
        <v>7</v>
      </c>
      <c r="I93" s="157"/>
      <c r="J93" s="158">
        <f t="shared" si="0"/>
        <v>0</v>
      </c>
      <c r="K93" s="154" t="s">
        <v>19</v>
      </c>
      <c r="L93" s="159"/>
      <c r="M93" s="160" t="s">
        <v>19</v>
      </c>
      <c r="N93" s="161" t="s">
        <v>43</v>
      </c>
      <c r="P93" s="129">
        <f t="shared" si="1"/>
        <v>0</v>
      </c>
      <c r="Q93" s="129">
        <v>0</v>
      </c>
      <c r="R93" s="129">
        <f t="shared" si="2"/>
        <v>0</v>
      </c>
      <c r="S93" s="129">
        <v>0</v>
      </c>
      <c r="T93" s="129">
        <f t="shared" si="3"/>
        <v>0</v>
      </c>
      <c r="U93" s="130" t="s">
        <v>19</v>
      </c>
      <c r="AR93" s="131" t="s">
        <v>354</v>
      </c>
      <c r="AT93" s="131" t="s">
        <v>180</v>
      </c>
      <c r="AU93" s="131" t="s">
        <v>82</v>
      </c>
      <c r="AY93" s="17" t="s">
        <v>167</v>
      </c>
      <c r="BE93" s="132">
        <f t="shared" si="4"/>
        <v>0</v>
      </c>
      <c r="BF93" s="132">
        <f t="shared" si="5"/>
        <v>0</v>
      </c>
      <c r="BG93" s="132">
        <f t="shared" si="6"/>
        <v>0</v>
      </c>
      <c r="BH93" s="132">
        <f t="shared" si="7"/>
        <v>0</v>
      </c>
      <c r="BI93" s="132">
        <f t="shared" si="8"/>
        <v>0</v>
      </c>
      <c r="BJ93" s="17" t="s">
        <v>80</v>
      </c>
      <c r="BK93" s="132">
        <f t="shared" si="9"/>
        <v>0</v>
      </c>
      <c r="BL93" s="17" t="s">
        <v>273</v>
      </c>
      <c r="BM93" s="131" t="s">
        <v>2577</v>
      </c>
    </row>
    <row r="94" spans="2:65" s="1" customFormat="1" ht="16.5" customHeight="1" x14ac:dyDescent="0.2">
      <c r="B94" s="32"/>
      <c r="C94" s="152" t="s">
        <v>212</v>
      </c>
      <c r="D94" s="152" t="s">
        <v>180</v>
      </c>
      <c r="E94" s="153" t="s">
        <v>2578</v>
      </c>
      <c r="F94" s="154" t="s">
        <v>2579</v>
      </c>
      <c r="G94" s="155" t="s">
        <v>424</v>
      </c>
      <c r="H94" s="156">
        <v>7</v>
      </c>
      <c r="I94" s="157"/>
      <c r="J94" s="158">
        <f t="shared" si="0"/>
        <v>0</v>
      </c>
      <c r="K94" s="154" t="s">
        <v>19</v>
      </c>
      <c r="L94" s="159"/>
      <c r="M94" s="160" t="s">
        <v>19</v>
      </c>
      <c r="N94" s="161" t="s">
        <v>43</v>
      </c>
      <c r="P94" s="129">
        <f t="shared" si="1"/>
        <v>0</v>
      </c>
      <c r="Q94" s="129">
        <v>0</v>
      </c>
      <c r="R94" s="129">
        <f t="shared" si="2"/>
        <v>0</v>
      </c>
      <c r="S94" s="129">
        <v>0</v>
      </c>
      <c r="T94" s="129">
        <f t="shared" si="3"/>
        <v>0</v>
      </c>
      <c r="U94" s="130" t="s">
        <v>19</v>
      </c>
      <c r="AR94" s="131" t="s">
        <v>354</v>
      </c>
      <c r="AT94" s="131" t="s">
        <v>180</v>
      </c>
      <c r="AU94" s="131" t="s">
        <v>82</v>
      </c>
      <c r="AY94" s="17" t="s">
        <v>167</v>
      </c>
      <c r="BE94" s="132">
        <f t="shared" si="4"/>
        <v>0</v>
      </c>
      <c r="BF94" s="132">
        <f t="shared" si="5"/>
        <v>0</v>
      </c>
      <c r="BG94" s="132">
        <f t="shared" si="6"/>
        <v>0</v>
      </c>
      <c r="BH94" s="132">
        <f t="shared" si="7"/>
        <v>0</v>
      </c>
      <c r="BI94" s="132">
        <f t="shared" si="8"/>
        <v>0</v>
      </c>
      <c r="BJ94" s="17" t="s">
        <v>80</v>
      </c>
      <c r="BK94" s="132">
        <f t="shared" si="9"/>
        <v>0</v>
      </c>
      <c r="BL94" s="17" t="s">
        <v>273</v>
      </c>
      <c r="BM94" s="131" t="s">
        <v>2580</v>
      </c>
    </row>
    <row r="95" spans="2:65" s="1" customFormat="1" ht="24.2" customHeight="1" x14ac:dyDescent="0.2">
      <c r="B95" s="32"/>
      <c r="C95" s="152" t="s">
        <v>184</v>
      </c>
      <c r="D95" s="152" t="s">
        <v>180</v>
      </c>
      <c r="E95" s="153" t="s">
        <v>2581</v>
      </c>
      <c r="F95" s="154" t="s">
        <v>2582</v>
      </c>
      <c r="G95" s="155" t="s">
        <v>424</v>
      </c>
      <c r="H95" s="156">
        <v>10</v>
      </c>
      <c r="I95" s="157"/>
      <c r="J95" s="158">
        <f t="shared" si="0"/>
        <v>0</v>
      </c>
      <c r="K95" s="154" t="s">
        <v>19</v>
      </c>
      <c r="L95" s="159"/>
      <c r="M95" s="160" t="s">
        <v>19</v>
      </c>
      <c r="N95" s="161" t="s">
        <v>43</v>
      </c>
      <c r="P95" s="129">
        <f t="shared" si="1"/>
        <v>0</v>
      </c>
      <c r="Q95" s="129">
        <v>0</v>
      </c>
      <c r="R95" s="129">
        <f t="shared" si="2"/>
        <v>0</v>
      </c>
      <c r="S95" s="129">
        <v>0</v>
      </c>
      <c r="T95" s="129">
        <f t="shared" si="3"/>
        <v>0</v>
      </c>
      <c r="U95" s="130" t="s">
        <v>19</v>
      </c>
      <c r="AR95" s="131" t="s">
        <v>354</v>
      </c>
      <c r="AT95" s="131" t="s">
        <v>180</v>
      </c>
      <c r="AU95" s="131" t="s">
        <v>82</v>
      </c>
      <c r="AY95" s="17" t="s">
        <v>167</v>
      </c>
      <c r="BE95" s="132">
        <f t="shared" si="4"/>
        <v>0</v>
      </c>
      <c r="BF95" s="132">
        <f t="shared" si="5"/>
        <v>0</v>
      </c>
      <c r="BG95" s="132">
        <f t="shared" si="6"/>
        <v>0</v>
      </c>
      <c r="BH95" s="132">
        <f t="shared" si="7"/>
        <v>0</v>
      </c>
      <c r="BI95" s="132">
        <f t="shared" si="8"/>
        <v>0</v>
      </c>
      <c r="BJ95" s="17" t="s">
        <v>80</v>
      </c>
      <c r="BK95" s="132">
        <f t="shared" si="9"/>
        <v>0</v>
      </c>
      <c r="BL95" s="17" t="s">
        <v>273</v>
      </c>
      <c r="BM95" s="131" t="s">
        <v>2583</v>
      </c>
    </row>
    <row r="96" spans="2:65" s="1" customFormat="1" ht="16.5" customHeight="1" x14ac:dyDescent="0.2">
      <c r="B96" s="32"/>
      <c r="C96" s="152" t="s">
        <v>225</v>
      </c>
      <c r="D96" s="152" t="s">
        <v>180</v>
      </c>
      <c r="E96" s="153" t="s">
        <v>2584</v>
      </c>
      <c r="F96" s="154" t="s">
        <v>2585</v>
      </c>
      <c r="G96" s="155" t="s">
        <v>424</v>
      </c>
      <c r="H96" s="156">
        <v>2</v>
      </c>
      <c r="I96" s="157"/>
      <c r="J96" s="158">
        <f t="shared" si="0"/>
        <v>0</v>
      </c>
      <c r="K96" s="154" t="s">
        <v>19</v>
      </c>
      <c r="L96" s="159"/>
      <c r="M96" s="160" t="s">
        <v>19</v>
      </c>
      <c r="N96" s="161" t="s">
        <v>43</v>
      </c>
      <c r="P96" s="129">
        <f t="shared" si="1"/>
        <v>0</v>
      </c>
      <c r="Q96" s="129">
        <v>0</v>
      </c>
      <c r="R96" s="129">
        <f t="shared" si="2"/>
        <v>0</v>
      </c>
      <c r="S96" s="129">
        <v>0</v>
      </c>
      <c r="T96" s="129">
        <f t="shared" si="3"/>
        <v>0</v>
      </c>
      <c r="U96" s="130" t="s">
        <v>19</v>
      </c>
      <c r="AR96" s="131" t="s">
        <v>354</v>
      </c>
      <c r="AT96" s="131" t="s">
        <v>180</v>
      </c>
      <c r="AU96" s="131" t="s">
        <v>82</v>
      </c>
      <c r="AY96" s="17" t="s">
        <v>167</v>
      </c>
      <c r="BE96" s="132">
        <f t="shared" si="4"/>
        <v>0</v>
      </c>
      <c r="BF96" s="132">
        <f t="shared" si="5"/>
        <v>0</v>
      </c>
      <c r="BG96" s="132">
        <f t="shared" si="6"/>
        <v>0</v>
      </c>
      <c r="BH96" s="132">
        <f t="shared" si="7"/>
        <v>0</v>
      </c>
      <c r="BI96" s="132">
        <f t="shared" si="8"/>
        <v>0</v>
      </c>
      <c r="BJ96" s="17" t="s">
        <v>80</v>
      </c>
      <c r="BK96" s="132">
        <f t="shared" si="9"/>
        <v>0</v>
      </c>
      <c r="BL96" s="17" t="s">
        <v>273</v>
      </c>
      <c r="BM96" s="131" t="s">
        <v>2586</v>
      </c>
    </row>
    <row r="97" spans="2:65" s="1" customFormat="1" ht="24.2" customHeight="1" x14ac:dyDescent="0.2">
      <c r="B97" s="32"/>
      <c r="C97" s="120" t="s">
        <v>233</v>
      </c>
      <c r="D97" s="120" t="s">
        <v>168</v>
      </c>
      <c r="E97" s="121" t="s">
        <v>2587</v>
      </c>
      <c r="F97" s="122" t="s">
        <v>2588</v>
      </c>
      <c r="G97" s="123" t="s">
        <v>228</v>
      </c>
      <c r="H97" s="124">
        <v>61</v>
      </c>
      <c r="I97" s="125"/>
      <c r="J97" s="126">
        <f t="shared" si="0"/>
        <v>0</v>
      </c>
      <c r="K97" s="122" t="s">
        <v>19</v>
      </c>
      <c r="L97" s="32"/>
      <c r="M97" s="127" t="s">
        <v>19</v>
      </c>
      <c r="N97" s="128" t="s">
        <v>43</v>
      </c>
      <c r="P97" s="129">
        <f t="shared" si="1"/>
        <v>0</v>
      </c>
      <c r="Q97" s="129">
        <v>1.7700000000000001E-3</v>
      </c>
      <c r="R97" s="129">
        <f t="shared" si="2"/>
        <v>0.10797000000000001</v>
      </c>
      <c r="S97" s="129">
        <v>0</v>
      </c>
      <c r="T97" s="129">
        <f t="shared" si="3"/>
        <v>0</v>
      </c>
      <c r="U97" s="130" t="s">
        <v>19</v>
      </c>
      <c r="AR97" s="131" t="s">
        <v>273</v>
      </c>
      <c r="AT97" s="131" t="s">
        <v>168</v>
      </c>
      <c r="AU97" s="131" t="s">
        <v>82</v>
      </c>
      <c r="AY97" s="17" t="s">
        <v>167</v>
      </c>
      <c r="BE97" s="132">
        <f t="shared" si="4"/>
        <v>0</v>
      </c>
      <c r="BF97" s="132">
        <f t="shared" si="5"/>
        <v>0</v>
      </c>
      <c r="BG97" s="132">
        <f t="shared" si="6"/>
        <v>0</v>
      </c>
      <c r="BH97" s="132">
        <f t="shared" si="7"/>
        <v>0</v>
      </c>
      <c r="BI97" s="132">
        <f t="shared" si="8"/>
        <v>0</v>
      </c>
      <c r="BJ97" s="17" t="s">
        <v>80</v>
      </c>
      <c r="BK97" s="132">
        <f t="shared" si="9"/>
        <v>0</v>
      </c>
      <c r="BL97" s="17" t="s">
        <v>273</v>
      </c>
      <c r="BM97" s="131" t="s">
        <v>2589</v>
      </c>
    </row>
    <row r="98" spans="2:65" s="1" customFormat="1" ht="16.5" customHeight="1" x14ac:dyDescent="0.2">
      <c r="B98" s="32"/>
      <c r="C98" s="120" t="s">
        <v>239</v>
      </c>
      <c r="D98" s="120" t="s">
        <v>168</v>
      </c>
      <c r="E98" s="121" t="s">
        <v>2590</v>
      </c>
      <c r="F98" s="122" t="s">
        <v>2591</v>
      </c>
      <c r="G98" s="123" t="s">
        <v>314</v>
      </c>
      <c r="H98" s="124">
        <v>37</v>
      </c>
      <c r="I98" s="125"/>
      <c r="J98" s="126">
        <f t="shared" si="0"/>
        <v>0</v>
      </c>
      <c r="K98" s="122" t="s">
        <v>19</v>
      </c>
      <c r="L98" s="32"/>
      <c r="M98" s="127" t="s">
        <v>19</v>
      </c>
      <c r="N98" s="128" t="s">
        <v>43</v>
      </c>
      <c r="P98" s="129">
        <f t="shared" si="1"/>
        <v>0</v>
      </c>
      <c r="Q98" s="129">
        <v>0</v>
      </c>
      <c r="R98" s="129">
        <f t="shared" si="2"/>
        <v>0</v>
      </c>
      <c r="S98" s="129">
        <v>0</v>
      </c>
      <c r="T98" s="129">
        <f t="shared" si="3"/>
        <v>0</v>
      </c>
      <c r="U98" s="130" t="s">
        <v>19</v>
      </c>
      <c r="AR98" s="131" t="s">
        <v>273</v>
      </c>
      <c r="AT98" s="131" t="s">
        <v>168</v>
      </c>
      <c r="AU98" s="131" t="s">
        <v>82</v>
      </c>
      <c r="AY98" s="17" t="s">
        <v>167</v>
      </c>
      <c r="BE98" s="132">
        <f t="shared" si="4"/>
        <v>0</v>
      </c>
      <c r="BF98" s="132">
        <f t="shared" si="5"/>
        <v>0</v>
      </c>
      <c r="BG98" s="132">
        <f t="shared" si="6"/>
        <v>0</v>
      </c>
      <c r="BH98" s="132">
        <f t="shared" si="7"/>
        <v>0</v>
      </c>
      <c r="BI98" s="132">
        <f t="shared" si="8"/>
        <v>0</v>
      </c>
      <c r="BJ98" s="17" t="s">
        <v>80</v>
      </c>
      <c r="BK98" s="132">
        <f t="shared" si="9"/>
        <v>0</v>
      </c>
      <c r="BL98" s="17" t="s">
        <v>273</v>
      </c>
      <c r="BM98" s="131" t="s">
        <v>2592</v>
      </c>
    </row>
    <row r="99" spans="2:65" s="1" customFormat="1" ht="21.75" customHeight="1" x14ac:dyDescent="0.2">
      <c r="B99" s="32"/>
      <c r="C99" s="120" t="s">
        <v>246</v>
      </c>
      <c r="D99" s="120" t="s">
        <v>168</v>
      </c>
      <c r="E99" s="121" t="s">
        <v>2593</v>
      </c>
      <c r="F99" s="122" t="s">
        <v>2594</v>
      </c>
      <c r="G99" s="123" t="s">
        <v>314</v>
      </c>
      <c r="H99" s="124">
        <v>12</v>
      </c>
      <c r="I99" s="125"/>
      <c r="J99" s="126">
        <f t="shared" si="0"/>
        <v>0</v>
      </c>
      <c r="K99" s="122" t="s">
        <v>19</v>
      </c>
      <c r="L99" s="32"/>
      <c r="M99" s="127" t="s">
        <v>19</v>
      </c>
      <c r="N99" s="128" t="s">
        <v>43</v>
      </c>
      <c r="P99" s="129">
        <f t="shared" si="1"/>
        <v>0</v>
      </c>
      <c r="Q99" s="129">
        <v>0</v>
      </c>
      <c r="R99" s="129">
        <f t="shared" si="2"/>
        <v>0</v>
      </c>
      <c r="S99" s="129">
        <v>0</v>
      </c>
      <c r="T99" s="129">
        <f t="shared" si="3"/>
        <v>0</v>
      </c>
      <c r="U99" s="130" t="s">
        <v>19</v>
      </c>
      <c r="AR99" s="131" t="s">
        <v>273</v>
      </c>
      <c r="AT99" s="131" t="s">
        <v>168</v>
      </c>
      <c r="AU99" s="131" t="s">
        <v>82</v>
      </c>
      <c r="AY99" s="17" t="s">
        <v>167</v>
      </c>
      <c r="BE99" s="132">
        <f t="shared" si="4"/>
        <v>0</v>
      </c>
      <c r="BF99" s="132">
        <f t="shared" si="5"/>
        <v>0</v>
      </c>
      <c r="BG99" s="132">
        <f t="shared" si="6"/>
        <v>0</v>
      </c>
      <c r="BH99" s="132">
        <f t="shared" si="7"/>
        <v>0</v>
      </c>
      <c r="BI99" s="132">
        <f t="shared" si="8"/>
        <v>0</v>
      </c>
      <c r="BJ99" s="17" t="s">
        <v>80</v>
      </c>
      <c r="BK99" s="132">
        <f t="shared" si="9"/>
        <v>0</v>
      </c>
      <c r="BL99" s="17" t="s">
        <v>273</v>
      </c>
      <c r="BM99" s="131" t="s">
        <v>2595</v>
      </c>
    </row>
    <row r="100" spans="2:65" s="1" customFormat="1" ht="16.5" customHeight="1" x14ac:dyDescent="0.2">
      <c r="B100" s="32"/>
      <c r="C100" s="120" t="s">
        <v>255</v>
      </c>
      <c r="D100" s="120" t="s">
        <v>168</v>
      </c>
      <c r="E100" s="121" t="s">
        <v>2596</v>
      </c>
      <c r="F100" s="122" t="s">
        <v>2597</v>
      </c>
      <c r="G100" s="123" t="s">
        <v>314</v>
      </c>
      <c r="H100" s="124">
        <v>6</v>
      </c>
      <c r="I100" s="125"/>
      <c r="J100" s="126">
        <f t="shared" si="0"/>
        <v>0</v>
      </c>
      <c r="K100" s="122" t="s">
        <v>19</v>
      </c>
      <c r="L100" s="32"/>
      <c r="M100" s="127" t="s">
        <v>19</v>
      </c>
      <c r="N100" s="128" t="s">
        <v>43</v>
      </c>
      <c r="P100" s="129">
        <f t="shared" si="1"/>
        <v>0</v>
      </c>
      <c r="Q100" s="129">
        <v>2.9E-4</v>
      </c>
      <c r="R100" s="129">
        <f t="shared" si="2"/>
        <v>1.74E-3</v>
      </c>
      <c r="S100" s="129">
        <v>0</v>
      </c>
      <c r="T100" s="129">
        <f t="shared" si="3"/>
        <v>0</v>
      </c>
      <c r="U100" s="130" t="s">
        <v>19</v>
      </c>
      <c r="AR100" s="131" t="s">
        <v>273</v>
      </c>
      <c r="AT100" s="131" t="s">
        <v>168</v>
      </c>
      <c r="AU100" s="131" t="s">
        <v>82</v>
      </c>
      <c r="AY100" s="17" t="s">
        <v>167</v>
      </c>
      <c r="BE100" s="132">
        <f t="shared" si="4"/>
        <v>0</v>
      </c>
      <c r="BF100" s="132">
        <f t="shared" si="5"/>
        <v>0</v>
      </c>
      <c r="BG100" s="132">
        <f t="shared" si="6"/>
        <v>0</v>
      </c>
      <c r="BH100" s="132">
        <f t="shared" si="7"/>
        <v>0</v>
      </c>
      <c r="BI100" s="132">
        <f t="shared" si="8"/>
        <v>0</v>
      </c>
      <c r="BJ100" s="17" t="s">
        <v>80</v>
      </c>
      <c r="BK100" s="132">
        <f t="shared" si="9"/>
        <v>0</v>
      </c>
      <c r="BL100" s="17" t="s">
        <v>273</v>
      </c>
      <c r="BM100" s="131" t="s">
        <v>2598</v>
      </c>
    </row>
    <row r="101" spans="2:65" s="1" customFormat="1" ht="24.2" customHeight="1" x14ac:dyDescent="0.2">
      <c r="B101" s="32"/>
      <c r="C101" s="120" t="s">
        <v>264</v>
      </c>
      <c r="D101" s="120" t="s">
        <v>168</v>
      </c>
      <c r="E101" s="121" t="s">
        <v>2599</v>
      </c>
      <c r="F101" s="122" t="s">
        <v>2600</v>
      </c>
      <c r="G101" s="123" t="s">
        <v>314</v>
      </c>
      <c r="H101" s="124">
        <v>2</v>
      </c>
      <c r="I101" s="125"/>
      <c r="J101" s="126">
        <f t="shared" si="0"/>
        <v>0</v>
      </c>
      <c r="K101" s="122" t="s">
        <v>19</v>
      </c>
      <c r="L101" s="32"/>
      <c r="M101" s="127" t="s">
        <v>19</v>
      </c>
      <c r="N101" s="128" t="s">
        <v>43</v>
      </c>
      <c r="P101" s="129">
        <f t="shared" si="1"/>
        <v>0</v>
      </c>
      <c r="Q101" s="129">
        <v>2.0000000000000002E-5</v>
      </c>
      <c r="R101" s="129">
        <f t="shared" si="2"/>
        <v>4.0000000000000003E-5</v>
      </c>
      <c r="S101" s="129">
        <v>0</v>
      </c>
      <c r="T101" s="129">
        <f t="shared" si="3"/>
        <v>0</v>
      </c>
      <c r="U101" s="130" t="s">
        <v>19</v>
      </c>
      <c r="AR101" s="131" t="s">
        <v>273</v>
      </c>
      <c r="AT101" s="131" t="s">
        <v>168</v>
      </c>
      <c r="AU101" s="131" t="s">
        <v>82</v>
      </c>
      <c r="AY101" s="17" t="s">
        <v>167</v>
      </c>
      <c r="BE101" s="132">
        <f t="shared" si="4"/>
        <v>0</v>
      </c>
      <c r="BF101" s="132">
        <f t="shared" si="5"/>
        <v>0</v>
      </c>
      <c r="BG101" s="132">
        <f t="shared" si="6"/>
        <v>0</v>
      </c>
      <c r="BH101" s="132">
        <f t="shared" si="7"/>
        <v>0</v>
      </c>
      <c r="BI101" s="132">
        <f t="shared" si="8"/>
        <v>0</v>
      </c>
      <c r="BJ101" s="17" t="s">
        <v>80</v>
      </c>
      <c r="BK101" s="132">
        <f t="shared" si="9"/>
        <v>0</v>
      </c>
      <c r="BL101" s="17" t="s">
        <v>273</v>
      </c>
      <c r="BM101" s="131" t="s">
        <v>2601</v>
      </c>
    </row>
    <row r="102" spans="2:65" s="1" customFormat="1" ht="24.2" customHeight="1" x14ac:dyDescent="0.2">
      <c r="B102" s="32"/>
      <c r="C102" s="120" t="s">
        <v>8</v>
      </c>
      <c r="D102" s="120" t="s">
        <v>168</v>
      </c>
      <c r="E102" s="121" t="s">
        <v>2602</v>
      </c>
      <c r="F102" s="122" t="s">
        <v>2603</v>
      </c>
      <c r="G102" s="123" t="s">
        <v>314</v>
      </c>
      <c r="H102" s="124">
        <v>6</v>
      </c>
      <c r="I102" s="125"/>
      <c r="J102" s="126">
        <f t="shared" si="0"/>
        <v>0</v>
      </c>
      <c r="K102" s="122" t="s">
        <v>19</v>
      </c>
      <c r="L102" s="32"/>
      <c r="M102" s="127" t="s">
        <v>19</v>
      </c>
      <c r="N102" s="128" t="s">
        <v>43</v>
      </c>
      <c r="P102" s="129">
        <f t="shared" si="1"/>
        <v>0</v>
      </c>
      <c r="Q102" s="129">
        <v>3.0000000000000001E-5</v>
      </c>
      <c r="R102" s="129">
        <f t="shared" si="2"/>
        <v>1.8000000000000001E-4</v>
      </c>
      <c r="S102" s="129">
        <v>0</v>
      </c>
      <c r="T102" s="129">
        <f t="shared" si="3"/>
        <v>0</v>
      </c>
      <c r="U102" s="130" t="s">
        <v>19</v>
      </c>
      <c r="AR102" s="131" t="s">
        <v>273</v>
      </c>
      <c r="AT102" s="131" t="s">
        <v>168</v>
      </c>
      <c r="AU102" s="131" t="s">
        <v>82</v>
      </c>
      <c r="AY102" s="17" t="s">
        <v>167</v>
      </c>
      <c r="BE102" s="132">
        <f t="shared" si="4"/>
        <v>0</v>
      </c>
      <c r="BF102" s="132">
        <f t="shared" si="5"/>
        <v>0</v>
      </c>
      <c r="BG102" s="132">
        <f t="shared" si="6"/>
        <v>0</v>
      </c>
      <c r="BH102" s="132">
        <f t="shared" si="7"/>
        <v>0</v>
      </c>
      <c r="BI102" s="132">
        <f t="shared" si="8"/>
        <v>0</v>
      </c>
      <c r="BJ102" s="17" t="s">
        <v>80</v>
      </c>
      <c r="BK102" s="132">
        <f t="shared" si="9"/>
        <v>0</v>
      </c>
      <c r="BL102" s="17" t="s">
        <v>273</v>
      </c>
      <c r="BM102" s="131" t="s">
        <v>2604</v>
      </c>
    </row>
    <row r="103" spans="2:65" s="1" customFormat="1" ht="21.75" customHeight="1" x14ac:dyDescent="0.2">
      <c r="B103" s="32"/>
      <c r="C103" s="120" t="s">
        <v>273</v>
      </c>
      <c r="D103" s="120" t="s">
        <v>168</v>
      </c>
      <c r="E103" s="121" t="s">
        <v>2605</v>
      </c>
      <c r="F103" s="122" t="s">
        <v>2606</v>
      </c>
      <c r="G103" s="123" t="s">
        <v>228</v>
      </c>
      <c r="H103" s="124">
        <v>205</v>
      </c>
      <c r="I103" s="125"/>
      <c r="J103" s="126">
        <f t="shared" si="0"/>
        <v>0</v>
      </c>
      <c r="K103" s="122" t="s">
        <v>19</v>
      </c>
      <c r="L103" s="32"/>
      <c r="M103" s="127" t="s">
        <v>19</v>
      </c>
      <c r="N103" s="128" t="s">
        <v>43</v>
      </c>
      <c r="P103" s="129">
        <f t="shared" si="1"/>
        <v>0</v>
      </c>
      <c r="Q103" s="129">
        <v>0</v>
      </c>
      <c r="R103" s="129">
        <f t="shared" si="2"/>
        <v>0</v>
      </c>
      <c r="S103" s="129">
        <v>0</v>
      </c>
      <c r="T103" s="129">
        <f t="shared" si="3"/>
        <v>0</v>
      </c>
      <c r="U103" s="130" t="s">
        <v>19</v>
      </c>
      <c r="AR103" s="131" t="s">
        <v>273</v>
      </c>
      <c r="AT103" s="131" t="s">
        <v>168</v>
      </c>
      <c r="AU103" s="131" t="s">
        <v>82</v>
      </c>
      <c r="AY103" s="17" t="s">
        <v>167</v>
      </c>
      <c r="BE103" s="132">
        <f t="shared" si="4"/>
        <v>0</v>
      </c>
      <c r="BF103" s="132">
        <f t="shared" si="5"/>
        <v>0</v>
      </c>
      <c r="BG103" s="132">
        <f t="shared" si="6"/>
        <v>0</v>
      </c>
      <c r="BH103" s="132">
        <f t="shared" si="7"/>
        <v>0</v>
      </c>
      <c r="BI103" s="132">
        <f t="shared" si="8"/>
        <v>0</v>
      </c>
      <c r="BJ103" s="17" t="s">
        <v>80</v>
      </c>
      <c r="BK103" s="132">
        <f t="shared" si="9"/>
        <v>0</v>
      </c>
      <c r="BL103" s="17" t="s">
        <v>273</v>
      </c>
      <c r="BM103" s="131" t="s">
        <v>2607</v>
      </c>
    </row>
    <row r="104" spans="2:65" s="10" customFormat="1" ht="22.9" customHeight="1" x14ac:dyDescent="0.2">
      <c r="B104" s="110"/>
      <c r="D104" s="111" t="s">
        <v>71</v>
      </c>
      <c r="E104" s="175" t="s">
        <v>2608</v>
      </c>
      <c r="F104" s="175" t="s">
        <v>2609</v>
      </c>
      <c r="I104" s="113"/>
      <c r="J104" s="176">
        <f>BK104</f>
        <v>0</v>
      </c>
      <c r="L104" s="110"/>
      <c r="M104" s="115"/>
      <c r="P104" s="116">
        <f>SUM(P105:P149)</f>
        <v>0</v>
      </c>
      <c r="R104" s="116">
        <f>SUM(R105:R149)</f>
        <v>1.0330100000000002</v>
      </c>
      <c r="T104" s="116">
        <f>SUM(T105:T149)</f>
        <v>0</v>
      </c>
      <c r="U104" s="117"/>
      <c r="AR104" s="111" t="s">
        <v>82</v>
      </c>
      <c r="AT104" s="118" t="s">
        <v>71</v>
      </c>
      <c r="AU104" s="118" t="s">
        <v>80</v>
      </c>
      <c r="AY104" s="111" t="s">
        <v>167</v>
      </c>
      <c r="BK104" s="119">
        <f>SUM(BK105:BK149)</f>
        <v>0</v>
      </c>
    </row>
    <row r="105" spans="2:65" s="1" customFormat="1" ht="33" customHeight="1" x14ac:dyDescent="0.2">
      <c r="B105" s="32"/>
      <c r="C105" s="120" t="s">
        <v>278</v>
      </c>
      <c r="D105" s="120" t="s">
        <v>168</v>
      </c>
      <c r="E105" s="121" t="s">
        <v>2610</v>
      </c>
      <c r="F105" s="122" t="s">
        <v>2611</v>
      </c>
      <c r="G105" s="123" t="s">
        <v>228</v>
      </c>
      <c r="H105" s="124">
        <v>44</v>
      </c>
      <c r="I105" s="125"/>
      <c r="J105" s="126">
        <f t="shared" ref="J105:J149" si="10">ROUND(I105*H105,2)</f>
        <v>0</v>
      </c>
      <c r="K105" s="122" t="s">
        <v>19</v>
      </c>
      <c r="L105" s="32"/>
      <c r="M105" s="127" t="s">
        <v>19</v>
      </c>
      <c r="N105" s="128" t="s">
        <v>43</v>
      </c>
      <c r="P105" s="129">
        <f t="shared" ref="P105:P149" si="11">O105*H105</f>
        <v>0</v>
      </c>
      <c r="Q105" s="129">
        <v>1.9000000000000001E-4</v>
      </c>
      <c r="R105" s="129">
        <f t="shared" ref="R105:R149" si="12">Q105*H105</f>
        <v>8.3600000000000011E-3</v>
      </c>
      <c r="S105" s="129">
        <v>0</v>
      </c>
      <c r="T105" s="129">
        <f t="shared" ref="T105:T149" si="13">S105*H105</f>
        <v>0</v>
      </c>
      <c r="U105" s="130" t="s">
        <v>19</v>
      </c>
      <c r="AR105" s="131" t="s">
        <v>273</v>
      </c>
      <c r="AT105" s="131" t="s">
        <v>168</v>
      </c>
      <c r="AU105" s="131" t="s">
        <v>82</v>
      </c>
      <c r="AY105" s="17" t="s">
        <v>167</v>
      </c>
      <c r="BE105" s="132">
        <f t="shared" ref="BE105:BE149" si="14">IF(N105="základní",J105,0)</f>
        <v>0</v>
      </c>
      <c r="BF105" s="132">
        <f t="shared" ref="BF105:BF149" si="15">IF(N105="snížená",J105,0)</f>
        <v>0</v>
      </c>
      <c r="BG105" s="132">
        <f t="shared" ref="BG105:BG149" si="16">IF(N105="zákl. přenesená",J105,0)</f>
        <v>0</v>
      </c>
      <c r="BH105" s="132">
        <f t="shared" ref="BH105:BH149" si="17">IF(N105="sníž. přenesená",J105,0)</f>
        <v>0</v>
      </c>
      <c r="BI105" s="132">
        <f t="shared" ref="BI105:BI149" si="18">IF(N105="nulová",J105,0)</f>
        <v>0</v>
      </c>
      <c r="BJ105" s="17" t="s">
        <v>80</v>
      </c>
      <c r="BK105" s="132">
        <f t="shared" ref="BK105:BK149" si="19">ROUND(I105*H105,2)</f>
        <v>0</v>
      </c>
      <c r="BL105" s="17" t="s">
        <v>273</v>
      </c>
      <c r="BM105" s="131" t="s">
        <v>2612</v>
      </c>
    </row>
    <row r="106" spans="2:65" s="1" customFormat="1" ht="16.5" customHeight="1" x14ac:dyDescent="0.2">
      <c r="B106" s="32"/>
      <c r="C106" s="152" t="s">
        <v>284</v>
      </c>
      <c r="D106" s="152" t="s">
        <v>180</v>
      </c>
      <c r="E106" s="153" t="s">
        <v>2613</v>
      </c>
      <c r="F106" s="154" t="s">
        <v>2614</v>
      </c>
      <c r="G106" s="155" t="s">
        <v>424</v>
      </c>
      <c r="H106" s="156">
        <v>1</v>
      </c>
      <c r="I106" s="157"/>
      <c r="J106" s="158">
        <f t="shared" si="10"/>
        <v>0</v>
      </c>
      <c r="K106" s="154" t="s">
        <v>19</v>
      </c>
      <c r="L106" s="159"/>
      <c r="M106" s="160" t="s">
        <v>19</v>
      </c>
      <c r="N106" s="161" t="s">
        <v>43</v>
      </c>
      <c r="P106" s="129">
        <f t="shared" si="11"/>
        <v>0</v>
      </c>
      <c r="Q106" s="129">
        <v>0</v>
      </c>
      <c r="R106" s="129">
        <f t="shared" si="12"/>
        <v>0</v>
      </c>
      <c r="S106" s="129">
        <v>0</v>
      </c>
      <c r="T106" s="129">
        <f t="shared" si="13"/>
        <v>0</v>
      </c>
      <c r="U106" s="130" t="s">
        <v>19</v>
      </c>
      <c r="AR106" s="131" t="s">
        <v>354</v>
      </c>
      <c r="AT106" s="131" t="s">
        <v>180</v>
      </c>
      <c r="AU106" s="131" t="s">
        <v>82</v>
      </c>
      <c r="AY106" s="17" t="s">
        <v>167</v>
      </c>
      <c r="BE106" s="132">
        <f t="shared" si="14"/>
        <v>0</v>
      </c>
      <c r="BF106" s="132">
        <f t="shared" si="15"/>
        <v>0</v>
      </c>
      <c r="BG106" s="132">
        <f t="shared" si="16"/>
        <v>0</v>
      </c>
      <c r="BH106" s="132">
        <f t="shared" si="17"/>
        <v>0</v>
      </c>
      <c r="BI106" s="132">
        <f t="shared" si="18"/>
        <v>0</v>
      </c>
      <c r="BJ106" s="17" t="s">
        <v>80</v>
      </c>
      <c r="BK106" s="132">
        <f t="shared" si="19"/>
        <v>0</v>
      </c>
      <c r="BL106" s="17" t="s">
        <v>273</v>
      </c>
      <c r="BM106" s="131" t="s">
        <v>2615</v>
      </c>
    </row>
    <row r="107" spans="2:65" s="1" customFormat="1" ht="24.2" customHeight="1" x14ac:dyDescent="0.2">
      <c r="B107" s="32"/>
      <c r="C107" s="120" t="s">
        <v>289</v>
      </c>
      <c r="D107" s="120" t="s">
        <v>168</v>
      </c>
      <c r="E107" s="121" t="s">
        <v>2616</v>
      </c>
      <c r="F107" s="122" t="s">
        <v>2617</v>
      </c>
      <c r="G107" s="123" t="s">
        <v>228</v>
      </c>
      <c r="H107" s="124">
        <v>74</v>
      </c>
      <c r="I107" s="125"/>
      <c r="J107" s="126">
        <f t="shared" si="10"/>
        <v>0</v>
      </c>
      <c r="K107" s="122" t="s">
        <v>19</v>
      </c>
      <c r="L107" s="32"/>
      <c r="M107" s="127" t="s">
        <v>19</v>
      </c>
      <c r="N107" s="128" t="s">
        <v>43</v>
      </c>
      <c r="P107" s="129">
        <f t="shared" si="11"/>
        <v>0</v>
      </c>
      <c r="Q107" s="129">
        <v>1.3699999999999999E-3</v>
      </c>
      <c r="R107" s="129">
        <f t="shared" si="12"/>
        <v>0.10138</v>
      </c>
      <c r="S107" s="129">
        <v>0</v>
      </c>
      <c r="T107" s="129">
        <f t="shared" si="13"/>
        <v>0</v>
      </c>
      <c r="U107" s="130" t="s">
        <v>19</v>
      </c>
      <c r="AR107" s="131" t="s">
        <v>273</v>
      </c>
      <c r="AT107" s="131" t="s">
        <v>168</v>
      </c>
      <c r="AU107" s="131" t="s">
        <v>82</v>
      </c>
      <c r="AY107" s="17" t="s">
        <v>167</v>
      </c>
      <c r="BE107" s="132">
        <f t="shared" si="14"/>
        <v>0</v>
      </c>
      <c r="BF107" s="132">
        <f t="shared" si="15"/>
        <v>0</v>
      </c>
      <c r="BG107" s="132">
        <f t="shared" si="16"/>
        <v>0</v>
      </c>
      <c r="BH107" s="132">
        <f t="shared" si="17"/>
        <v>0</v>
      </c>
      <c r="BI107" s="132">
        <f t="shared" si="18"/>
        <v>0</v>
      </c>
      <c r="BJ107" s="17" t="s">
        <v>80</v>
      </c>
      <c r="BK107" s="132">
        <f t="shared" si="19"/>
        <v>0</v>
      </c>
      <c r="BL107" s="17" t="s">
        <v>273</v>
      </c>
      <c r="BM107" s="131" t="s">
        <v>2618</v>
      </c>
    </row>
    <row r="108" spans="2:65" s="1" customFormat="1" ht="24.2" customHeight="1" x14ac:dyDescent="0.2">
      <c r="B108" s="32"/>
      <c r="C108" s="120" t="s">
        <v>294</v>
      </c>
      <c r="D108" s="120" t="s">
        <v>168</v>
      </c>
      <c r="E108" s="121" t="s">
        <v>2619</v>
      </c>
      <c r="F108" s="122" t="s">
        <v>2620</v>
      </c>
      <c r="G108" s="123" t="s">
        <v>228</v>
      </c>
      <c r="H108" s="124">
        <v>303</v>
      </c>
      <c r="I108" s="125"/>
      <c r="J108" s="126">
        <f t="shared" si="10"/>
        <v>0</v>
      </c>
      <c r="K108" s="122" t="s">
        <v>19</v>
      </c>
      <c r="L108" s="32"/>
      <c r="M108" s="127" t="s">
        <v>19</v>
      </c>
      <c r="N108" s="128" t="s">
        <v>43</v>
      </c>
      <c r="P108" s="129">
        <f t="shared" si="11"/>
        <v>0</v>
      </c>
      <c r="Q108" s="129">
        <v>7.2999999999999996E-4</v>
      </c>
      <c r="R108" s="129">
        <f t="shared" si="12"/>
        <v>0.22119</v>
      </c>
      <c r="S108" s="129">
        <v>0</v>
      </c>
      <c r="T108" s="129">
        <f t="shared" si="13"/>
        <v>0</v>
      </c>
      <c r="U108" s="130" t="s">
        <v>19</v>
      </c>
      <c r="AR108" s="131" t="s">
        <v>273</v>
      </c>
      <c r="AT108" s="131" t="s">
        <v>168</v>
      </c>
      <c r="AU108" s="131" t="s">
        <v>82</v>
      </c>
      <c r="AY108" s="17" t="s">
        <v>167</v>
      </c>
      <c r="BE108" s="132">
        <f t="shared" si="14"/>
        <v>0</v>
      </c>
      <c r="BF108" s="132">
        <f t="shared" si="15"/>
        <v>0</v>
      </c>
      <c r="BG108" s="132">
        <f t="shared" si="16"/>
        <v>0</v>
      </c>
      <c r="BH108" s="132">
        <f t="shared" si="17"/>
        <v>0</v>
      </c>
      <c r="BI108" s="132">
        <f t="shared" si="18"/>
        <v>0</v>
      </c>
      <c r="BJ108" s="17" t="s">
        <v>80</v>
      </c>
      <c r="BK108" s="132">
        <f t="shared" si="19"/>
        <v>0</v>
      </c>
      <c r="BL108" s="17" t="s">
        <v>273</v>
      </c>
      <c r="BM108" s="131" t="s">
        <v>2621</v>
      </c>
    </row>
    <row r="109" spans="2:65" s="1" customFormat="1" ht="24.2" customHeight="1" x14ac:dyDescent="0.2">
      <c r="B109" s="32"/>
      <c r="C109" s="120" t="s">
        <v>7</v>
      </c>
      <c r="D109" s="120" t="s">
        <v>168</v>
      </c>
      <c r="E109" s="121" t="s">
        <v>2622</v>
      </c>
      <c r="F109" s="122" t="s">
        <v>2623</v>
      </c>
      <c r="G109" s="123" t="s">
        <v>228</v>
      </c>
      <c r="H109" s="124">
        <v>175</v>
      </c>
      <c r="I109" s="125"/>
      <c r="J109" s="126">
        <f t="shared" si="10"/>
        <v>0</v>
      </c>
      <c r="K109" s="122" t="s">
        <v>19</v>
      </c>
      <c r="L109" s="32"/>
      <c r="M109" s="127" t="s">
        <v>19</v>
      </c>
      <c r="N109" s="128" t="s">
        <v>43</v>
      </c>
      <c r="P109" s="129">
        <f t="shared" si="11"/>
        <v>0</v>
      </c>
      <c r="Q109" s="129">
        <v>9.7999999999999997E-4</v>
      </c>
      <c r="R109" s="129">
        <f t="shared" si="12"/>
        <v>0.17149999999999999</v>
      </c>
      <c r="S109" s="129">
        <v>0</v>
      </c>
      <c r="T109" s="129">
        <f t="shared" si="13"/>
        <v>0</v>
      </c>
      <c r="U109" s="130" t="s">
        <v>19</v>
      </c>
      <c r="AR109" s="131" t="s">
        <v>273</v>
      </c>
      <c r="AT109" s="131" t="s">
        <v>168</v>
      </c>
      <c r="AU109" s="131" t="s">
        <v>82</v>
      </c>
      <c r="AY109" s="17" t="s">
        <v>167</v>
      </c>
      <c r="BE109" s="132">
        <f t="shared" si="14"/>
        <v>0</v>
      </c>
      <c r="BF109" s="132">
        <f t="shared" si="15"/>
        <v>0</v>
      </c>
      <c r="BG109" s="132">
        <f t="shared" si="16"/>
        <v>0</v>
      </c>
      <c r="BH109" s="132">
        <f t="shared" si="17"/>
        <v>0</v>
      </c>
      <c r="BI109" s="132">
        <f t="shared" si="18"/>
        <v>0</v>
      </c>
      <c r="BJ109" s="17" t="s">
        <v>80</v>
      </c>
      <c r="BK109" s="132">
        <f t="shared" si="19"/>
        <v>0</v>
      </c>
      <c r="BL109" s="17" t="s">
        <v>273</v>
      </c>
      <c r="BM109" s="131" t="s">
        <v>2624</v>
      </c>
    </row>
    <row r="110" spans="2:65" s="1" customFormat="1" ht="24.2" customHeight="1" x14ac:dyDescent="0.2">
      <c r="B110" s="32"/>
      <c r="C110" s="120" t="s">
        <v>305</v>
      </c>
      <c r="D110" s="120" t="s">
        <v>168</v>
      </c>
      <c r="E110" s="121" t="s">
        <v>2625</v>
      </c>
      <c r="F110" s="122" t="s">
        <v>2626</v>
      </c>
      <c r="G110" s="123" t="s">
        <v>228</v>
      </c>
      <c r="H110" s="124">
        <v>53</v>
      </c>
      <c r="I110" s="125"/>
      <c r="J110" s="126">
        <f t="shared" si="10"/>
        <v>0</v>
      </c>
      <c r="K110" s="122" t="s">
        <v>19</v>
      </c>
      <c r="L110" s="32"/>
      <c r="M110" s="127" t="s">
        <v>19</v>
      </c>
      <c r="N110" s="128" t="s">
        <v>43</v>
      </c>
      <c r="P110" s="129">
        <f t="shared" si="11"/>
        <v>0</v>
      </c>
      <c r="Q110" s="129">
        <v>1.2999999999999999E-3</v>
      </c>
      <c r="R110" s="129">
        <f t="shared" si="12"/>
        <v>6.8900000000000003E-2</v>
      </c>
      <c r="S110" s="129">
        <v>0</v>
      </c>
      <c r="T110" s="129">
        <f t="shared" si="13"/>
        <v>0</v>
      </c>
      <c r="U110" s="130" t="s">
        <v>19</v>
      </c>
      <c r="AR110" s="131" t="s">
        <v>273</v>
      </c>
      <c r="AT110" s="131" t="s">
        <v>168</v>
      </c>
      <c r="AU110" s="131" t="s">
        <v>82</v>
      </c>
      <c r="AY110" s="17" t="s">
        <v>167</v>
      </c>
      <c r="BE110" s="132">
        <f t="shared" si="14"/>
        <v>0</v>
      </c>
      <c r="BF110" s="132">
        <f t="shared" si="15"/>
        <v>0</v>
      </c>
      <c r="BG110" s="132">
        <f t="shared" si="16"/>
        <v>0</v>
      </c>
      <c r="BH110" s="132">
        <f t="shared" si="17"/>
        <v>0</v>
      </c>
      <c r="BI110" s="132">
        <f t="shared" si="18"/>
        <v>0</v>
      </c>
      <c r="BJ110" s="17" t="s">
        <v>80</v>
      </c>
      <c r="BK110" s="132">
        <f t="shared" si="19"/>
        <v>0</v>
      </c>
      <c r="BL110" s="17" t="s">
        <v>273</v>
      </c>
      <c r="BM110" s="131" t="s">
        <v>2627</v>
      </c>
    </row>
    <row r="111" spans="2:65" s="1" customFormat="1" ht="24.2" customHeight="1" x14ac:dyDescent="0.2">
      <c r="B111" s="32"/>
      <c r="C111" s="120" t="s">
        <v>311</v>
      </c>
      <c r="D111" s="120" t="s">
        <v>168</v>
      </c>
      <c r="E111" s="121" t="s">
        <v>2628</v>
      </c>
      <c r="F111" s="122" t="s">
        <v>2629</v>
      </c>
      <c r="G111" s="123" t="s">
        <v>228</v>
      </c>
      <c r="H111" s="124">
        <v>44</v>
      </c>
      <c r="I111" s="125"/>
      <c r="J111" s="126">
        <f t="shared" si="10"/>
        <v>0</v>
      </c>
      <c r="K111" s="122" t="s">
        <v>19</v>
      </c>
      <c r="L111" s="32"/>
      <c r="M111" s="127" t="s">
        <v>19</v>
      </c>
      <c r="N111" s="128" t="s">
        <v>43</v>
      </c>
      <c r="P111" s="129">
        <f t="shared" si="11"/>
        <v>0</v>
      </c>
      <c r="Q111" s="129">
        <v>2.63E-3</v>
      </c>
      <c r="R111" s="129">
        <f t="shared" si="12"/>
        <v>0.11572</v>
      </c>
      <c r="S111" s="129">
        <v>0</v>
      </c>
      <c r="T111" s="129">
        <f t="shared" si="13"/>
        <v>0</v>
      </c>
      <c r="U111" s="130" t="s">
        <v>19</v>
      </c>
      <c r="AR111" s="131" t="s">
        <v>273</v>
      </c>
      <c r="AT111" s="131" t="s">
        <v>168</v>
      </c>
      <c r="AU111" s="131" t="s">
        <v>82</v>
      </c>
      <c r="AY111" s="17" t="s">
        <v>167</v>
      </c>
      <c r="BE111" s="132">
        <f t="shared" si="14"/>
        <v>0</v>
      </c>
      <c r="BF111" s="132">
        <f t="shared" si="15"/>
        <v>0</v>
      </c>
      <c r="BG111" s="132">
        <f t="shared" si="16"/>
        <v>0</v>
      </c>
      <c r="BH111" s="132">
        <f t="shared" si="17"/>
        <v>0</v>
      </c>
      <c r="BI111" s="132">
        <f t="shared" si="18"/>
        <v>0</v>
      </c>
      <c r="BJ111" s="17" t="s">
        <v>80</v>
      </c>
      <c r="BK111" s="132">
        <f t="shared" si="19"/>
        <v>0</v>
      </c>
      <c r="BL111" s="17" t="s">
        <v>273</v>
      </c>
      <c r="BM111" s="131" t="s">
        <v>2630</v>
      </c>
    </row>
    <row r="112" spans="2:65" s="1" customFormat="1" ht="37.9" customHeight="1" x14ac:dyDescent="0.2">
      <c r="B112" s="32"/>
      <c r="C112" s="120" t="s">
        <v>317</v>
      </c>
      <c r="D112" s="120" t="s">
        <v>168</v>
      </c>
      <c r="E112" s="121" t="s">
        <v>2631</v>
      </c>
      <c r="F112" s="122" t="s">
        <v>2632</v>
      </c>
      <c r="G112" s="123" t="s">
        <v>228</v>
      </c>
      <c r="H112" s="124">
        <v>136</v>
      </c>
      <c r="I112" s="125"/>
      <c r="J112" s="126">
        <f t="shared" si="10"/>
        <v>0</v>
      </c>
      <c r="K112" s="122" t="s">
        <v>19</v>
      </c>
      <c r="L112" s="32"/>
      <c r="M112" s="127" t="s">
        <v>19</v>
      </c>
      <c r="N112" s="128" t="s">
        <v>43</v>
      </c>
      <c r="P112" s="129">
        <f t="shared" si="11"/>
        <v>0</v>
      </c>
      <c r="Q112" s="129">
        <v>6.9999999999999994E-5</v>
      </c>
      <c r="R112" s="129">
        <f t="shared" si="12"/>
        <v>9.5199999999999989E-3</v>
      </c>
      <c r="S112" s="129">
        <v>0</v>
      </c>
      <c r="T112" s="129">
        <f t="shared" si="13"/>
        <v>0</v>
      </c>
      <c r="U112" s="130" t="s">
        <v>19</v>
      </c>
      <c r="AR112" s="131" t="s">
        <v>273</v>
      </c>
      <c r="AT112" s="131" t="s">
        <v>168</v>
      </c>
      <c r="AU112" s="131" t="s">
        <v>82</v>
      </c>
      <c r="AY112" s="17" t="s">
        <v>167</v>
      </c>
      <c r="BE112" s="132">
        <f t="shared" si="14"/>
        <v>0</v>
      </c>
      <c r="BF112" s="132">
        <f t="shared" si="15"/>
        <v>0</v>
      </c>
      <c r="BG112" s="132">
        <f t="shared" si="16"/>
        <v>0</v>
      </c>
      <c r="BH112" s="132">
        <f t="shared" si="17"/>
        <v>0</v>
      </c>
      <c r="BI112" s="132">
        <f t="shared" si="18"/>
        <v>0</v>
      </c>
      <c r="BJ112" s="17" t="s">
        <v>80</v>
      </c>
      <c r="BK112" s="132">
        <f t="shared" si="19"/>
        <v>0</v>
      </c>
      <c r="BL112" s="17" t="s">
        <v>273</v>
      </c>
      <c r="BM112" s="131" t="s">
        <v>2633</v>
      </c>
    </row>
    <row r="113" spans="2:65" s="1" customFormat="1" ht="37.9" customHeight="1" x14ac:dyDescent="0.2">
      <c r="B113" s="32"/>
      <c r="C113" s="120" t="s">
        <v>321</v>
      </c>
      <c r="D113" s="120" t="s">
        <v>168</v>
      </c>
      <c r="E113" s="121" t="s">
        <v>2634</v>
      </c>
      <c r="F113" s="122" t="s">
        <v>2635</v>
      </c>
      <c r="G113" s="123" t="s">
        <v>228</v>
      </c>
      <c r="H113" s="124">
        <v>207</v>
      </c>
      <c r="I113" s="125"/>
      <c r="J113" s="126">
        <f t="shared" si="10"/>
        <v>0</v>
      </c>
      <c r="K113" s="122" t="s">
        <v>19</v>
      </c>
      <c r="L113" s="32"/>
      <c r="M113" s="127" t="s">
        <v>19</v>
      </c>
      <c r="N113" s="128" t="s">
        <v>43</v>
      </c>
      <c r="P113" s="129">
        <f t="shared" si="11"/>
        <v>0</v>
      </c>
      <c r="Q113" s="129">
        <v>9.0000000000000006E-5</v>
      </c>
      <c r="R113" s="129">
        <f t="shared" si="12"/>
        <v>1.8630000000000001E-2</v>
      </c>
      <c r="S113" s="129">
        <v>0</v>
      </c>
      <c r="T113" s="129">
        <f t="shared" si="13"/>
        <v>0</v>
      </c>
      <c r="U113" s="130" t="s">
        <v>19</v>
      </c>
      <c r="AR113" s="131" t="s">
        <v>273</v>
      </c>
      <c r="AT113" s="131" t="s">
        <v>168</v>
      </c>
      <c r="AU113" s="131" t="s">
        <v>82</v>
      </c>
      <c r="AY113" s="17" t="s">
        <v>167</v>
      </c>
      <c r="BE113" s="132">
        <f t="shared" si="14"/>
        <v>0</v>
      </c>
      <c r="BF113" s="132">
        <f t="shared" si="15"/>
        <v>0</v>
      </c>
      <c r="BG113" s="132">
        <f t="shared" si="16"/>
        <v>0</v>
      </c>
      <c r="BH113" s="132">
        <f t="shared" si="17"/>
        <v>0</v>
      </c>
      <c r="BI113" s="132">
        <f t="shared" si="18"/>
        <v>0</v>
      </c>
      <c r="BJ113" s="17" t="s">
        <v>80</v>
      </c>
      <c r="BK113" s="132">
        <f t="shared" si="19"/>
        <v>0</v>
      </c>
      <c r="BL113" s="17" t="s">
        <v>273</v>
      </c>
      <c r="BM113" s="131" t="s">
        <v>2636</v>
      </c>
    </row>
    <row r="114" spans="2:65" s="1" customFormat="1" ht="37.9" customHeight="1" x14ac:dyDescent="0.2">
      <c r="B114" s="32"/>
      <c r="C114" s="120" t="s">
        <v>326</v>
      </c>
      <c r="D114" s="120" t="s">
        <v>168</v>
      </c>
      <c r="E114" s="121" t="s">
        <v>2637</v>
      </c>
      <c r="F114" s="122" t="s">
        <v>2638</v>
      </c>
      <c r="G114" s="123" t="s">
        <v>228</v>
      </c>
      <c r="H114" s="124">
        <v>167</v>
      </c>
      <c r="I114" s="125"/>
      <c r="J114" s="126">
        <f t="shared" si="10"/>
        <v>0</v>
      </c>
      <c r="K114" s="122" t="s">
        <v>19</v>
      </c>
      <c r="L114" s="32"/>
      <c r="M114" s="127" t="s">
        <v>19</v>
      </c>
      <c r="N114" s="128" t="s">
        <v>43</v>
      </c>
      <c r="P114" s="129">
        <f t="shared" si="11"/>
        <v>0</v>
      </c>
      <c r="Q114" s="129">
        <v>2.0000000000000001E-4</v>
      </c>
      <c r="R114" s="129">
        <f t="shared" si="12"/>
        <v>3.3399999999999999E-2</v>
      </c>
      <c r="S114" s="129">
        <v>0</v>
      </c>
      <c r="T114" s="129">
        <f t="shared" si="13"/>
        <v>0</v>
      </c>
      <c r="U114" s="130" t="s">
        <v>19</v>
      </c>
      <c r="AR114" s="131" t="s">
        <v>273</v>
      </c>
      <c r="AT114" s="131" t="s">
        <v>168</v>
      </c>
      <c r="AU114" s="131" t="s">
        <v>82</v>
      </c>
      <c r="AY114" s="17" t="s">
        <v>167</v>
      </c>
      <c r="BE114" s="132">
        <f t="shared" si="14"/>
        <v>0</v>
      </c>
      <c r="BF114" s="132">
        <f t="shared" si="15"/>
        <v>0</v>
      </c>
      <c r="BG114" s="132">
        <f t="shared" si="16"/>
        <v>0</v>
      </c>
      <c r="BH114" s="132">
        <f t="shared" si="17"/>
        <v>0</v>
      </c>
      <c r="BI114" s="132">
        <f t="shared" si="18"/>
        <v>0</v>
      </c>
      <c r="BJ114" s="17" t="s">
        <v>80</v>
      </c>
      <c r="BK114" s="132">
        <f t="shared" si="19"/>
        <v>0</v>
      </c>
      <c r="BL114" s="17" t="s">
        <v>273</v>
      </c>
      <c r="BM114" s="131" t="s">
        <v>2639</v>
      </c>
    </row>
    <row r="115" spans="2:65" s="1" customFormat="1" ht="37.9" customHeight="1" x14ac:dyDescent="0.2">
      <c r="B115" s="32"/>
      <c r="C115" s="120" t="s">
        <v>330</v>
      </c>
      <c r="D115" s="120" t="s">
        <v>168</v>
      </c>
      <c r="E115" s="121" t="s">
        <v>2640</v>
      </c>
      <c r="F115" s="122" t="s">
        <v>2641</v>
      </c>
      <c r="G115" s="123" t="s">
        <v>228</v>
      </c>
      <c r="H115" s="124">
        <v>95</v>
      </c>
      <c r="I115" s="125"/>
      <c r="J115" s="126">
        <f t="shared" si="10"/>
        <v>0</v>
      </c>
      <c r="K115" s="122" t="s">
        <v>19</v>
      </c>
      <c r="L115" s="32"/>
      <c r="M115" s="127" t="s">
        <v>19</v>
      </c>
      <c r="N115" s="128" t="s">
        <v>43</v>
      </c>
      <c r="P115" s="129">
        <f t="shared" si="11"/>
        <v>0</v>
      </c>
      <c r="Q115" s="129">
        <v>2.4000000000000001E-4</v>
      </c>
      <c r="R115" s="129">
        <f t="shared" si="12"/>
        <v>2.2800000000000001E-2</v>
      </c>
      <c r="S115" s="129">
        <v>0</v>
      </c>
      <c r="T115" s="129">
        <f t="shared" si="13"/>
        <v>0</v>
      </c>
      <c r="U115" s="130" t="s">
        <v>19</v>
      </c>
      <c r="AR115" s="131" t="s">
        <v>273</v>
      </c>
      <c r="AT115" s="131" t="s">
        <v>168</v>
      </c>
      <c r="AU115" s="131" t="s">
        <v>82</v>
      </c>
      <c r="AY115" s="17" t="s">
        <v>167</v>
      </c>
      <c r="BE115" s="132">
        <f t="shared" si="14"/>
        <v>0</v>
      </c>
      <c r="BF115" s="132">
        <f t="shared" si="15"/>
        <v>0</v>
      </c>
      <c r="BG115" s="132">
        <f t="shared" si="16"/>
        <v>0</v>
      </c>
      <c r="BH115" s="132">
        <f t="shared" si="17"/>
        <v>0</v>
      </c>
      <c r="BI115" s="132">
        <f t="shared" si="18"/>
        <v>0</v>
      </c>
      <c r="BJ115" s="17" t="s">
        <v>80</v>
      </c>
      <c r="BK115" s="132">
        <f t="shared" si="19"/>
        <v>0</v>
      </c>
      <c r="BL115" s="17" t="s">
        <v>273</v>
      </c>
      <c r="BM115" s="131" t="s">
        <v>2642</v>
      </c>
    </row>
    <row r="116" spans="2:65" s="1" customFormat="1" ht="16.5" customHeight="1" x14ac:dyDescent="0.2">
      <c r="B116" s="32"/>
      <c r="C116" s="152" t="s">
        <v>335</v>
      </c>
      <c r="D116" s="152" t="s">
        <v>180</v>
      </c>
      <c r="E116" s="153" t="s">
        <v>2643</v>
      </c>
      <c r="F116" s="154" t="s">
        <v>2644</v>
      </c>
      <c r="G116" s="155" t="s">
        <v>228</v>
      </c>
      <c r="H116" s="156">
        <v>27</v>
      </c>
      <c r="I116" s="157"/>
      <c r="J116" s="158">
        <f t="shared" si="10"/>
        <v>0</v>
      </c>
      <c r="K116" s="154" t="s">
        <v>19</v>
      </c>
      <c r="L116" s="159"/>
      <c r="M116" s="160" t="s">
        <v>19</v>
      </c>
      <c r="N116" s="161" t="s">
        <v>43</v>
      </c>
      <c r="P116" s="129">
        <f t="shared" si="11"/>
        <v>0</v>
      </c>
      <c r="Q116" s="129">
        <v>0</v>
      </c>
      <c r="R116" s="129">
        <f t="shared" si="12"/>
        <v>0</v>
      </c>
      <c r="S116" s="129">
        <v>0</v>
      </c>
      <c r="T116" s="129">
        <f t="shared" si="13"/>
        <v>0</v>
      </c>
      <c r="U116" s="130" t="s">
        <v>19</v>
      </c>
      <c r="AR116" s="131" t="s">
        <v>354</v>
      </c>
      <c r="AT116" s="131" t="s">
        <v>180</v>
      </c>
      <c r="AU116" s="131" t="s">
        <v>82</v>
      </c>
      <c r="AY116" s="17" t="s">
        <v>167</v>
      </c>
      <c r="BE116" s="132">
        <f t="shared" si="14"/>
        <v>0</v>
      </c>
      <c r="BF116" s="132">
        <f t="shared" si="15"/>
        <v>0</v>
      </c>
      <c r="BG116" s="132">
        <f t="shared" si="16"/>
        <v>0</v>
      </c>
      <c r="BH116" s="132">
        <f t="shared" si="17"/>
        <v>0</v>
      </c>
      <c r="BI116" s="132">
        <f t="shared" si="18"/>
        <v>0</v>
      </c>
      <c r="BJ116" s="17" t="s">
        <v>80</v>
      </c>
      <c r="BK116" s="132">
        <f t="shared" si="19"/>
        <v>0</v>
      </c>
      <c r="BL116" s="17" t="s">
        <v>273</v>
      </c>
      <c r="BM116" s="131" t="s">
        <v>2645</v>
      </c>
    </row>
    <row r="117" spans="2:65" s="1" customFormat="1" ht="16.5" customHeight="1" x14ac:dyDescent="0.2">
      <c r="B117" s="32"/>
      <c r="C117" s="152" t="s">
        <v>339</v>
      </c>
      <c r="D117" s="152" t="s">
        <v>180</v>
      </c>
      <c r="E117" s="153" t="s">
        <v>2646</v>
      </c>
      <c r="F117" s="154" t="s">
        <v>2647</v>
      </c>
      <c r="G117" s="155" t="s">
        <v>228</v>
      </c>
      <c r="H117" s="156">
        <v>17</v>
      </c>
      <c r="I117" s="157"/>
      <c r="J117" s="158">
        <f t="shared" si="10"/>
        <v>0</v>
      </c>
      <c r="K117" s="154" t="s">
        <v>19</v>
      </c>
      <c r="L117" s="159"/>
      <c r="M117" s="160" t="s">
        <v>19</v>
      </c>
      <c r="N117" s="161" t="s">
        <v>43</v>
      </c>
      <c r="P117" s="129">
        <f t="shared" si="11"/>
        <v>0</v>
      </c>
      <c r="Q117" s="129">
        <v>0</v>
      </c>
      <c r="R117" s="129">
        <f t="shared" si="12"/>
        <v>0</v>
      </c>
      <c r="S117" s="129">
        <v>0</v>
      </c>
      <c r="T117" s="129">
        <f t="shared" si="13"/>
        <v>0</v>
      </c>
      <c r="U117" s="130" t="s">
        <v>19</v>
      </c>
      <c r="AR117" s="131" t="s">
        <v>354</v>
      </c>
      <c r="AT117" s="131" t="s">
        <v>180</v>
      </c>
      <c r="AU117" s="131" t="s">
        <v>82</v>
      </c>
      <c r="AY117" s="17" t="s">
        <v>167</v>
      </c>
      <c r="BE117" s="132">
        <f t="shared" si="14"/>
        <v>0</v>
      </c>
      <c r="BF117" s="132">
        <f t="shared" si="15"/>
        <v>0</v>
      </c>
      <c r="BG117" s="132">
        <f t="shared" si="16"/>
        <v>0</v>
      </c>
      <c r="BH117" s="132">
        <f t="shared" si="17"/>
        <v>0</v>
      </c>
      <c r="BI117" s="132">
        <f t="shared" si="18"/>
        <v>0</v>
      </c>
      <c r="BJ117" s="17" t="s">
        <v>80</v>
      </c>
      <c r="BK117" s="132">
        <f t="shared" si="19"/>
        <v>0</v>
      </c>
      <c r="BL117" s="17" t="s">
        <v>273</v>
      </c>
      <c r="BM117" s="131" t="s">
        <v>2648</v>
      </c>
    </row>
    <row r="118" spans="2:65" s="1" customFormat="1" ht="16.5" customHeight="1" x14ac:dyDescent="0.2">
      <c r="B118" s="32"/>
      <c r="C118" s="120" t="s">
        <v>344</v>
      </c>
      <c r="D118" s="120" t="s">
        <v>168</v>
      </c>
      <c r="E118" s="121" t="s">
        <v>2649</v>
      </c>
      <c r="F118" s="122" t="s">
        <v>2650</v>
      </c>
      <c r="G118" s="123" t="s">
        <v>314</v>
      </c>
      <c r="H118" s="124">
        <v>84</v>
      </c>
      <c r="I118" s="125"/>
      <c r="J118" s="126">
        <f t="shared" si="10"/>
        <v>0</v>
      </c>
      <c r="K118" s="122" t="s">
        <v>19</v>
      </c>
      <c r="L118" s="32"/>
      <c r="M118" s="127" t="s">
        <v>19</v>
      </c>
      <c r="N118" s="128" t="s">
        <v>43</v>
      </c>
      <c r="P118" s="129">
        <f t="shared" si="11"/>
        <v>0</v>
      </c>
      <c r="Q118" s="129">
        <v>0</v>
      </c>
      <c r="R118" s="129">
        <f t="shared" si="12"/>
        <v>0</v>
      </c>
      <c r="S118" s="129">
        <v>0</v>
      </c>
      <c r="T118" s="129">
        <f t="shared" si="13"/>
        <v>0</v>
      </c>
      <c r="U118" s="130" t="s">
        <v>19</v>
      </c>
      <c r="AR118" s="131" t="s">
        <v>273</v>
      </c>
      <c r="AT118" s="131" t="s">
        <v>168</v>
      </c>
      <c r="AU118" s="131" t="s">
        <v>82</v>
      </c>
      <c r="AY118" s="17" t="s">
        <v>167</v>
      </c>
      <c r="BE118" s="132">
        <f t="shared" si="14"/>
        <v>0</v>
      </c>
      <c r="BF118" s="132">
        <f t="shared" si="15"/>
        <v>0</v>
      </c>
      <c r="BG118" s="132">
        <f t="shared" si="16"/>
        <v>0</v>
      </c>
      <c r="BH118" s="132">
        <f t="shared" si="17"/>
        <v>0</v>
      </c>
      <c r="BI118" s="132">
        <f t="shared" si="18"/>
        <v>0</v>
      </c>
      <c r="BJ118" s="17" t="s">
        <v>80</v>
      </c>
      <c r="BK118" s="132">
        <f t="shared" si="19"/>
        <v>0</v>
      </c>
      <c r="BL118" s="17" t="s">
        <v>273</v>
      </c>
      <c r="BM118" s="131" t="s">
        <v>2651</v>
      </c>
    </row>
    <row r="119" spans="2:65" s="1" customFormat="1" ht="21.75" customHeight="1" x14ac:dyDescent="0.2">
      <c r="B119" s="32"/>
      <c r="C119" s="120" t="s">
        <v>349</v>
      </c>
      <c r="D119" s="120" t="s">
        <v>168</v>
      </c>
      <c r="E119" s="121" t="s">
        <v>2652</v>
      </c>
      <c r="F119" s="122" t="s">
        <v>2653</v>
      </c>
      <c r="G119" s="123" t="s">
        <v>314</v>
      </c>
      <c r="H119" s="124">
        <v>35</v>
      </c>
      <c r="I119" s="125"/>
      <c r="J119" s="126">
        <f t="shared" si="10"/>
        <v>0</v>
      </c>
      <c r="K119" s="122" t="s">
        <v>19</v>
      </c>
      <c r="L119" s="32"/>
      <c r="M119" s="127" t="s">
        <v>19</v>
      </c>
      <c r="N119" s="128" t="s">
        <v>43</v>
      </c>
      <c r="P119" s="129">
        <f t="shared" si="11"/>
        <v>0</v>
      </c>
      <c r="Q119" s="129">
        <v>1.2999999999999999E-4</v>
      </c>
      <c r="R119" s="129">
        <f t="shared" si="12"/>
        <v>4.5499999999999994E-3</v>
      </c>
      <c r="S119" s="129">
        <v>0</v>
      </c>
      <c r="T119" s="129">
        <f t="shared" si="13"/>
        <v>0</v>
      </c>
      <c r="U119" s="130" t="s">
        <v>19</v>
      </c>
      <c r="AR119" s="131" t="s">
        <v>273</v>
      </c>
      <c r="AT119" s="131" t="s">
        <v>168</v>
      </c>
      <c r="AU119" s="131" t="s">
        <v>82</v>
      </c>
      <c r="AY119" s="17" t="s">
        <v>167</v>
      </c>
      <c r="BE119" s="132">
        <f t="shared" si="14"/>
        <v>0</v>
      </c>
      <c r="BF119" s="132">
        <f t="shared" si="15"/>
        <v>0</v>
      </c>
      <c r="BG119" s="132">
        <f t="shared" si="16"/>
        <v>0</v>
      </c>
      <c r="BH119" s="132">
        <f t="shared" si="17"/>
        <v>0</v>
      </c>
      <c r="BI119" s="132">
        <f t="shared" si="18"/>
        <v>0</v>
      </c>
      <c r="BJ119" s="17" t="s">
        <v>80</v>
      </c>
      <c r="BK119" s="132">
        <f t="shared" si="19"/>
        <v>0</v>
      </c>
      <c r="BL119" s="17" t="s">
        <v>273</v>
      </c>
      <c r="BM119" s="131" t="s">
        <v>2654</v>
      </c>
    </row>
    <row r="120" spans="2:65" s="1" customFormat="1" ht="16.5" customHeight="1" x14ac:dyDescent="0.2">
      <c r="B120" s="32"/>
      <c r="C120" s="120" t="s">
        <v>354</v>
      </c>
      <c r="D120" s="120" t="s">
        <v>168</v>
      </c>
      <c r="E120" s="121" t="s">
        <v>2655</v>
      </c>
      <c r="F120" s="122" t="s">
        <v>2656</v>
      </c>
      <c r="G120" s="123" t="s">
        <v>2657</v>
      </c>
      <c r="H120" s="124">
        <v>35</v>
      </c>
      <c r="I120" s="125"/>
      <c r="J120" s="126">
        <f t="shared" si="10"/>
        <v>0</v>
      </c>
      <c r="K120" s="122" t="s">
        <v>19</v>
      </c>
      <c r="L120" s="32"/>
      <c r="M120" s="127" t="s">
        <v>19</v>
      </c>
      <c r="N120" s="128" t="s">
        <v>43</v>
      </c>
      <c r="P120" s="129">
        <f t="shared" si="11"/>
        <v>0</v>
      </c>
      <c r="Q120" s="129">
        <v>2.5000000000000001E-4</v>
      </c>
      <c r="R120" s="129">
        <f t="shared" si="12"/>
        <v>8.7500000000000008E-3</v>
      </c>
      <c r="S120" s="129">
        <v>0</v>
      </c>
      <c r="T120" s="129">
        <f t="shared" si="13"/>
        <v>0</v>
      </c>
      <c r="U120" s="130" t="s">
        <v>19</v>
      </c>
      <c r="AR120" s="131" t="s">
        <v>273</v>
      </c>
      <c r="AT120" s="131" t="s">
        <v>168</v>
      </c>
      <c r="AU120" s="131" t="s">
        <v>82</v>
      </c>
      <c r="AY120" s="17" t="s">
        <v>167</v>
      </c>
      <c r="BE120" s="132">
        <f t="shared" si="14"/>
        <v>0</v>
      </c>
      <c r="BF120" s="132">
        <f t="shared" si="15"/>
        <v>0</v>
      </c>
      <c r="BG120" s="132">
        <f t="shared" si="16"/>
        <v>0</v>
      </c>
      <c r="BH120" s="132">
        <f t="shared" si="17"/>
        <v>0</v>
      </c>
      <c r="BI120" s="132">
        <f t="shared" si="18"/>
        <v>0</v>
      </c>
      <c r="BJ120" s="17" t="s">
        <v>80</v>
      </c>
      <c r="BK120" s="132">
        <f t="shared" si="19"/>
        <v>0</v>
      </c>
      <c r="BL120" s="17" t="s">
        <v>273</v>
      </c>
      <c r="BM120" s="131" t="s">
        <v>2658</v>
      </c>
    </row>
    <row r="121" spans="2:65" s="1" customFormat="1" ht="24.2" customHeight="1" x14ac:dyDescent="0.2">
      <c r="B121" s="32"/>
      <c r="C121" s="120" t="s">
        <v>358</v>
      </c>
      <c r="D121" s="120" t="s">
        <v>168</v>
      </c>
      <c r="E121" s="121" t="s">
        <v>2659</v>
      </c>
      <c r="F121" s="122" t="s">
        <v>2660</v>
      </c>
      <c r="G121" s="123" t="s">
        <v>314</v>
      </c>
      <c r="H121" s="124">
        <v>2</v>
      </c>
      <c r="I121" s="125"/>
      <c r="J121" s="126">
        <f t="shared" si="10"/>
        <v>0</v>
      </c>
      <c r="K121" s="122" t="s">
        <v>19</v>
      </c>
      <c r="L121" s="32"/>
      <c r="M121" s="127" t="s">
        <v>19</v>
      </c>
      <c r="N121" s="128" t="s">
        <v>43</v>
      </c>
      <c r="P121" s="129">
        <f t="shared" si="11"/>
        <v>0</v>
      </c>
      <c r="Q121" s="129">
        <v>2.2000000000000001E-4</v>
      </c>
      <c r="R121" s="129">
        <f t="shared" si="12"/>
        <v>4.4000000000000002E-4</v>
      </c>
      <c r="S121" s="129">
        <v>0</v>
      </c>
      <c r="T121" s="129">
        <f t="shared" si="13"/>
        <v>0</v>
      </c>
      <c r="U121" s="130" t="s">
        <v>19</v>
      </c>
      <c r="AR121" s="131" t="s">
        <v>273</v>
      </c>
      <c r="AT121" s="131" t="s">
        <v>168</v>
      </c>
      <c r="AU121" s="131" t="s">
        <v>82</v>
      </c>
      <c r="AY121" s="17" t="s">
        <v>167</v>
      </c>
      <c r="BE121" s="132">
        <f t="shared" si="14"/>
        <v>0</v>
      </c>
      <c r="BF121" s="132">
        <f t="shared" si="15"/>
        <v>0</v>
      </c>
      <c r="BG121" s="132">
        <f t="shared" si="16"/>
        <v>0</v>
      </c>
      <c r="BH121" s="132">
        <f t="shared" si="17"/>
        <v>0</v>
      </c>
      <c r="BI121" s="132">
        <f t="shared" si="18"/>
        <v>0</v>
      </c>
      <c r="BJ121" s="17" t="s">
        <v>80</v>
      </c>
      <c r="BK121" s="132">
        <f t="shared" si="19"/>
        <v>0</v>
      </c>
      <c r="BL121" s="17" t="s">
        <v>273</v>
      </c>
      <c r="BM121" s="131" t="s">
        <v>2661</v>
      </c>
    </row>
    <row r="122" spans="2:65" s="1" customFormat="1" ht="24.2" customHeight="1" x14ac:dyDescent="0.2">
      <c r="B122" s="32"/>
      <c r="C122" s="120" t="s">
        <v>362</v>
      </c>
      <c r="D122" s="120" t="s">
        <v>168</v>
      </c>
      <c r="E122" s="121" t="s">
        <v>2662</v>
      </c>
      <c r="F122" s="122" t="s">
        <v>2663</v>
      </c>
      <c r="G122" s="123" t="s">
        <v>314</v>
      </c>
      <c r="H122" s="124">
        <v>74</v>
      </c>
      <c r="I122" s="125"/>
      <c r="J122" s="126">
        <f t="shared" si="10"/>
        <v>0</v>
      </c>
      <c r="K122" s="122" t="s">
        <v>19</v>
      </c>
      <c r="L122" s="32"/>
      <c r="M122" s="127" t="s">
        <v>19</v>
      </c>
      <c r="N122" s="128" t="s">
        <v>43</v>
      </c>
      <c r="P122" s="129">
        <f t="shared" si="11"/>
        <v>0</v>
      </c>
      <c r="Q122" s="129">
        <v>2.0000000000000002E-5</v>
      </c>
      <c r="R122" s="129">
        <f t="shared" si="12"/>
        <v>1.4800000000000002E-3</v>
      </c>
      <c r="S122" s="129">
        <v>0</v>
      </c>
      <c r="T122" s="129">
        <f t="shared" si="13"/>
        <v>0</v>
      </c>
      <c r="U122" s="130" t="s">
        <v>19</v>
      </c>
      <c r="AR122" s="131" t="s">
        <v>273</v>
      </c>
      <c r="AT122" s="131" t="s">
        <v>168</v>
      </c>
      <c r="AU122" s="131" t="s">
        <v>82</v>
      </c>
      <c r="AY122" s="17" t="s">
        <v>167</v>
      </c>
      <c r="BE122" s="132">
        <f t="shared" si="14"/>
        <v>0</v>
      </c>
      <c r="BF122" s="132">
        <f t="shared" si="15"/>
        <v>0</v>
      </c>
      <c r="BG122" s="132">
        <f t="shared" si="16"/>
        <v>0</v>
      </c>
      <c r="BH122" s="132">
        <f t="shared" si="17"/>
        <v>0</v>
      </c>
      <c r="BI122" s="132">
        <f t="shared" si="18"/>
        <v>0</v>
      </c>
      <c r="BJ122" s="17" t="s">
        <v>80</v>
      </c>
      <c r="BK122" s="132">
        <f t="shared" si="19"/>
        <v>0</v>
      </c>
      <c r="BL122" s="17" t="s">
        <v>273</v>
      </c>
      <c r="BM122" s="131" t="s">
        <v>2664</v>
      </c>
    </row>
    <row r="123" spans="2:65" s="1" customFormat="1" ht="24.2" customHeight="1" x14ac:dyDescent="0.2">
      <c r="B123" s="32"/>
      <c r="C123" s="120" t="s">
        <v>366</v>
      </c>
      <c r="D123" s="120" t="s">
        <v>168</v>
      </c>
      <c r="E123" s="121" t="s">
        <v>2665</v>
      </c>
      <c r="F123" s="122" t="s">
        <v>2666</v>
      </c>
      <c r="G123" s="123" t="s">
        <v>314</v>
      </c>
      <c r="H123" s="124">
        <v>1</v>
      </c>
      <c r="I123" s="125"/>
      <c r="J123" s="126">
        <f t="shared" si="10"/>
        <v>0</v>
      </c>
      <c r="K123" s="122" t="s">
        <v>19</v>
      </c>
      <c r="L123" s="32"/>
      <c r="M123" s="127" t="s">
        <v>19</v>
      </c>
      <c r="N123" s="128" t="s">
        <v>43</v>
      </c>
      <c r="P123" s="129">
        <f t="shared" si="11"/>
        <v>0</v>
      </c>
      <c r="Q123" s="129">
        <v>1.7000000000000001E-4</v>
      </c>
      <c r="R123" s="129">
        <f t="shared" si="12"/>
        <v>1.7000000000000001E-4</v>
      </c>
      <c r="S123" s="129">
        <v>0</v>
      </c>
      <c r="T123" s="129">
        <f t="shared" si="13"/>
        <v>0</v>
      </c>
      <c r="U123" s="130" t="s">
        <v>19</v>
      </c>
      <c r="AR123" s="131" t="s">
        <v>273</v>
      </c>
      <c r="AT123" s="131" t="s">
        <v>168</v>
      </c>
      <c r="AU123" s="131" t="s">
        <v>82</v>
      </c>
      <c r="AY123" s="17" t="s">
        <v>167</v>
      </c>
      <c r="BE123" s="132">
        <f t="shared" si="14"/>
        <v>0</v>
      </c>
      <c r="BF123" s="132">
        <f t="shared" si="15"/>
        <v>0</v>
      </c>
      <c r="BG123" s="132">
        <f t="shared" si="16"/>
        <v>0</v>
      </c>
      <c r="BH123" s="132">
        <f t="shared" si="17"/>
        <v>0</v>
      </c>
      <c r="BI123" s="132">
        <f t="shared" si="18"/>
        <v>0</v>
      </c>
      <c r="BJ123" s="17" t="s">
        <v>80</v>
      </c>
      <c r="BK123" s="132">
        <f t="shared" si="19"/>
        <v>0</v>
      </c>
      <c r="BL123" s="17" t="s">
        <v>273</v>
      </c>
      <c r="BM123" s="131" t="s">
        <v>2667</v>
      </c>
    </row>
    <row r="124" spans="2:65" s="1" customFormat="1" ht="24.2" customHeight="1" x14ac:dyDescent="0.2">
      <c r="B124" s="32"/>
      <c r="C124" s="120" t="s">
        <v>373</v>
      </c>
      <c r="D124" s="120" t="s">
        <v>168</v>
      </c>
      <c r="E124" s="121" t="s">
        <v>2668</v>
      </c>
      <c r="F124" s="122" t="s">
        <v>2669</v>
      </c>
      <c r="G124" s="123" t="s">
        <v>314</v>
      </c>
      <c r="H124" s="124">
        <v>2</v>
      </c>
      <c r="I124" s="125"/>
      <c r="J124" s="126">
        <f t="shared" si="10"/>
        <v>0</v>
      </c>
      <c r="K124" s="122" t="s">
        <v>19</v>
      </c>
      <c r="L124" s="32"/>
      <c r="M124" s="127" t="s">
        <v>19</v>
      </c>
      <c r="N124" s="128" t="s">
        <v>43</v>
      </c>
      <c r="P124" s="129">
        <f t="shared" si="11"/>
        <v>0</v>
      </c>
      <c r="Q124" s="129">
        <v>8.1999999999999998E-4</v>
      </c>
      <c r="R124" s="129">
        <f t="shared" si="12"/>
        <v>1.64E-3</v>
      </c>
      <c r="S124" s="129">
        <v>0</v>
      </c>
      <c r="T124" s="129">
        <f t="shared" si="13"/>
        <v>0</v>
      </c>
      <c r="U124" s="130" t="s">
        <v>19</v>
      </c>
      <c r="AR124" s="131" t="s">
        <v>273</v>
      </c>
      <c r="AT124" s="131" t="s">
        <v>168</v>
      </c>
      <c r="AU124" s="131" t="s">
        <v>82</v>
      </c>
      <c r="AY124" s="17" t="s">
        <v>167</v>
      </c>
      <c r="BE124" s="132">
        <f t="shared" si="14"/>
        <v>0</v>
      </c>
      <c r="BF124" s="132">
        <f t="shared" si="15"/>
        <v>0</v>
      </c>
      <c r="BG124" s="132">
        <f t="shared" si="16"/>
        <v>0</v>
      </c>
      <c r="BH124" s="132">
        <f t="shared" si="17"/>
        <v>0</v>
      </c>
      <c r="BI124" s="132">
        <f t="shared" si="18"/>
        <v>0</v>
      </c>
      <c r="BJ124" s="17" t="s">
        <v>80</v>
      </c>
      <c r="BK124" s="132">
        <f t="shared" si="19"/>
        <v>0</v>
      </c>
      <c r="BL124" s="17" t="s">
        <v>273</v>
      </c>
      <c r="BM124" s="131" t="s">
        <v>2670</v>
      </c>
    </row>
    <row r="125" spans="2:65" s="1" customFormat="1" ht="24.2" customHeight="1" x14ac:dyDescent="0.2">
      <c r="B125" s="32"/>
      <c r="C125" s="120" t="s">
        <v>378</v>
      </c>
      <c r="D125" s="120" t="s">
        <v>168</v>
      </c>
      <c r="E125" s="121" t="s">
        <v>2671</v>
      </c>
      <c r="F125" s="122" t="s">
        <v>2672</v>
      </c>
      <c r="G125" s="123" t="s">
        <v>314</v>
      </c>
      <c r="H125" s="124">
        <v>1</v>
      </c>
      <c r="I125" s="125"/>
      <c r="J125" s="126">
        <f t="shared" si="10"/>
        <v>0</v>
      </c>
      <c r="K125" s="122" t="s">
        <v>19</v>
      </c>
      <c r="L125" s="32"/>
      <c r="M125" s="127" t="s">
        <v>19</v>
      </c>
      <c r="N125" s="128" t="s">
        <v>43</v>
      </c>
      <c r="P125" s="129">
        <f t="shared" si="11"/>
        <v>0</v>
      </c>
      <c r="Q125" s="129">
        <v>1.2E-4</v>
      </c>
      <c r="R125" s="129">
        <f t="shared" si="12"/>
        <v>1.2E-4</v>
      </c>
      <c r="S125" s="129">
        <v>0</v>
      </c>
      <c r="T125" s="129">
        <f t="shared" si="13"/>
        <v>0</v>
      </c>
      <c r="U125" s="130" t="s">
        <v>19</v>
      </c>
      <c r="AR125" s="131" t="s">
        <v>273</v>
      </c>
      <c r="AT125" s="131" t="s">
        <v>168</v>
      </c>
      <c r="AU125" s="131" t="s">
        <v>82</v>
      </c>
      <c r="AY125" s="17" t="s">
        <v>167</v>
      </c>
      <c r="BE125" s="132">
        <f t="shared" si="14"/>
        <v>0</v>
      </c>
      <c r="BF125" s="132">
        <f t="shared" si="15"/>
        <v>0</v>
      </c>
      <c r="BG125" s="132">
        <f t="shared" si="16"/>
        <v>0</v>
      </c>
      <c r="BH125" s="132">
        <f t="shared" si="17"/>
        <v>0</v>
      </c>
      <c r="BI125" s="132">
        <f t="shared" si="18"/>
        <v>0</v>
      </c>
      <c r="BJ125" s="17" t="s">
        <v>80</v>
      </c>
      <c r="BK125" s="132">
        <f t="shared" si="19"/>
        <v>0</v>
      </c>
      <c r="BL125" s="17" t="s">
        <v>273</v>
      </c>
      <c r="BM125" s="131" t="s">
        <v>2673</v>
      </c>
    </row>
    <row r="126" spans="2:65" s="1" customFormat="1" ht="24.2" customHeight="1" x14ac:dyDescent="0.2">
      <c r="B126" s="32"/>
      <c r="C126" s="120" t="s">
        <v>384</v>
      </c>
      <c r="D126" s="120" t="s">
        <v>168</v>
      </c>
      <c r="E126" s="121" t="s">
        <v>2674</v>
      </c>
      <c r="F126" s="122" t="s">
        <v>2675</v>
      </c>
      <c r="G126" s="123" t="s">
        <v>314</v>
      </c>
      <c r="H126" s="124">
        <v>2</v>
      </c>
      <c r="I126" s="125"/>
      <c r="J126" s="126">
        <f t="shared" si="10"/>
        <v>0</v>
      </c>
      <c r="K126" s="122" t="s">
        <v>19</v>
      </c>
      <c r="L126" s="32"/>
      <c r="M126" s="127" t="s">
        <v>19</v>
      </c>
      <c r="N126" s="128" t="s">
        <v>43</v>
      </c>
      <c r="P126" s="129">
        <f t="shared" si="11"/>
        <v>0</v>
      </c>
      <c r="Q126" s="129">
        <v>3.4000000000000002E-4</v>
      </c>
      <c r="R126" s="129">
        <f t="shared" si="12"/>
        <v>6.8000000000000005E-4</v>
      </c>
      <c r="S126" s="129">
        <v>0</v>
      </c>
      <c r="T126" s="129">
        <f t="shared" si="13"/>
        <v>0</v>
      </c>
      <c r="U126" s="130" t="s">
        <v>19</v>
      </c>
      <c r="AR126" s="131" t="s">
        <v>273</v>
      </c>
      <c r="AT126" s="131" t="s">
        <v>168</v>
      </c>
      <c r="AU126" s="131" t="s">
        <v>82</v>
      </c>
      <c r="AY126" s="17" t="s">
        <v>167</v>
      </c>
      <c r="BE126" s="132">
        <f t="shared" si="14"/>
        <v>0</v>
      </c>
      <c r="BF126" s="132">
        <f t="shared" si="15"/>
        <v>0</v>
      </c>
      <c r="BG126" s="132">
        <f t="shared" si="16"/>
        <v>0</v>
      </c>
      <c r="BH126" s="132">
        <f t="shared" si="17"/>
        <v>0</v>
      </c>
      <c r="BI126" s="132">
        <f t="shared" si="18"/>
        <v>0</v>
      </c>
      <c r="BJ126" s="17" t="s">
        <v>80</v>
      </c>
      <c r="BK126" s="132">
        <f t="shared" si="19"/>
        <v>0</v>
      </c>
      <c r="BL126" s="17" t="s">
        <v>273</v>
      </c>
      <c r="BM126" s="131" t="s">
        <v>2676</v>
      </c>
    </row>
    <row r="127" spans="2:65" s="1" customFormat="1" ht="24.2" customHeight="1" x14ac:dyDescent="0.2">
      <c r="B127" s="32"/>
      <c r="C127" s="120" t="s">
        <v>389</v>
      </c>
      <c r="D127" s="120" t="s">
        <v>168</v>
      </c>
      <c r="E127" s="121" t="s">
        <v>2677</v>
      </c>
      <c r="F127" s="122" t="s">
        <v>2678</v>
      </c>
      <c r="G127" s="123" t="s">
        <v>314</v>
      </c>
      <c r="H127" s="124">
        <v>3</v>
      </c>
      <c r="I127" s="125"/>
      <c r="J127" s="126">
        <f t="shared" si="10"/>
        <v>0</v>
      </c>
      <c r="K127" s="122" t="s">
        <v>19</v>
      </c>
      <c r="L127" s="32"/>
      <c r="M127" s="127" t="s">
        <v>19</v>
      </c>
      <c r="N127" s="128" t="s">
        <v>43</v>
      </c>
      <c r="P127" s="129">
        <f t="shared" si="11"/>
        <v>0</v>
      </c>
      <c r="Q127" s="129">
        <v>6.9999999999999999E-4</v>
      </c>
      <c r="R127" s="129">
        <f t="shared" si="12"/>
        <v>2.0999999999999999E-3</v>
      </c>
      <c r="S127" s="129">
        <v>0</v>
      </c>
      <c r="T127" s="129">
        <f t="shared" si="13"/>
        <v>0</v>
      </c>
      <c r="U127" s="130" t="s">
        <v>19</v>
      </c>
      <c r="AR127" s="131" t="s">
        <v>273</v>
      </c>
      <c r="AT127" s="131" t="s">
        <v>168</v>
      </c>
      <c r="AU127" s="131" t="s">
        <v>82</v>
      </c>
      <c r="AY127" s="17" t="s">
        <v>167</v>
      </c>
      <c r="BE127" s="132">
        <f t="shared" si="14"/>
        <v>0</v>
      </c>
      <c r="BF127" s="132">
        <f t="shared" si="15"/>
        <v>0</v>
      </c>
      <c r="BG127" s="132">
        <f t="shared" si="16"/>
        <v>0</v>
      </c>
      <c r="BH127" s="132">
        <f t="shared" si="17"/>
        <v>0</v>
      </c>
      <c r="BI127" s="132">
        <f t="shared" si="18"/>
        <v>0</v>
      </c>
      <c r="BJ127" s="17" t="s">
        <v>80</v>
      </c>
      <c r="BK127" s="132">
        <f t="shared" si="19"/>
        <v>0</v>
      </c>
      <c r="BL127" s="17" t="s">
        <v>273</v>
      </c>
      <c r="BM127" s="131" t="s">
        <v>2679</v>
      </c>
    </row>
    <row r="128" spans="2:65" s="1" customFormat="1" ht="24.2" customHeight="1" x14ac:dyDescent="0.2">
      <c r="B128" s="32"/>
      <c r="C128" s="120" t="s">
        <v>394</v>
      </c>
      <c r="D128" s="120" t="s">
        <v>168</v>
      </c>
      <c r="E128" s="121" t="s">
        <v>2680</v>
      </c>
      <c r="F128" s="122" t="s">
        <v>2681</v>
      </c>
      <c r="G128" s="123" t="s">
        <v>314</v>
      </c>
      <c r="H128" s="124">
        <v>2</v>
      </c>
      <c r="I128" s="125"/>
      <c r="J128" s="126">
        <f t="shared" si="10"/>
        <v>0</v>
      </c>
      <c r="K128" s="122" t="s">
        <v>19</v>
      </c>
      <c r="L128" s="32"/>
      <c r="M128" s="127" t="s">
        <v>19</v>
      </c>
      <c r="N128" s="128" t="s">
        <v>43</v>
      </c>
      <c r="P128" s="129">
        <f t="shared" si="11"/>
        <v>0</v>
      </c>
      <c r="Q128" s="129">
        <v>1.1999999999999999E-3</v>
      </c>
      <c r="R128" s="129">
        <f t="shared" si="12"/>
        <v>2.3999999999999998E-3</v>
      </c>
      <c r="S128" s="129">
        <v>0</v>
      </c>
      <c r="T128" s="129">
        <f t="shared" si="13"/>
        <v>0</v>
      </c>
      <c r="U128" s="130" t="s">
        <v>19</v>
      </c>
      <c r="AR128" s="131" t="s">
        <v>273</v>
      </c>
      <c r="AT128" s="131" t="s">
        <v>168</v>
      </c>
      <c r="AU128" s="131" t="s">
        <v>82</v>
      </c>
      <c r="AY128" s="17" t="s">
        <v>167</v>
      </c>
      <c r="BE128" s="132">
        <f t="shared" si="14"/>
        <v>0</v>
      </c>
      <c r="BF128" s="132">
        <f t="shared" si="15"/>
        <v>0</v>
      </c>
      <c r="BG128" s="132">
        <f t="shared" si="16"/>
        <v>0</v>
      </c>
      <c r="BH128" s="132">
        <f t="shared" si="17"/>
        <v>0</v>
      </c>
      <c r="BI128" s="132">
        <f t="shared" si="18"/>
        <v>0</v>
      </c>
      <c r="BJ128" s="17" t="s">
        <v>80</v>
      </c>
      <c r="BK128" s="132">
        <f t="shared" si="19"/>
        <v>0</v>
      </c>
      <c r="BL128" s="17" t="s">
        <v>273</v>
      </c>
      <c r="BM128" s="131" t="s">
        <v>2682</v>
      </c>
    </row>
    <row r="129" spans="2:65" s="1" customFormat="1" ht="24.2" customHeight="1" x14ac:dyDescent="0.2">
      <c r="B129" s="32"/>
      <c r="C129" s="120" t="s">
        <v>400</v>
      </c>
      <c r="D129" s="120" t="s">
        <v>168</v>
      </c>
      <c r="E129" s="121" t="s">
        <v>2683</v>
      </c>
      <c r="F129" s="122" t="s">
        <v>2684</v>
      </c>
      <c r="G129" s="123" t="s">
        <v>314</v>
      </c>
      <c r="H129" s="124">
        <v>1</v>
      </c>
      <c r="I129" s="125"/>
      <c r="J129" s="126">
        <f t="shared" si="10"/>
        <v>0</v>
      </c>
      <c r="K129" s="122" t="s">
        <v>19</v>
      </c>
      <c r="L129" s="32"/>
      <c r="M129" s="127" t="s">
        <v>19</v>
      </c>
      <c r="N129" s="128" t="s">
        <v>43</v>
      </c>
      <c r="P129" s="129">
        <f t="shared" si="11"/>
        <v>0</v>
      </c>
      <c r="Q129" s="129">
        <v>2.2000000000000001E-4</v>
      </c>
      <c r="R129" s="129">
        <f t="shared" si="12"/>
        <v>2.2000000000000001E-4</v>
      </c>
      <c r="S129" s="129">
        <v>0</v>
      </c>
      <c r="T129" s="129">
        <f t="shared" si="13"/>
        <v>0</v>
      </c>
      <c r="U129" s="130" t="s">
        <v>19</v>
      </c>
      <c r="AR129" s="131" t="s">
        <v>273</v>
      </c>
      <c r="AT129" s="131" t="s">
        <v>168</v>
      </c>
      <c r="AU129" s="131" t="s">
        <v>82</v>
      </c>
      <c r="AY129" s="17" t="s">
        <v>167</v>
      </c>
      <c r="BE129" s="132">
        <f t="shared" si="14"/>
        <v>0</v>
      </c>
      <c r="BF129" s="132">
        <f t="shared" si="15"/>
        <v>0</v>
      </c>
      <c r="BG129" s="132">
        <f t="shared" si="16"/>
        <v>0</v>
      </c>
      <c r="BH129" s="132">
        <f t="shared" si="17"/>
        <v>0</v>
      </c>
      <c r="BI129" s="132">
        <f t="shared" si="18"/>
        <v>0</v>
      </c>
      <c r="BJ129" s="17" t="s">
        <v>80</v>
      </c>
      <c r="BK129" s="132">
        <f t="shared" si="19"/>
        <v>0</v>
      </c>
      <c r="BL129" s="17" t="s">
        <v>273</v>
      </c>
      <c r="BM129" s="131" t="s">
        <v>2685</v>
      </c>
    </row>
    <row r="130" spans="2:65" s="1" customFormat="1" ht="16.5" customHeight="1" x14ac:dyDescent="0.2">
      <c r="B130" s="32"/>
      <c r="C130" s="152" t="s">
        <v>407</v>
      </c>
      <c r="D130" s="152" t="s">
        <v>180</v>
      </c>
      <c r="E130" s="153" t="s">
        <v>2686</v>
      </c>
      <c r="F130" s="154" t="s">
        <v>2687</v>
      </c>
      <c r="G130" s="155" t="s">
        <v>424</v>
      </c>
      <c r="H130" s="156">
        <v>2</v>
      </c>
      <c r="I130" s="157"/>
      <c r="J130" s="158">
        <f t="shared" si="10"/>
        <v>0</v>
      </c>
      <c r="K130" s="154" t="s">
        <v>19</v>
      </c>
      <c r="L130" s="159"/>
      <c r="M130" s="160" t="s">
        <v>19</v>
      </c>
      <c r="N130" s="161" t="s">
        <v>43</v>
      </c>
      <c r="P130" s="129">
        <f t="shared" si="11"/>
        <v>0</v>
      </c>
      <c r="Q130" s="129">
        <v>0</v>
      </c>
      <c r="R130" s="129">
        <f t="shared" si="12"/>
        <v>0</v>
      </c>
      <c r="S130" s="129">
        <v>0</v>
      </c>
      <c r="T130" s="129">
        <f t="shared" si="13"/>
        <v>0</v>
      </c>
      <c r="U130" s="130" t="s">
        <v>19</v>
      </c>
      <c r="AR130" s="131" t="s">
        <v>354</v>
      </c>
      <c r="AT130" s="131" t="s">
        <v>180</v>
      </c>
      <c r="AU130" s="131" t="s">
        <v>82</v>
      </c>
      <c r="AY130" s="17" t="s">
        <v>167</v>
      </c>
      <c r="BE130" s="132">
        <f t="shared" si="14"/>
        <v>0</v>
      </c>
      <c r="BF130" s="132">
        <f t="shared" si="15"/>
        <v>0</v>
      </c>
      <c r="BG130" s="132">
        <f t="shared" si="16"/>
        <v>0</v>
      </c>
      <c r="BH130" s="132">
        <f t="shared" si="17"/>
        <v>0</v>
      </c>
      <c r="BI130" s="132">
        <f t="shared" si="18"/>
        <v>0</v>
      </c>
      <c r="BJ130" s="17" t="s">
        <v>80</v>
      </c>
      <c r="BK130" s="132">
        <f t="shared" si="19"/>
        <v>0</v>
      </c>
      <c r="BL130" s="17" t="s">
        <v>273</v>
      </c>
      <c r="BM130" s="131" t="s">
        <v>2688</v>
      </c>
    </row>
    <row r="131" spans="2:65" s="1" customFormat="1" ht="21.75" customHeight="1" x14ac:dyDescent="0.2">
      <c r="B131" s="32"/>
      <c r="C131" s="120" t="s">
        <v>549</v>
      </c>
      <c r="D131" s="120" t="s">
        <v>168</v>
      </c>
      <c r="E131" s="121" t="s">
        <v>2689</v>
      </c>
      <c r="F131" s="122" t="s">
        <v>2690</v>
      </c>
      <c r="G131" s="123" t="s">
        <v>314</v>
      </c>
      <c r="H131" s="124">
        <v>5</v>
      </c>
      <c r="I131" s="125"/>
      <c r="J131" s="126">
        <f t="shared" si="10"/>
        <v>0</v>
      </c>
      <c r="K131" s="122" t="s">
        <v>19</v>
      </c>
      <c r="L131" s="32"/>
      <c r="M131" s="127" t="s">
        <v>19</v>
      </c>
      <c r="N131" s="128" t="s">
        <v>43</v>
      </c>
      <c r="P131" s="129">
        <f t="shared" si="11"/>
        <v>0</v>
      </c>
      <c r="Q131" s="129">
        <v>2.0000000000000002E-5</v>
      </c>
      <c r="R131" s="129">
        <f t="shared" si="12"/>
        <v>1E-4</v>
      </c>
      <c r="S131" s="129">
        <v>0</v>
      </c>
      <c r="T131" s="129">
        <f t="shared" si="13"/>
        <v>0</v>
      </c>
      <c r="U131" s="130" t="s">
        <v>19</v>
      </c>
      <c r="AR131" s="131" t="s">
        <v>273</v>
      </c>
      <c r="AT131" s="131" t="s">
        <v>168</v>
      </c>
      <c r="AU131" s="131" t="s">
        <v>82</v>
      </c>
      <c r="AY131" s="17" t="s">
        <v>167</v>
      </c>
      <c r="BE131" s="132">
        <f t="shared" si="14"/>
        <v>0</v>
      </c>
      <c r="BF131" s="132">
        <f t="shared" si="15"/>
        <v>0</v>
      </c>
      <c r="BG131" s="132">
        <f t="shared" si="16"/>
        <v>0</v>
      </c>
      <c r="BH131" s="132">
        <f t="shared" si="17"/>
        <v>0</v>
      </c>
      <c r="BI131" s="132">
        <f t="shared" si="18"/>
        <v>0</v>
      </c>
      <c r="BJ131" s="17" t="s">
        <v>80</v>
      </c>
      <c r="BK131" s="132">
        <f t="shared" si="19"/>
        <v>0</v>
      </c>
      <c r="BL131" s="17" t="s">
        <v>273</v>
      </c>
      <c r="BM131" s="131" t="s">
        <v>2691</v>
      </c>
    </row>
    <row r="132" spans="2:65" s="1" customFormat="1" ht="21.75" customHeight="1" x14ac:dyDescent="0.2">
      <c r="B132" s="32"/>
      <c r="C132" s="120" t="s">
        <v>553</v>
      </c>
      <c r="D132" s="120" t="s">
        <v>168</v>
      </c>
      <c r="E132" s="121" t="s">
        <v>2692</v>
      </c>
      <c r="F132" s="122" t="s">
        <v>2693</v>
      </c>
      <c r="G132" s="123" t="s">
        <v>314</v>
      </c>
      <c r="H132" s="124">
        <v>7</v>
      </c>
      <c r="I132" s="125"/>
      <c r="J132" s="126">
        <f t="shared" si="10"/>
        <v>0</v>
      </c>
      <c r="K132" s="122" t="s">
        <v>19</v>
      </c>
      <c r="L132" s="32"/>
      <c r="M132" s="127" t="s">
        <v>19</v>
      </c>
      <c r="N132" s="128" t="s">
        <v>43</v>
      </c>
      <c r="P132" s="129">
        <f t="shared" si="11"/>
        <v>0</v>
      </c>
      <c r="Q132" s="129">
        <v>2.0000000000000002E-5</v>
      </c>
      <c r="R132" s="129">
        <f t="shared" si="12"/>
        <v>1.4000000000000001E-4</v>
      </c>
      <c r="S132" s="129">
        <v>0</v>
      </c>
      <c r="T132" s="129">
        <f t="shared" si="13"/>
        <v>0</v>
      </c>
      <c r="U132" s="130" t="s">
        <v>19</v>
      </c>
      <c r="AR132" s="131" t="s">
        <v>273</v>
      </c>
      <c r="AT132" s="131" t="s">
        <v>168</v>
      </c>
      <c r="AU132" s="131" t="s">
        <v>82</v>
      </c>
      <c r="AY132" s="17" t="s">
        <v>167</v>
      </c>
      <c r="BE132" s="132">
        <f t="shared" si="14"/>
        <v>0</v>
      </c>
      <c r="BF132" s="132">
        <f t="shared" si="15"/>
        <v>0</v>
      </c>
      <c r="BG132" s="132">
        <f t="shared" si="16"/>
        <v>0</v>
      </c>
      <c r="BH132" s="132">
        <f t="shared" si="17"/>
        <v>0</v>
      </c>
      <c r="BI132" s="132">
        <f t="shared" si="18"/>
        <v>0</v>
      </c>
      <c r="BJ132" s="17" t="s">
        <v>80</v>
      </c>
      <c r="BK132" s="132">
        <f t="shared" si="19"/>
        <v>0</v>
      </c>
      <c r="BL132" s="17" t="s">
        <v>273</v>
      </c>
      <c r="BM132" s="131" t="s">
        <v>2694</v>
      </c>
    </row>
    <row r="133" spans="2:65" s="1" customFormat="1" ht="24.2" customHeight="1" x14ac:dyDescent="0.2">
      <c r="B133" s="32"/>
      <c r="C133" s="120" t="s">
        <v>557</v>
      </c>
      <c r="D133" s="120" t="s">
        <v>168</v>
      </c>
      <c r="E133" s="121" t="s">
        <v>2695</v>
      </c>
      <c r="F133" s="122" t="s">
        <v>2696</v>
      </c>
      <c r="G133" s="123" t="s">
        <v>1805</v>
      </c>
      <c r="H133" s="124">
        <v>2</v>
      </c>
      <c r="I133" s="125"/>
      <c r="J133" s="126">
        <f t="shared" si="10"/>
        <v>0</v>
      </c>
      <c r="K133" s="122" t="s">
        <v>19</v>
      </c>
      <c r="L133" s="32"/>
      <c r="M133" s="127" t="s">
        <v>19</v>
      </c>
      <c r="N133" s="128" t="s">
        <v>43</v>
      </c>
      <c r="P133" s="129">
        <f t="shared" si="11"/>
        <v>0</v>
      </c>
      <c r="Q133" s="129">
        <v>2.92E-2</v>
      </c>
      <c r="R133" s="129">
        <f t="shared" si="12"/>
        <v>5.8400000000000001E-2</v>
      </c>
      <c r="S133" s="129">
        <v>0</v>
      </c>
      <c r="T133" s="129">
        <f t="shared" si="13"/>
        <v>0</v>
      </c>
      <c r="U133" s="130" t="s">
        <v>19</v>
      </c>
      <c r="AR133" s="131" t="s">
        <v>273</v>
      </c>
      <c r="AT133" s="131" t="s">
        <v>168</v>
      </c>
      <c r="AU133" s="131" t="s">
        <v>82</v>
      </c>
      <c r="AY133" s="17" t="s">
        <v>167</v>
      </c>
      <c r="BE133" s="132">
        <f t="shared" si="14"/>
        <v>0</v>
      </c>
      <c r="BF133" s="132">
        <f t="shared" si="15"/>
        <v>0</v>
      </c>
      <c r="BG133" s="132">
        <f t="shared" si="16"/>
        <v>0</v>
      </c>
      <c r="BH133" s="132">
        <f t="shared" si="17"/>
        <v>0</v>
      </c>
      <c r="BI133" s="132">
        <f t="shared" si="18"/>
        <v>0</v>
      </c>
      <c r="BJ133" s="17" t="s">
        <v>80</v>
      </c>
      <c r="BK133" s="132">
        <f t="shared" si="19"/>
        <v>0</v>
      </c>
      <c r="BL133" s="17" t="s">
        <v>273</v>
      </c>
      <c r="BM133" s="131" t="s">
        <v>2697</v>
      </c>
    </row>
    <row r="134" spans="2:65" s="1" customFormat="1" ht="16.5" customHeight="1" x14ac:dyDescent="0.2">
      <c r="B134" s="32"/>
      <c r="C134" s="120" t="s">
        <v>561</v>
      </c>
      <c r="D134" s="120" t="s">
        <v>168</v>
      </c>
      <c r="E134" s="121" t="s">
        <v>2698</v>
      </c>
      <c r="F134" s="122" t="s">
        <v>2699</v>
      </c>
      <c r="G134" s="123" t="s">
        <v>1805</v>
      </c>
      <c r="H134" s="124">
        <v>1</v>
      </c>
      <c r="I134" s="125"/>
      <c r="J134" s="126">
        <f t="shared" si="10"/>
        <v>0</v>
      </c>
      <c r="K134" s="122" t="s">
        <v>19</v>
      </c>
      <c r="L134" s="32"/>
      <c r="M134" s="127" t="s">
        <v>19</v>
      </c>
      <c r="N134" s="128" t="s">
        <v>43</v>
      </c>
      <c r="P134" s="129">
        <f t="shared" si="11"/>
        <v>0</v>
      </c>
      <c r="Q134" s="129">
        <v>1.093E-2</v>
      </c>
      <c r="R134" s="129">
        <f t="shared" si="12"/>
        <v>1.093E-2</v>
      </c>
      <c r="S134" s="129">
        <v>0</v>
      </c>
      <c r="T134" s="129">
        <f t="shared" si="13"/>
        <v>0</v>
      </c>
      <c r="U134" s="130" t="s">
        <v>19</v>
      </c>
      <c r="AR134" s="131" t="s">
        <v>273</v>
      </c>
      <c r="AT134" s="131" t="s">
        <v>168</v>
      </c>
      <c r="AU134" s="131" t="s">
        <v>82</v>
      </c>
      <c r="AY134" s="17" t="s">
        <v>167</v>
      </c>
      <c r="BE134" s="132">
        <f t="shared" si="14"/>
        <v>0</v>
      </c>
      <c r="BF134" s="132">
        <f t="shared" si="15"/>
        <v>0</v>
      </c>
      <c r="BG134" s="132">
        <f t="shared" si="16"/>
        <v>0</v>
      </c>
      <c r="BH134" s="132">
        <f t="shared" si="17"/>
        <v>0</v>
      </c>
      <c r="BI134" s="132">
        <f t="shared" si="18"/>
        <v>0</v>
      </c>
      <c r="BJ134" s="17" t="s">
        <v>80</v>
      </c>
      <c r="BK134" s="132">
        <f t="shared" si="19"/>
        <v>0</v>
      </c>
      <c r="BL134" s="17" t="s">
        <v>273</v>
      </c>
      <c r="BM134" s="131" t="s">
        <v>2700</v>
      </c>
    </row>
    <row r="135" spans="2:65" s="1" customFormat="1" ht="24.2" customHeight="1" x14ac:dyDescent="0.2">
      <c r="B135" s="32"/>
      <c r="C135" s="120" t="s">
        <v>565</v>
      </c>
      <c r="D135" s="120" t="s">
        <v>168</v>
      </c>
      <c r="E135" s="121" t="s">
        <v>2701</v>
      </c>
      <c r="F135" s="122" t="s">
        <v>2702</v>
      </c>
      <c r="G135" s="123" t="s">
        <v>228</v>
      </c>
      <c r="H135" s="124">
        <v>649</v>
      </c>
      <c r="I135" s="125"/>
      <c r="J135" s="126">
        <f t="shared" si="10"/>
        <v>0</v>
      </c>
      <c r="K135" s="122" t="s">
        <v>19</v>
      </c>
      <c r="L135" s="32"/>
      <c r="M135" s="127" t="s">
        <v>19</v>
      </c>
      <c r="N135" s="128" t="s">
        <v>43</v>
      </c>
      <c r="P135" s="129">
        <f t="shared" si="11"/>
        <v>0</v>
      </c>
      <c r="Q135" s="129">
        <v>1.9000000000000001E-4</v>
      </c>
      <c r="R135" s="129">
        <f t="shared" si="12"/>
        <v>0.12331</v>
      </c>
      <c r="S135" s="129">
        <v>0</v>
      </c>
      <c r="T135" s="129">
        <f t="shared" si="13"/>
        <v>0</v>
      </c>
      <c r="U135" s="130" t="s">
        <v>19</v>
      </c>
      <c r="AR135" s="131" t="s">
        <v>273</v>
      </c>
      <c r="AT135" s="131" t="s">
        <v>168</v>
      </c>
      <c r="AU135" s="131" t="s">
        <v>82</v>
      </c>
      <c r="AY135" s="17" t="s">
        <v>167</v>
      </c>
      <c r="BE135" s="132">
        <f t="shared" si="14"/>
        <v>0</v>
      </c>
      <c r="BF135" s="132">
        <f t="shared" si="15"/>
        <v>0</v>
      </c>
      <c r="BG135" s="132">
        <f t="shared" si="16"/>
        <v>0</v>
      </c>
      <c r="BH135" s="132">
        <f t="shared" si="17"/>
        <v>0</v>
      </c>
      <c r="BI135" s="132">
        <f t="shared" si="18"/>
        <v>0</v>
      </c>
      <c r="BJ135" s="17" t="s">
        <v>80</v>
      </c>
      <c r="BK135" s="132">
        <f t="shared" si="19"/>
        <v>0</v>
      </c>
      <c r="BL135" s="17" t="s">
        <v>273</v>
      </c>
      <c r="BM135" s="131" t="s">
        <v>2703</v>
      </c>
    </row>
    <row r="136" spans="2:65" s="1" customFormat="1" ht="21.75" customHeight="1" x14ac:dyDescent="0.2">
      <c r="B136" s="32"/>
      <c r="C136" s="120" t="s">
        <v>570</v>
      </c>
      <c r="D136" s="120" t="s">
        <v>168</v>
      </c>
      <c r="E136" s="121" t="s">
        <v>2704</v>
      </c>
      <c r="F136" s="122" t="s">
        <v>2705</v>
      </c>
      <c r="G136" s="123" t="s">
        <v>228</v>
      </c>
      <c r="H136" s="124">
        <v>649</v>
      </c>
      <c r="I136" s="125"/>
      <c r="J136" s="126">
        <f t="shared" si="10"/>
        <v>0</v>
      </c>
      <c r="K136" s="122" t="s">
        <v>19</v>
      </c>
      <c r="L136" s="32"/>
      <c r="M136" s="127" t="s">
        <v>19</v>
      </c>
      <c r="N136" s="128" t="s">
        <v>43</v>
      </c>
      <c r="P136" s="129">
        <f t="shared" si="11"/>
        <v>0</v>
      </c>
      <c r="Q136" s="129">
        <v>1.0000000000000001E-5</v>
      </c>
      <c r="R136" s="129">
        <f t="shared" si="12"/>
        <v>6.4900000000000001E-3</v>
      </c>
      <c r="S136" s="129">
        <v>0</v>
      </c>
      <c r="T136" s="129">
        <f t="shared" si="13"/>
        <v>0</v>
      </c>
      <c r="U136" s="130" t="s">
        <v>19</v>
      </c>
      <c r="AR136" s="131" t="s">
        <v>273</v>
      </c>
      <c r="AT136" s="131" t="s">
        <v>168</v>
      </c>
      <c r="AU136" s="131" t="s">
        <v>82</v>
      </c>
      <c r="AY136" s="17" t="s">
        <v>167</v>
      </c>
      <c r="BE136" s="132">
        <f t="shared" si="14"/>
        <v>0</v>
      </c>
      <c r="BF136" s="132">
        <f t="shared" si="15"/>
        <v>0</v>
      </c>
      <c r="BG136" s="132">
        <f t="shared" si="16"/>
        <v>0</v>
      </c>
      <c r="BH136" s="132">
        <f t="shared" si="17"/>
        <v>0</v>
      </c>
      <c r="BI136" s="132">
        <f t="shared" si="18"/>
        <v>0</v>
      </c>
      <c r="BJ136" s="17" t="s">
        <v>80</v>
      </c>
      <c r="BK136" s="132">
        <f t="shared" si="19"/>
        <v>0</v>
      </c>
      <c r="BL136" s="17" t="s">
        <v>273</v>
      </c>
      <c r="BM136" s="131" t="s">
        <v>2706</v>
      </c>
    </row>
    <row r="137" spans="2:65" s="1" customFormat="1" ht="24.2" customHeight="1" x14ac:dyDescent="0.2">
      <c r="B137" s="32"/>
      <c r="C137" s="120" t="s">
        <v>574</v>
      </c>
      <c r="D137" s="120" t="s">
        <v>168</v>
      </c>
      <c r="E137" s="121" t="s">
        <v>2074</v>
      </c>
      <c r="F137" s="122" t="s">
        <v>2707</v>
      </c>
      <c r="G137" s="123" t="s">
        <v>228</v>
      </c>
      <c r="H137" s="124">
        <v>22</v>
      </c>
      <c r="I137" s="125"/>
      <c r="J137" s="126">
        <f t="shared" si="10"/>
        <v>0</v>
      </c>
      <c r="K137" s="122" t="s">
        <v>19</v>
      </c>
      <c r="L137" s="32"/>
      <c r="M137" s="127" t="s">
        <v>19</v>
      </c>
      <c r="N137" s="128" t="s">
        <v>43</v>
      </c>
      <c r="P137" s="129">
        <f t="shared" si="11"/>
        <v>0</v>
      </c>
      <c r="Q137" s="129">
        <v>1.3699999999999999E-3</v>
      </c>
      <c r="R137" s="129">
        <f t="shared" si="12"/>
        <v>3.0139999999999997E-2</v>
      </c>
      <c r="S137" s="129">
        <v>0</v>
      </c>
      <c r="T137" s="129">
        <f t="shared" si="13"/>
        <v>0</v>
      </c>
      <c r="U137" s="130" t="s">
        <v>19</v>
      </c>
      <c r="AR137" s="131" t="s">
        <v>273</v>
      </c>
      <c r="AT137" s="131" t="s">
        <v>168</v>
      </c>
      <c r="AU137" s="131" t="s">
        <v>82</v>
      </c>
      <c r="AY137" s="17" t="s">
        <v>167</v>
      </c>
      <c r="BE137" s="132">
        <f t="shared" si="14"/>
        <v>0</v>
      </c>
      <c r="BF137" s="132">
        <f t="shared" si="15"/>
        <v>0</v>
      </c>
      <c r="BG137" s="132">
        <f t="shared" si="16"/>
        <v>0</v>
      </c>
      <c r="BH137" s="132">
        <f t="shared" si="17"/>
        <v>0</v>
      </c>
      <c r="BI137" s="132">
        <f t="shared" si="18"/>
        <v>0</v>
      </c>
      <c r="BJ137" s="17" t="s">
        <v>80</v>
      </c>
      <c r="BK137" s="132">
        <f t="shared" si="19"/>
        <v>0</v>
      </c>
      <c r="BL137" s="17" t="s">
        <v>273</v>
      </c>
      <c r="BM137" s="131" t="s">
        <v>2708</v>
      </c>
    </row>
    <row r="138" spans="2:65" s="1" customFormat="1" ht="16.5" customHeight="1" x14ac:dyDescent="0.2">
      <c r="B138" s="32"/>
      <c r="C138" s="152" t="s">
        <v>578</v>
      </c>
      <c r="D138" s="152" t="s">
        <v>180</v>
      </c>
      <c r="E138" s="153" t="s">
        <v>2077</v>
      </c>
      <c r="F138" s="154" t="s">
        <v>2078</v>
      </c>
      <c r="G138" s="155" t="s">
        <v>228</v>
      </c>
      <c r="H138" s="156">
        <v>22</v>
      </c>
      <c r="I138" s="157"/>
      <c r="J138" s="158">
        <f t="shared" si="10"/>
        <v>0</v>
      </c>
      <c r="K138" s="154" t="s">
        <v>19</v>
      </c>
      <c r="L138" s="159"/>
      <c r="M138" s="160" t="s">
        <v>19</v>
      </c>
      <c r="N138" s="161" t="s">
        <v>43</v>
      </c>
      <c r="P138" s="129">
        <f t="shared" si="11"/>
        <v>0</v>
      </c>
      <c r="Q138" s="129">
        <v>0</v>
      </c>
      <c r="R138" s="129">
        <f t="shared" si="12"/>
        <v>0</v>
      </c>
      <c r="S138" s="129">
        <v>0</v>
      </c>
      <c r="T138" s="129">
        <f t="shared" si="13"/>
        <v>0</v>
      </c>
      <c r="U138" s="130" t="s">
        <v>19</v>
      </c>
      <c r="AR138" s="131" t="s">
        <v>354</v>
      </c>
      <c r="AT138" s="131" t="s">
        <v>180</v>
      </c>
      <c r="AU138" s="131" t="s">
        <v>82</v>
      </c>
      <c r="AY138" s="17" t="s">
        <v>167</v>
      </c>
      <c r="BE138" s="132">
        <f t="shared" si="14"/>
        <v>0</v>
      </c>
      <c r="BF138" s="132">
        <f t="shared" si="15"/>
        <v>0</v>
      </c>
      <c r="BG138" s="132">
        <f t="shared" si="16"/>
        <v>0</v>
      </c>
      <c r="BH138" s="132">
        <f t="shared" si="17"/>
        <v>0</v>
      </c>
      <c r="BI138" s="132">
        <f t="shared" si="18"/>
        <v>0</v>
      </c>
      <c r="BJ138" s="17" t="s">
        <v>80</v>
      </c>
      <c r="BK138" s="132">
        <f t="shared" si="19"/>
        <v>0</v>
      </c>
      <c r="BL138" s="17" t="s">
        <v>273</v>
      </c>
      <c r="BM138" s="131" t="s">
        <v>2709</v>
      </c>
    </row>
    <row r="139" spans="2:65" s="1" customFormat="1" ht="16.5" customHeight="1" x14ac:dyDescent="0.2">
      <c r="B139" s="32"/>
      <c r="C139" s="152" t="s">
        <v>584</v>
      </c>
      <c r="D139" s="152" t="s">
        <v>180</v>
      </c>
      <c r="E139" s="153" t="s">
        <v>2080</v>
      </c>
      <c r="F139" s="154" t="s">
        <v>2081</v>
      </c>
      <c r="G139" s="155" t="s">
        <v>228</v>
      </c>
      <c r="H139" s="156">
        <v>22</v>
      </c>
      <c r="I139" s="157"/>
      <c r="J139" s="158">
        <f t="shared" si="10"/>
        <v>0</v>
      </c>
      <c r="K139" s="154" t="s">
        <v>19</v>
      </c>
      <c r="L139" s="159"/>
      <c r="M139" s="160" t="s">
        <v>19</v>
      </c>
      <c r="N139" s="161" t="s">
        <v>43</v>
      </c>
      <c r="P139" s="129">
        <f t="shared" si="11"/>
        <v>0</v>
      </c>
      <c r="Q139" s="129">
        <v>0</v>
      </c>
      <c r="R139" s="129">
        <f t="shared" si="12"/>
        <v>0</v>
      </c>
      <c r="S139" s="129">
        <v>0</v>
      </c>
      <c r="T139" s="129">
        <f t="shared" si="13"/>
        <v>0</v>
      </c>
      <c r="U139" s="130" t="s">
        <v>19</v>
      </c>
      <c r="AR139" s="131" t="s">
        <v>354</v>
      </c>
      <c r="AT139" s="131" t="s">
        <v>180</v>
      </c>
      <c r="AU139" s="131" t="s">
        <v>82</v>
      </c>
      <c r="AY139" s="17" t="s">
        <v>167</v>
      </c>
      <c r="BE139" s="132">
        <f t="shared" si="14"/>
        <v>0</v>
      </c>
      <c r="BF139" s="132">
        <f t="shared" si="15"/>
        <v>0</v>
      </c>
      <c r="BG139" s="132">
        <f t="shared" si="16"/>
        <v>0</v>
      </c>
      <c r="BH139" s="132">
        <f t="shared" si="17"/>
        <v>0</v>
      </c>
      <c r="BI139" s="132">
        <f t="shared" si="18"/>
        <v>0</v>
      </c>
      <c r="BJ139" s="17" t="s">
        <v>80</v>
      </c>
      <c r="BK139" s="132">
        <f t="shared" si="19"/>
        <v>0</v>
      </c>
      <c r="BL139" s="17" t="s">
        <v>273</v>
      </c>
      <c r="BM139" s="131" t="s">
        <v>2710</v>
      </c>
    </row>
    <row r="140" spans="2:65" s="1" customFormat="1" ht="37.9" customHeight="1" x14ac:dyDescent="0.2">
      <c r="B140" s="32"/>
      <c r="C140" s="120" t="s">
        <v>587</v>
      </c>
      <c r="D140" s="120" t="s">
        <v>168</v>
      </c>
      <c r="E140" s="121" t="s">
        <v>2711</v>
      </c>
      <c r="F140" s="122" t="s">
        <v>3388</v>
      </c>
      <c r="G140" s="123" t="s">
        <v>1805</v>
      </c>
      <c r="H140" s="124">
        <v>1</v>
      </c>
      <c r="I140" s="125"/>
      <c r="J140" s="126">
        <f t="shared" si="10"/>
        <v>0</v>
      </c>
      <c r="K140" s="122" t="s">
        <v>19</v>
      </c>
      <c r="L140" s="32"/>
      <c r="M140" s="127" t="s">
        <v>19</v>
      </c>
      <c r="N140" s="128" t="s">
        <v>43</v>
      </c>
      <c r="P140" s="129">
        <f t="shared" si="11"/>
        <v>0</v>
      </c>
      <c r="Q140" s="129">
        <v>4.4799999999999996E-3</v>
      </c>
      <c r="R140" s="129">
        <f t="shared" si="12"/>
        <v>4.4799999999999996E-3</v>
      </c>
      <c r="S140" s="129">
        <v>0</v>
      </c>
      <c r="T140" s="129">
        <f t="shared" si="13"/>
        <v>0</v>
      </c>
      <c r="U140" s="130" t="s">
        <v>19</v>
      </c>
      <c r="AR140" s="131" t="s">
        <v>273</v>
      </c>
      <c r="AT140" s="131" t="s">
        <v>168</v>
      </c>
      <c r="AU140" s="131" t="s">
        <v>82</v>
      </c>
      <c r="AY140" s="17" t="s">
        <v>167</v>
      </c>
      <c r="BE140" s="132">
        <f t="shared" si="14"/>
        <v>0</v>
      </c>
      <c r="BF140" s="132">
        <f t="shared" si="15"/>
        <v>0</v>
      </c>
      <c r="BG140" s="132">
        <f t="shared" si="16"/>
        <v>0</v>
      </c>
      <c r="BH140" s="132">
        <f t="shared" si="17"/>
        <v>0</v>
      </c>
      <c r="BI140" s="132">
        <f t="shared" si="18"/>
        <v>0</v>
      </c>
      <c r="BJ140" s="17" t="s">
        <v>80</v>
      </c>
      <c r="BK140" s="132">
        <f t="shared" si="19"/>
        <v>0</v>
      </c>
      <c r="BL140" s="17" t="s">
        <v>273</v>
      </c>
      <c r="BM140" s="131" t="s">
        <v>2712</v>
      </c>
    </row>
    <row r="141" spans="2:65" s="1" customFormat="1" ht="24.2" customHeight="1" x14ac:dyDescent="0.2">
      <c r="B141" s="32"/>
      <c r="C141" s="120" t="s">
        <v>591</v>
      </c>
      <c r="D141" s="120" t="s">
        <v>168</v>
      </c>
      <c r="E141" s="121" t="s">
        <v>2713</v>
      </c>
      <c r="F141" s="122" t="s">
        <v>2714</v>
      </c>
      <c r="G141" s="123" t="s">
        <v>1805</v>
      </c>
      <c r="H141" s="124">
        <v>1</v>
      </c>
      <c r="I141" s="125"/>
      <c r="J141" s="126">
        <f t="shared" si="10"/>
        <v>0</v>
      </c>
      <c r="K141" s="122" t="s">
        <v>19</v>
      </c>
      <c r="L141" s="32"/>
      <c r="M141" s="127" t="s">
        <v>19</v>
      </c>
      <c r="N141" s="128" t="s">
        <v>43</v>
      </c>
      <c r="P141" s="129">
        <f t="shared" si="11"/>
        <v>0</v>
      </c>
      <c r="Q141" s="129">
        <v>6.4999999999999997E-4</v>
      </c>
      <c r="R141" s="129">
        <f t="shared" si="12"/>
        <v>6.4999999999999997E-4</v>
      </c>
      <c r="S141" s="129">
        <v>0</v>
      </c>
      <c r="T141" s="129">
        <f t="shared" si="13"/>
        <v>0</v>
      </c>
      <c r="U141" s="130" t="s">
        <v>19</v>
      </c>
      <c r="AR141" s="131" t="s">
        <v>273</v>
      </c>
      <c r="AT141" s="131" t="s">
        <v>168</v>
      </c>
      <c r="AU141" s="131" t="s">
        <v>82</v>
      </c>
      <c r="AY141" s="17" t="s">
        <v>167</v>
      </c>
      <c r="BE141" s="132">
        <f t="shared" si="14"/>
        <v>0</v>
      </c>
      <c r="BF141" s="132">
        <f t="shared" si="15"/>
        <v>0</v>
      </c>
      <c r="BG141" s="132">
        <f t="shared" si="16"/>
        <v>0</v>
      </c>
      <c r="BH141" s="132">
        <f t="shared" si="17"/>
        <v>0</v>
      </c>
      <c r="BI141" s="132">
        <f t="shared" si="18"/>
        <v>0</v>
      </c>
      <c r="BJ141" s="17" t="s">
        <v>80</v>
      </c>
      <c r="BK141" s="132">
        <f t="shared" si="19"/>
        <v>0</v>
      </c>
      <c r="BL141" s="17" t="s">
        <v>273</v>
      </c>
      <c r="BM141" s="131" t="s">
        <v>2715</v>
      </c>
    </row>
    <row r="142" spans="2:65" s="1" customFormat="1" ht="24.2" customHeight="1" x14ac:dyDescent="0.2">
      <c r="B142" s="32"/>
      <c r="C142" s="120" t="s">
        <v>595</v>
      </c>
      <c r="D142" s="120" t="s">
        <v>168</v>
      </c>
      <c r="E142" s="121" t="s">
        <v>2716</v>
      </c>
      <c r="F142" s="122" t="s">
        <v>2717</v>
      </c>
      <c r="G142" s="123" t="s">
        <v>314</v>
      </c>
      <c r="H142" s="124">
        <v>1</v>
      </c>
      <c r="I142" s="125"/>
      <c r="J142" s="126">
        <f t="shared" si="10"/>
        <v>0</v>
      </c>
      <c r="K142" s="122" t="s">
        <v>19</v>
      </c>
      <c r="L142" s="32"/>
      <c r="M142" s="127" t="s">
        <v>19</v>
      </c>
      <c r="N142" s="128" t="s">
        <v>43</v>
      </c>
      <c r="P142" s="129">
        <f t="shared" si="11"/>
        <v>0</v>
      </c>
      <c r="Q142" s="129">
        <v>6.7000000000000002E-4</v>
      </c>
      <c r="R142" s="129">
        <f t="shared" si="12"/>
        <v>6.7000000000000002E-4</v>
      </c>
      <c r="S142" s="129">
        <v>0</v>
      </c>
      <c r="T142" s="129">
        <f t="shared" si="13"/>
        <v>0</v>
      </c>
      <c r="U142" s="130" t="s">
        <v>19</v>
      </c>
      <c r="AR142" s="131" t="s">
        <v>273</v>
      </c>
      <c r="AT142" s="131" t="s">
        <v>168</v>
      </c>
      <c r="AU142" s="131" t="s">
        <v>82</v>
      </c>
      <c r="AY142" s="17" t="s">
        <v>167</v>
      </c>
      <c r="BE142" s="132">
        <f t="shared" si="14"/>
        <v>0</v>
      </c>
      <c r="BF142" s="132">
        <f t="shared" si="15"/>
        <v>0</v>
      </c>
      <c r="BG142" s="132">
        <f t="shared" si="16"/>
        <v>0</v>
      </c>
      <c r="BH142" s="132">
        <f t="shared" si="17"/>
        <v>0</v>
      </c>
      <c r="BI142" s="132">
        <f t="shared" si="18"/>
        <v>0</v>
      </c>
      <c r="BJ142" s="17" t="s">
        <v>80</v>
      </c>
      <c r="BK142" s="132">
        <f t="shared" si="19"/>
        <v>0</v>
      </c>
      <c r="BL142" s="17" t="s">
        <v>273</v>
      </c>
      <c r="BM142" s="131" t="s">
        <v>2718</v>
      </c>
    </row>
    <row r="143" spans="2:65" s="1" customFormat="1" ht="16.5" customHeight="1" x14ac:dyDescent="0.2">
      <c r="B143" s="32"/>
      <c r="C143" s="152" t="s">
        <v>598</v>
      </c>
      <c r="D143" s="152" t="s">
        <v>180</v>
      </c>
      <c r="E143" s="153" t="s">
        <v>2719</v>
      </c>
      <c r="F143" s="154" t="s">
        <v>2720</v>
      </c>
      <c r="G143" s="155" t="s">
        <v>424</v>
      </c>
      <c r="H143" s="156">
        <v>1</v>
      </c>
      <c r="I143" s="157"/>
      <c r="J143" s="158">
        <f t="shared" si="10"/>
        <v>0</v>
      </c>
      <c r="K143" s="154" t="s">
        <v>19</v>
      </c>
      <c r="L143" s="159"/>
      <c r="M143" s="160" t="s">
        <v>19</v>
      </c>
      <c r="N143" s="161" t="s">
        <v>43</v>
      </c>
      <c r="P143" s="129">
        <f t="shared" si="11"/>
        <v>0</v>
      </c>
      <c r="Q143" s="129">
        <v>0</v>
      </c>
      <c r="R143" s="129">
        <f t="shared" si="12"/>
        <v>0</v>
      </c>
      <c r="S143" s="129">
        <v>0</v>
      </c>
      <c r="T143" s="129">
        <f t="shared" si="13"/>
        <v>0</v>
      </c>
      <c r="U143" s="130" t="s">
        <v>19</v>
      </c>
      <c r="AR143" s="131" t="s">
        <v>354</v>
      </c>
      <c r="AT143" s="131" t="s">
        <v>180</v>
      </c>
      <c r="AU143" s="131" t="s">
        <v>82</v>
      </c>
      <c r="AY143" s="17" t="s">
        <v>167</v>
      </c>
      <c r="BE143" s="132">
        <f t="shared" si="14"/>
        <v>0</v>
      </c>
      <c r="BF143" s="132">
        <f t="shared" si="15"/>
        <v>0</v>
      </c>
      <c r="BG143" s="132">
        <f t="shared" si="16"/>
        <v>0</v>
      </c>
      <c r="BH143" s="132">
        <f t="shared" si="17"/>
        <v>0</v>
      </c>
      <c r="BI143" s="132">
        <f t="shared" si="18"/>
        <v>0</v>
      </c>
      <c r="BJ143" s="17" t="s">
        <v>80</v>
      </c>
      <c r="BK143" s="132">
        <f t="shared" si="19"/>
        <v>0</v>
      </c>
      <c r="BL143" s="17" t="s">
        <v>273</v>
      </c>
      <c r="BM143" s="131" t="s">
        <v>2721</v>
      </c>
    </row>
    <row r="144" spans="2:65" s="1" customFormat="1" ht="24.2" customHeight="1" x14ac:dyDescent="0.2">
      <c r="B144" s="32"/>
      <c r="C144" s="120" t="s">
        <v>601</v>
      </c>
      <c r="D144" s="120" t="s">
        <v>168</v>
      </c>
      <c r="E144" s="121" t="s">
        <v>2722</v>
      </c>
      <c r="F144" s="122" t="s">
        <v>2723</v>
      </c>
      <c r="G144" s="123" t="s">
        <v>1805</v>
      </c>
      <c r="H144" s="124">
        <v>1</v>
      </c>
      <c r="I144" s="125"/>
      <c r="J144" s="126">
        <f t="shared" si="10"/>
        <v>0</v>
      </c>
      <c r="K144" s="122" t="s">
        <v>19</v>
      </c>
      <c r="L144" s="32"/>
      <c r="M144" s="127" t="s">
        <v>19</v>
      </c>
      <c r="N144" s="128" t="s">
        <v>43</v>
      </c>
      <c r="P144" s="129">
        <f t="shared" si="11"/>
        <v>0</v>
      </c>
      <c r="Q144" s="129">
        <v>6.8000000000000005E-4</v>
      </c>
      <c r="R144" s="129">
        <f t="shared" si="12"/>
        <v>6.8000000000000005E-4</v>
      </c>
      <c r="S144" s="129">
        <v>0</v>
      </c>
      <c r="T144" s="129">
        <f t="shared" si="13"/>
        <v>0</v>
      </c>
      <c r="U144" s="130" t="s">
        <v>19</v>
      </c>
      <c r="AR144" s="131" t="s">
        <v>273</v>
      </c>
      <c r="AT144" s="131" t="s">
        <v>168</v>
      </c>
      <c r="AU144" s="131" t="s">
        <v>82</v>
      </c>
      <c r="AY144" s="17" t="s">
        <v>167</v>
      </c>
      <c r="BE144" s="132">
        <f t="shared" si="14"/>
        <v>0</v>
      </c>
      <c r="BF144" s="132">
        <f t="shared" si="15"/>
        <v>0</v>
      </c>
      <c r="BG144" s="132">
        <f t="shared" si="16"/>
        <v>0</v>
      </c>
      <c r="BH144" s="132">
        <f t="shared" si="17"/>
        <v>0</v>
      </c>
      <c r="BI144" s="132">
        <f t="shared" si="18"/>
        <v>0</v>
      </c>
      <c r="BJ144" s="17" t="s">
        <v>80</v>
      </c>
      <c r="BK144" s="132">
        <f t="shared" si="19"/>
        <v>0</v>
      </c>
      <c r="BL144" s="17" t="s">
        <v>273</v>
      </c>
      <c r="BM144" s="131" t="s">
        <v>2724</v>
      </c>
    </row>
    <row r="145" spans="2:65" s="1" customFormat="1" ht="16.5" customHeight="1" x14ac:dyDescent="0.2">
      <c r="B145" s="32"/>
      <c r="C145" s="152" t="s">
        <v>604</v>
      </c>
      <c r="D145" s="152" t="s">
        <v>180</v>
      </c>
      <c r="E145" s="153" t="s">
        <v>2725</v>
      </c>
      <c r="F145" s="154" t="s">
        <v>2726</v>
      </c>
      <c r="G145" s="155" t="s">
        <v>424</v>
      </c>
      <c r="H145" s="156">
        <v>1</v>
      </c>
      <c r="I145" s="157"/>
      <c r="J145" s="158">
        <f t="shared" si="10"/>
        <v>0</v>
      </c>
      <c r="K145" s="154" t="s">
        <v>19</v>
      </c>
      <c r="L145" s="159"/>
      <c r="M145" s="160" t="s">
        <v>19</v>
      </c>
      <c r="N145" s="161" t="s">
        <v>43</v>
      </c>
      <c r="P145" s="129">
        <f t="shared" si="11"/>
        <v>0</v>
      </c>
      <c r="Q145" s="129">
        <v>0</v>
      </c>
      <c r="R145" s="129">
        <f t="shared" si="12"/>
        <v>0</v>
      </c>
      <c r="S145" s="129">
        <v>0</v>
      </c>
      <c r="T145" s="129">
        <f t="shared" si="13"/>
        <v>0</v>
      </c>
      <c r="U145" s="130" t="s">
        <v>19</v>
      </c>
      <c r="AR145" s="131" t="s">
        <v>354</v>
      </c>
      <c r="AT145" s="131" t="s">
        <v>180</v>
      </c>
      <c r="AU145" s="131" t="s">
        <v>82</v>
      </c>
      <c r="AY145" s="17" t="s">
        <v>167</v>
      </c>
      <c r="BE145" s="132">
        <f t="shared" si="14"/>
        <v>0</v>
      </c>
      <c r="BF145" s="132">
        <f t="shared" si="15"/>
        <v>0</v>
      </c>
      <c r="BG145" s="132">
        <f t="shared" si="16"/>
        <v>0</v>
      </c>
      <c r="BH145" s="132">
        <f t="shared" si="17"/>
        <v>0</v>
      </c>
      <c r="BI145" s="132">
        <f t="shared" si="18"/>
        <v>0</v>
      </c>
      <c r="BJ145" s="17" t="s">
        <v>80</v>
      </c>
      <c r="BK145" s="132">
        <f t="shared" si="19"/>
        <v>0</v>
      </c>
      <c r="BL145" s="17" t="s">
        <v>273</v>
      </c>
      <c r="BM145" s="131" t="s">
        <v>2727</v>
      </c>
    </row>
    <row r="146" spans="2:65" s="1" customFormat="1" ht="16.5" customHeight="1" x14ac:dyDescent="0.2">
      <c r="B146" s="32"/>
      <c r="C146" s="152" t="s">
        <v>608</v>
      </c>
      <c r="D146" s="152" t="s">
        <v>180</v>
      </c>
      <c r="E146" s="153" t="s">
        <v>2728</v>
      </c>
      <c r="F146" s="154" t="s">
        <v>2729</v>
      </c>
      <c r="G146" s="155" t="s">
        <v>2730</v>
      </c>
      <c r="H146" s="156">
        <v>1</v>
      </c>
      <c r="I146" s="157"/>
      <c r="J146" s="158">
        <f t="shared" si="10"/>
        <v>0</v>
      </c>
      <c r="K146" s="154" t="s">
        <v>19</v>
      </c>
      <c r="L146" s="159"/>
      <c r="M146" s="160" t="s">
        <v>19</v>
      </c>
      <c r="N146" s="161" t="s">
        <v>43</v>
      </c>
      <c r="P146" s="129">
        <f t="shared" si="11"/>
        <v>0</v>
      </c>
      <c r="Q146" s="129">
        <v>0</v>
      </c>
      <c r="R146" s="129">
        <f t="shared" si="12"/>
        <v>0</v>
      </c>
      <c r="S146" s="129">
        <v>0</v>
      </c>
      <c r="T146" s="129">
        <f t="shared" si="13"/>
        <v>0</v>
      </c>
      <c r="U146" s="130" t="s">
        <v>19</v>
      </c>
      <c r="AR146" s="131" t="s">
        <v>354</v>
      </c>
      <c r="AT146" s="131" t="s">
        <v>180</v>
      </c>
      <c r="AU146" s="131" t="s">
        <v>82</v>
      </c>
      <c r="AY146" s="17" t="s">
        <v>167</v>
      </c>
      <c r="BE146" s="132">
        <f t="shared" si="14"/>
        <v>0</v>
      </c>
      <c r="BF146" s="132">
        <f t="shared" si="15"/>
        <v>0</v>
      </c>
      <c r="BG146" s="132">
        <f t="shared" si="16"/>
        <v>0</v>
      </c>
      <c r="BH146" s="132">
        <f t="shared" si="17"/>
        <v>0</v>
      </c>
      <c r="BI146" s="132">
        <f t="shared" si="18"/>
        <v>0</v>
      </c>
      <c r="BJ146" s="17" t="s">
        <v>80</v>
      </c>
      <c r="BK146" s="132">
        <f t="shared" si="19"/>
        <v>0</v>
      </c>
      <c r="BL146" s="17" t="s">
        <v>273</v>
      </c>
      <c r="BM146" s="131" t="s">
        <v>2731</v>
      </c>
    </row>
    <row r="147" spans="2:65" s="1" customFormat="1" ht="24.2" customHeight="1" x14ac:dyDescent="0.2">
      <c r="B147" s="32"/>
      <c r="C147" s="120" t="s">
        <v>611</v>
      </c>
      <c r="D147" s="120" t="s">
        <v>168</v>
      </c>
      <c r="E147" s="121" t="s">
        <v>2732</v>
      </c>
      <c r="F147" s="122" t="s">
        <v>2733</v>
      </c>
      <c r="G147" s="123" t="s">
        <v>314</v>
      </c>
      <c r="H147" s="124">
        <v>2</v>
      </c>
      <c r="I147" s="125"/>
      <c r="J147" s="126">
        <f t="shared" si="10"/>
        <v>0</v>
      </c>
      <c r="K147" s="122" t="s">
        <v>19</v>
      </c>
      <c r="L147" s="32"/>
      <c r="M147" s="127" t="s">
        <v>19</v>
      </c>
      <c r="N147" s="128" t="s">
        <v>43</v>
      </c>
      <c r="P147" s="129">
        <f t="shared" si="11"/>
        <v>0</v>
      </c>
      <c r="Q147" s="129">
        <v>5.2999999999999998E-4</v>
      </c>
      <c r="R147" s="129">
        <f t="shared" si="12"/>
        <v>1.06E-3</v>
      </c>
      <c r="S147" s="129">
        <v>0</v>
      </c>
      <c r="T147" s="129">
        <f t="shared" si="13"/>
        <v>0</v>
      </c>
      <c r="U147" s="130" t="s">
        <v>19</v>
      </c>
      <c r="AR147" s="131" t="s">
        <v>273</v>
      </c>
      <c r="AT147" s="131" t="s">
        <v>168</v>
      </c>
      <c r="AU147" s="131" t="s">
        <v>82</v>
      </c>
      <c r="AY147" s="17" t="s">
        <v>167</v>
      </c>
      <c r="BE147" s="132">
        <f t="shared" si="14"/>
        <v>0</v>
      </c>
      <c r="BF147" s="132">
        <f t="shared" si="15"/>
        <v>0</v>
      </c>
      <c r="BG147" s="132">
        <f t="shared" si="16"/>
        <v>0</v>
      </c>
      <c r="BH147" s="132">
        <f t="shared" si="17"/>
        <v>0</v>
      </c>
      <c r="BI147" s="132">
        <f t="shared" si="18"/>
        <v>0</v>
      </c>
      <c r="BJ147" s="17" t="s">
        <v>80</v>
      </c>
      <c r="BK147" s="132">
        <f t="shared" si="19"/>
        <v>0</v>
      </c>
      <c r="BL147" s="17" t="s">
        <v>273</v>
      </c>
      <c r="BM147" s="131" t="s">
        <v>2734</v>
      </c>
    </row>
    <row r="148" spans="2:65" s="1" customFormat="1" ht="24.2" customHeight="1" x14ac:dyDescent="0.2">
      <c r="B148" s="32"/>
      <c r="C148" s="120" t="s">
        <v>615</v>
      </c>
      <c r="D148" s="120" t="s">
        <v>168</v>
      </c>
      <c r="E148" s="121" t="s">
        <v>2735</v>
      </c>
      <c r="F148" s="122" t="s">
        <v>2736</v>
      </c>
      <c r="G148" s="123" t="s">
        <v>314</v>
      </c>
      <c r="H148" s="124">
        <v>2</v>
      </c>
      <c r="I148" s="125"/>
      <c r="J148" s="126">
        <f t="shared" si="10"/>
        <v>0</v>
      </c>
      <c r="K148" s="122" t="s">
        <v>19</v>
      </c>
      <c r="L148" s="32"/>
      <c r="M148" s="127" t="s">
        <v>19</v>
      </c>
      <c r="N148" s="128" t="s">
        <v>43</v>
      </c>
      <c r="P148" s="129">
        <f t="shared" si="11"/>
        <v>0</v>
      </c>
      <c r="Q148" s="129">
        <v>2.7E-4</v>
      </c>
      <c r="R148" s="129">
        <f t="shared" si="12"/>
        <v>5.4000000000000001E-4</v>
      </c>
      <c r="S148" s="129">
        <v>0</v>
      </c>
      <c r="T148" s="129">
        <f t="shared" si="13"/>
        <v>0</v>
      </c>
      <c r="U148" s="130" t="s">
        <v>19</v>
      </c>
      <c r="AR148" s="131" t="s">
        <v>273</v>
      </c>
      <c r="AT148" s="131" t="s">
        <v>168</v>
      </c>
      <c r="AU148" s="131" t="s">
        <v>82</v>
      </c>
      <c r="AY148" s="17" t="s">
        <v>167</v>
      </c>
      <c r="BE148" s="132">
        <f t="shared" si="14"/>
        <v>0</v>
      </c>
      <c r="BF148" s="132">
        <f t="shared" si="15"/>
        <v>0</v>
      </c>
      <c r="BG148" s="132">
        <f t="shared" si="16"/>
        <v>0</v>
      </c>
      <c r="BH148" s="132">
        <f t="shared" si="17"/>
        <v>0</v>
      </c>
      <c r="BI148" s="132">
        <f t="shared" si="18"/>
        <v>0</v>
      </c>
      <c r="BJ148" s="17" t="s">
        <v>80</v>
      </c>
      <c r="BK148" s="132">
        <f t="shared" si="19"/>
        <v>0</v>
      </c>
      <c r="BL148" s="17" t="s">
        <v>273</v>
      </c>
      <c r="BM148" s="131" t="s">
        <v>2737</v>
      </c>
    </row>
    <row r="149" spans="2:65" s="1" customFormat="1" ht="24.2" customHeight="1" x14ac:dyDescent="0.2">
      <c r="B149" s="32"/>
      <c r="C149" s="120" t="s">
        <v>618</v>
      </c>
      <c r="D149" s="120" t="s">
        <v>168</v>
      </c>
      <c r="E149" s="121" t="s">
        <v>2738</v>
      </c>
      <c r="F149" s="122" t="s">
        <v>2739</v>
      </c>
      <c r="G149" s="123" t="s">
        <v>314</v>
      </c>
      <c r="H149" s="124">
        <v>1</v>
      </c>
      <c r="I149" s="125"/>
      <c r="J149" s="126">
        <f t="shared" si="10"/>
        <v>0</v>
      </c>
      <c r="K149" s="122" t="s">
        <v>19</v>
      </c>
      <c r="L149" s="32"/>
      <c r="M149" s="127" t="s">
        <v>19</v>
      </c>
      <c r="N149" s="128" t="s">
        <v>43</v>
      </c>
      <c r="P149" s="129">
        <f t="shared" si="11"/>
        <v>0</v>
      </c>
      <c r="Q149" s="129">
        <v>1.47E-3</v>
      </c>
      <c r="R149" s="129">
        <f t="shared" si="12"/>
        <v>1.47E-3</v>
      </c>
      <c r="S149" s="129">
        <v>0</v>
      </c>
      <c r="T149" s="129">
        <f t="shared" si="13"/>
        <v>0</v>
      </c>
      <c r="U149" s="130" t="s">
        <v>19</v>
      </c>
      <c r="AR149" s="131" t="s">
        <v>273</v>
      </c>
      <c r="AT149" s="131" t="s">
        <v>168</v>
      </c>
      <c r="AU149" s="131" t="s">
        <v>82</v>
      </c>
      <c r="AY149" s="17" t="s">
        <v>167</v>
      </c>
      <c r="BE149" s="132">
        <f t="shared" si="14"/>
        <v>0</v>
      </c>
      <c r="BF149" s="132">
        <f t="shared" si="15"/>
        <v>0</v>
      </c>
      <c r="BG149" s="132">
        <f t="shared" si="16"/>
        <v>0</v>
      </c>
      <c r="BH149" s="132">
        <f t="shared" si="17"/>
        <v>0</v>
      </c>
      <c r="BI149" s="132">
        <f t="shared" si="18"/>
        <v>0</v>
      </c>
      <c r="BJ149" s="17" t="s">
        <v>80</v>
      </c>
      <c r="BK149" s="132">
        <f t="shared" si="19"/>
        <v>0</v>
      </c>
      <c r="BL149" s="17" t="s">
        <v>273</v>
      </c>
      <c r="BM149" s="131" t="s">
        <v>2740</v>
      </c>
    </row>
    <row r="150" spans="2:65" s="10" customFormat="1" ht="22.9" customHeight="1" x14ac:dyDescent="0.2">
      <c r="B150" s="110"/>
      <c r="D150" s="111" t="s">
        <v>71</v>
      </c>
      <c r="E150" s="175" t="s">
        <v>2741</v>
      </c>
      <c r="F150" s="175" t="s">
        <v>2742</v>
      </c>
      <c r="I150" s="113"/>
      <c r="J150" s="176">
        <f>BK150</f>
        <v>0</v>
      </c>
      <c r="L150" s="110"/>
      <c r="M150" s="115"/>
      <c r="P150" s="116">
        <f>SUM(P151:P171)</f>
        <v>0</v>
      </c>
      <c r="R150" s="116">
        <f>SUM(R151:R171)</f>
        <v>1.6663699999999999</v>
      </c>
      <c r="T150" s="116">
        <f>SUM(T151:T171)</f>
        <v>0</v>
      </c>
      <c r="U150" s="117"/>
      <c r="AR150" s="111" t="s">
        <v>82</v>
      </c>
      <c r="AT150" s="118" t="s">
        <v>71</v>
      </c>
      <c r="AU150" s="118" t="s">
        <v>80</v>
      </c>
      <c r="AY150" s="111" t="s">
        <v>167</v>
      </c>
      <c r="BK150" s="119">
        <f>SUM(BK151:BK171)</f>
        <v>0</v>
      </c>
    </row>
    <row r="151" spans="2:65" s="1" customFormat="1" ht="24.2" customHeight="1" x14ac:dyDescent="0.2">
      <c r="B151" s="32"/>
      <c r="C151" s="120" t="s">
        <v>621</v>
      </c>
      <c r="D151" s="120" t="s">
        <v>168</v>
      </c>
      <c r="E151" s="121" t="s">
        <v>2743</v>
      </c>
      <c r="F151" s="122" t="s">
        <v>2744</v>
      </c>
      <c r="G151" s="123" t="s">
        <v>1805</v>
      </c>
      <c r="H151" s="124">
        <v>10</v>
      </c>
      <c r="I151" s="125"/>
      <c r="J151" s="126">
        <f t="shared" ref="J151:J171" si="20">ROUND(I151*H151,2)</f>
        <v>0</v>
      </c>
      <c r="K151" s="122" t="s">
        <v>19</v>
      </c>
      <c r="L151" s="32"/>
      <c r="M151" s="127" t="s">
        <v>19</v>
      </c>
      <c r="N151" s="128" t="s">
        <v>43</v>
      </c>
      <c r="P151" s="129">
        <f t="shared" ref="P151:P171" si="21">O151*H151</f>
        <v>0</v>
      </c>
      <c r="Q151" s="129">
        <v>1.6969999999999999E-2</v>
      </c>
      <c r="R151" s="129">
        <f t="shared" ref="R151:R171" si="22">Q151*H151</f>
        <v>0.16969999999999999</v>
      </c>
      <c r="S151" s="129">
        <v>0</v>
      </c>
      <c r="T151" s="129">
        <f t="shared" ref="T151:T171" si="23">S151*H151</f>
        <v>0</v>
      </c>
      <c r="U151" s="130" t="s">
        <v>19</v>
      </c>
      <c r="AR151" s="131" t="s">
        <v>273</v>
      </c>
      <c r="AT151" s="131" t="s">
        <v>168</v>
      </c>
      <c r="AU151" s="131" t="s">
        <v>82</v>
      </c>
      <c r="AY151" s="17" t="s">
        <v>167</v>
      </c>
      <c r="BE151" s="132">
        <f t="shared" ref="BE151:BE171" si="24">IF(N151="základní",J151,0)</f>
        <v>0</v>
      </c>
      <c r="BF151" s="132">
        <f t="shared" ref="BF151:BF171" si="25">IF(N151="snížená",J151,0)</f>
        <v>0</v>
      </c>
      <c r="BG151" s="132">
        <f t="shared" ref="BG151:BG171" si="26">IF(N151="zákl. přenesená",J151,0)</f>
        <v>0</v>
      </c>
      <c r="BH151" s="132">
        <f t="shared" ref="BH151:BH171" si="27">IF(N151="sníž. přenesená",J151,0)</f>
        <v>0</v>
      </c>
      <c r="BI151" s="132">
        <f t="shared" ref="BI151:BI171" si="28">IF(N151="nulová",J151,0)</f>
        <v>0</v>
      </c>
      <c r="BJ151" s="17" t="s">
        <v>80</v>
      </c>
      <c r="BK151" s="132">
        <f t="shared" ref="BK151:BK171" si="29">ROUND(I151*H151,2)</f>
        <v>0</v>
      </c>
      <c r="BL151" s="17" t="s">
        <v>273</v>
      </c>
      <c r="BM151" s="131" t="s">
        <v>2745</v>
      </c>
    </row>
    <row r="152" spans="2:65" s="1" customFormat="1" ht="21.75" customHeight="1" x14ac:dyDescent="0.2">
      <c r="B152" s="32"/>
      <c r="C152" s="120" t="s">
        <v>624</v>
      </c>
      <c r="D152" s="120" t="s">
        <v>168</v>
      </c>
      <c r="E152" s="121" t="s">
        <v>2746</v>
      </c>
      <c r="F152" s="122" t="s">
        <v>2747</v>
      </c>
      <c r="G152" s="123" t="s">
        <v>314</v>
      </c>
      <c r="H152" s="124">
        <v>10</v>
      </c>
      <c r="I152" s="125"/>
      <c r="J152" s="126">
        <f t="shared" si="20"/>
        <v>0</v>
      </c>
      <c r="K152" s="122" t="s">
        <v>19</v>
      </c>
      <c r="L152" s="32"/>
      <c r="M152" s="127" t="s">
        <v>19</v>
      </c>
      <c r="N152" s="128" t="s">
        <v>43</v>
      </c>
      <c r="P152" s="129">
        <f t="shared" si="21"/>
        <v>0</v>
      </c>
      <c r="Q152" s="129">
        <v>1.1900000000000001E-3</v>
      </c>
      <c r="R152" s="129">
        <f t="shared" si="22"/>
        <v>1.1900000000000001E-2</v>
      </c>
      <c r="S152" s="129">
        <v>0</v>
      </c>
      <c r="T152" s="129">
        <f t="shared" si="23"/>
        <v>0</v>
      </c>
      <c r="U152" s="130" t="s">
        <v>19</v>
      </c>
      <c r="AR152" s="131" t="s">
        <v>273</v>
      </c>
      <c r="AT152" s="131" t="s">
        <v>168</v>
      </c>
      <c r="AU152" s="131" t="s">
        <v>82</v>
      </c>
      <c r="AY152" s="17" t="s">
        <v>167</v>
      </c>
      <c r="BE152" s="132">
        <f t="shared" si="24"/>
        <v>0</v>
      </c>
      <c r="BF152" s="132">
        <f t="shared" si="25"/>
        <v>0</v>
      </c>
      <c r="BG152" s="132">
        <f t="shared" si="26"/>
        <v>0</v>
      </c>
      <c r="BH152" s="132">
        <f t="shared" si="27"/>
        <v>0</v>
      </c>
      <c r="BI152" s="132">
        <f t="shared" si="28"/>
        <v>0</v>
      </c>
      <c r="BJ152" s="17" t="s">
        <v>80</v>
      </c>
      <c r="BK152" s="132">
        <f t="shared" si="29"/>
        <v>0</v>
      </c>
      <c r="BL152" s="17" t="s">
        <v>273</v>
      </c>
      <c r="BM152" s="131" t="s">
        <v>2748</v>
      </c>
    </row>
    <row r="153" spans="2:65" s="1" customFormat="1" ht="24.2" customHeight="1" x14ac:dyDescent="0.2">
      <c r="B153" s="32"/>
      <c r="C153" s="120" t="s">
        <v>627</v>
      </c>
      <c r="D153" s="120" t="s">
        <v>168</v>
      </c>
      <c r="E153" s="121" t="s">
        <v>2749</v>
      </c>
      <c r="F153" s="122" t="s">
        <v>2750</v>
      </c>
      <c r="G153" s="123" t="s">
        <v>1805</v>
      </c>
      <c r="H153" s="124">
        <v>3</v>
      </c>
      <c r="I153" s="125"/>
      <c r="J153" s="126">
        <f t="shared" si="20"/>
        <v>0</v>
      </c>
      <c r="K153" s="122" t="s">
        <v>19</v>
      </c>
      <c r="L153" s="32"/>
      <c r="M153" s="127" t="s">
        <v>19</v>
      </c>
      <c r="N153" s="128" t="s">
        <v>43</v>
      </c>
      <c r="P153" s="129">
        <f t="shared" si="21"/>
        <v>0</v>
      </c>
      <c r="Q153" s="129">
        <v>1.8079999999999999E-2</v>
      </c>
      <c r="R153" s="129">
        <f t="shared" si="22"/>
        <v>5.4239999999999997E-2</v>
      </c>
      <c r="S153" s="129">
        <v>0</v>
      </c>
      <c r="T153" s="129">
        <f t="shared" si="23"/>
        <v>0</v>
      </c>
      <c r="U153" s="130" t="s">
        <v>19</v>
      </c>
      <c r="AR153" s="131" t="s">
        <v>273</v>
      </c>
      <c r="AT153" s="131" t="s">
        <v>168</v>
      </c>
      <c r="AU153" s="131" t="s">
        <v>82</v>
      </c>
      <c r="AY153" s="17" t="s">
        <v>167</v>
      </c>
      <c r="BE153" s="132">
        <f t="shared" si="24"/>
        <v>0</v>
      </c>
      <c r="BF153" s="132">
        <f t="shared" si="25"/>
        <v>0</v>
      </c>
      <c r="BG153" s="132">
        <f t="shared" si="26"/>
        <v>0</v>
      </c>
      <c r="BH153" s="132">
        <f t="shared" si="27"/>
        <v>0</v>
      </c>
      <c r="BI153" s="132">
        <f t="shared" si="28"/>
        <v>0</v>
      </c>
      <c r="BJ153" s="17" t="s">
        <v>80</v>
      </c>
      <c r="BK153" s="132">
        <f t="shared" si="29"/>
        <v>0</v>
      </c>
      <c r="BL153" s="17" t="s">
        <v>273</v>
      </c>
      <c r="BM153" s="131" t="s">
        <v>2751</v>
      </c>
    </row>
    <row r="154" spans="2:65" s="1" customFormat="1" ht="16.5" customHeight="1" x14ac:dyDescent="0.2">
      <c r="B154" s="32"/>
      <c r="C154" s="120" t="s">
        <v>630</v>
      </c>
      <c r="D154" s="120" t="s">
        <v>168</v>
      </c>
      <c r="E154" s="121" t="s">
        <v>2752</v>
      </c>
      <c r="F154" s="122" t="s">
        <v>2753</v>
      </c>
      <c r="G154" s="123" t="s">
        <v>314</v>
      </c>
      <c r="H154" s="124">
        <v>3</v>
      </c>
      <c r="I154" s="125"/>
      <c r="J154" s="126">
        <f t="shared" si="20"/>
        <v>0</v>
      </c>
      <c r="K154" s="122" t="s">
        <v>19</v>
      </c>
      <c r="L154" s="32"/>
      <c r="M154" s="127" t="s">
        <v>19</v>
      </c>
      <c r="N154" s="128" t="s">
        <v>43</v>
      </c>
      <c r="P154" s="129">
        <f t="shared" si="21"/>
        <v>0</v>
      </c>
      <c r="Q154" s="129">
        <v>8.0000000000000007E-5</v>
      </c>
      <c r="R154" s="129">
        <f t="shared" si="22"/>
        <v>2.4000000000000003E-4</v>
      </c>
      <c r="S154" s="129">
        <v>0</v>
      </c>
      <c r="T154" s="129">
        <f t="shared" si="23"/>
        <v>0</v>
      </c>
      <c r="U154" s="130" t="s">
        <v>19</v>
      </c>
      <c r="AR154" s="131" t="s">
        <v>273</v>
      </c>
      <c r="AT154" s="131" t="s">
        <v>168</v>
      </c>
      <c r="AU154" s="131" t="s">
        <v>82</v>
      </c>
      <c r="AY154" s="17" t="s">
        <v>167</v>
      </c>
      <c r="BE154" s="132">
        <f t="shared" si="24"/>
        <v>0</v>
      </c>
      <c r="BF154" s="132">
        <f t="shared" si="25"/>
        <v>0</v>
      </c>
      <c r="BG154" s="132">
        <f t="shared" si="26"/>
        <v>0</v>
      </c>
      <c r="BH154" s="132">
        <f t="shared" si="27"/>
        <v>0</v>
      </c>
      <c r="BI154" s="132">
        <f t="shared" si="28"/>
        <v>0</v>
      </c>
      <c r="BJ154" s="17" t="s">
        <v>80</v>
      </c>
      <c r="BK154" s="132">
        <f t="shared" si="29"/>
        <v>0</v>
      </c>
      <c r="BL154" s="17" t="s">
        <v>273</v>
      </c>
      <c r="BM154" s="131" t="s">
        <v>2754</v>
      </c>
    </row>
    <row r="155" spans="2:65" s="1" customFormat="1" ht="24.2" customHeight="1" x14ac:dyDescent="0.2">
      <c r="B155" s="32"/>
      <c r="C155" s="120" t="s">
        <v>634</v>
      </c>
      <c r="D155" s="120" t="s">
        <v>168</v>
      </c>
      <c r="E155" s="121" t="s">
        <v>2755</v>
      </c>
      <c r="F155" s="122" t="s">
        <v>2756</v>
      </c>
      <c r="G155" s="123" t="s">
        <v>1805</v>
      </c>
      <c r="H155" s="124">
        <v>15</v>
      </c>
      <c r="I155" s="125"/>
      <c r="J155" s="126">
        <f t="shared" si="20"/>
        <v>0</v>
      </c>
      <c r="K155" s="122" t="s">
        <v>19</v>
      </c>
      <c r="L155" s="32"/>
      <c r="M155" s="127" t="s">
        <v>19</v>
      </c>
      <c r="N155" s="128" t="s">
        <v>43</v>
      </c>
      <c r="P155" s="129">
        <f t="shared" si="21"/>
        <v>0</v>
      </c>
      <c r="Q155" s="129">
        <v>1.197E-2</v>
      </c>
      <c r="R155" s="129">
        <f t="shared" si="22"/>
        <v>0.17954999999999999</v>
      </c>
      <c r="S155" s="129">
        <v>0</v>
      </c>
      <c r="T155" s="129">
        <f t="shared" si="23"/>
        <v>0</v>
      </c>
      <c r="U155" s="130" t="s">
        <v>19</v>
      </c>
      <c r="AR155" s="131" t="s">
        <v>273</v>
      </c>
      <c r="AT155" s="131" t="s">
        <v>168</v>
      </c>
      <c r="AU155" s="131" t="s">
        <v>82</v>
      </c>
      <c r="AY155" s="17" t="s">
        <v>167</v>
      </c>
      <c r="BE155" s="132">
        <f t="shared" si="24"/>
        <v>0</v>
      </c>
      <c r="BF155" s="132">
        <f t="shared" si="25"/>
        <v>0</v>
      </c>
      <c r="BG155" s="132">
        <f t="shared" si="26"/>
        <v>0</v>
      </c>
      <c r="BH155" s="132">
        <f t="shared" si="27"/>
        <v>0</v>
      </c>
      <c r="BI155" s="132">
        <f t="shared" si="28"/>
        <v>0</v>
      </c>
      <c r="BJ155" s="17" t="s">
        <v>80</v>
      </c>
      <c r="BK155" s="132">
        <f t="shared" si="29"/>
        <v>0</v>
      </c>
      <c r="BL155" s="17" t="s">
        <v>273</v>
      </c>
      <c r="BM155" s="131" t="s">
        <v>2757</v>
      </c>
    </row>
    <row r="156" spans="2:65" s="1" customFormat="1" ht="21.75" customHeight="1" x14ac:dyDescent="0.2">
      <c r="B156" s="32"/>
      <c r="C156" s="120" t="s">
        <v>637</v>
      </c>
      <c r="D156" s="120" t="s">
        <v>168</v>
      </c>
      <c r="E156" s="121" t="s">
        <v>2758</v>
      </c>
      <c r="F156" s="122" t="s">
        <v>2759</v>
      </c>
      <c r="G156" s="123" t="s">
        <v>1805</v>
      </c>
      <c r="H156" s="124">
        <v>15</v>
      </c>
      <c r="I156" s="125"/>
      <c r="J156" s="126">
        <f t="shared" si="20"/>
        <v>0</v>
      </c>
      <c r="K156" s="122" t="s">
        <v>19</v>
      </c>
      <c r="L156" s="32"/>
      <c r="M156" s="127" t="s">
        <v>19</v>
      </c>
      <c r="N156" s="128" t="s">
        <v>43</v>
      </c>
      <c r="P156" s="129">
        <f t="shared" si="21"/>
        <v>0</v>
      </c>
      <c r="Q156" s="129">
        <v>1.73E-3</v>
      </c>
      <c r="R156" s="129">
        <f t="shared" si="22"/>
        <v>2.5950000000000001E-2</v>
      </c>
      <c r="S156" s="129">
        <v>0</v>
      </c>
      <c r="T156" s="129">
        <f t="shared" si="23"/>
        <v>0</v>
      </c>
      <c r="U156" s="130" t="s">
        <v>19</v>
      </c>
      <c r="AR156" s="131" t="s">
        <v>273</v>
      </c>
      <c r="AT156" s="131" t="s">
        <v>168</v>
      </c>
      <c r="AU156" s="131" t="s">
        <v>82</v>
      </c>
      <c r="AY156" s="17" t="s">
        <v>167</v>
      </c>
      <c r="BE156" s="132">
        <f t="shared" si="24"/>
        <v>0</v>
      </c>
      <c r="BF156" s="132">
        <f t="shared" si="25"/>
        <v>0</v>
      </c>
      <c r="BG156" s="132">
        <f t="shared" si="26"/>
        <v>0</v>
      </c>
      <c r="BH156" s="132">
        <f t="shared" si="27"/>
        <v>0</v>
      </c>
      <c r="BI156" s="132">
        <f t="shared" si="28"/>
        <v>0</v>
      </c>
      <c r="BJ156" s="17" t="s">
        <v>80</v>
      </c>
      <c r="BK156" s="132">
        <f t="shared" si="29"/>
        <v>0</v>
      </c>
      <c r="BL156" s="17" t="s">
        <v>273</v>
      </c>
      <c r="BM156" s="131" t="s">
        <v>2760</v>
      </c>
    </row>
    <row r="157" spans="2:65" s="1" customFormat="1" ht="24.2" customHeight="1" x14ac:dyDescent="0.2">
      <c r="B157" s="32"/>
      <c r="C157" s="120" t="s">
        <v>641</v>
      </c>
      <c r="D157" s="120" t="s">
        <v>168</v>
      </c>
      <c r="E157" s="121" t="s">
        <v>2761</v>
      </c>
      <c r="F157" s="122" t="s">
        <v>2762</v>
      </c>
      <c r="G157" s="123" t="s">
        <v>1805</v>
      </c>
      <c r="H157" s="124">
        <v>11</v>
      </c>
      <c r="I157" s="125"/>
      <c r="J157" s="126">
        <f t="shared" si="20"/>
        <v>0</v>
      </c>
      <c r="K157" s="122" t="s">
        <v>19</v>
      </c>
      <c r="L157" s="32"/>
      <c r="M157" s="127" t="s">
        <v>19</v>
      </c>
      <c r="N157" s="128" t="s">
        <v>43</v>
      </c>
      <c r="P157" s="129">
        <f t="shared" si="21"/>
        <v>0</v>
      </c>
      <c r="Q157" s="129">
        <v>5.1409999999999997E-2</v>
      </c>
      <c r="R157" s="129">
        <f t="shared" si="22"/>
        <v>0.56550999999999996</v>
      </c>
      <c r="S157" s="129">
        <v>0</v>
      </c>
      <c r="T157" s="129">
        <f t="shared" si="23"/>
        <v>0</v>
      </c>
      <c r="U157" s="130" t="s">
        <v>19</v>
      </c>
      <c r="AR157" s="131" t="s">
        <v>273</v>
      </c>
      <c r="AT157" s="131" t="s">
        <v>168</v>
      </c>
      <c r="AU157" s="131" t="s">
        <v>82</v>
      </c>
      <c r="AY157" s="17" t="s">
        <v>167</v>
      </c>
      <c r="BE157" s="132">
        <f t="shared" si="24"/>
        <v>0</v>
      </c>
      <c r="BF157" s="132">
        <f t="shared" si="25"/>
        <v>0</v>
      </c>
      <c r="BG157" s="132">
        <f t="shared" si="26"/>
        <v>0</v>
      </c>
      <c r="BH157" s="132">
        <f t="shared" si="27"/>
        <v>0</v>
      </c>
      <c r="BI157" s="132">
        <f t="shared" si="28"/>
        <v>0</v>
      </c>
      <c r="BJ157" s="17" t="s">
        <v>80</v>
      </c>
      <c r="BK157" s="132">
        <f t="shared" si="29"/>
        <v>0</v>
      </c>
      <c r="BL157" s="17" t="s">
        <v>273</v>
      </c>
      <c r="BM157" s="131" t="s">
        <v>2763</v>
      </c>
    </row>
    <row r="158" spans="2:65" s="1" customFormat="1" ht="16.5" customHeight="1" x14ac:dyDescent="0.2">
      <c r="B158" s="32"/>
      <c r="C158" s="120" t="s">
        <v>644</v>
      </c>
      <c r="D158" s="120" t="s">
        <v>168</v>
      </c>
      <c r="E158" s="121" t="s">
        <v>2764</v>
      </c>
      <c r="F158" s="122" t="s">
        <v>2765</v>
      </c>
      <c r="G158" s="123" t="s">
        <v>1805</v>
      </c>
      <c r="H158" s="124">
        <v>11</v>
      </c>
      <c r="I158" s="125"/>
      <c r="J158" s="126">
        <f t="shared" si="20"/>
        <v>0</v>
      </c>
      <c r="K158" s="122" t="s">
        <v>19</v>
      </c>
      <c r="L158" s="32"/>
      <c r="M158" s="127" t="s">
        <v>19</v>
      </c>
      <c r="N158" s="128" t="s">
        <v>43</v>
      </c>
      <c r="P158" s="129">
        <f t="shared" si="21"/>
        <v>0</v>
      </c>
      <c r="Q158" s="129">
        <v>5.8300000000000001E-3</v>
      </c>
      <c r="R158" s="129">
        <f t="shared" si="22"/>
        <v>6.4130000000000006E-2</v>
      </c>
      <c r="S158" s="129">
        <v>0</v>
      </c>
      <c r="T158" s="129">
        <f t="shared" si="23"/>
        <v>0</v>
      </c>
      <c r="U158" s="130" t="s">
        <v>19</v>
      </c>
      <c r="AR158" s="131" t="s">
        <v>273</v>
      </c>
      <c r="AT158" s="131" t="s">
        <v>168</v>
      </c>
      <c r="AU158" s="131" t="s">
        <v>82</v>
      </c>
      <c r="AY158" s="17" t="s">
        <v>167</v>
      </c>
      <c r="BE158" s="132">
        <f t="shared" si="24"/>
        <v>0</v>
      </c>
      <c r="BF158" s="132">
        <f t="shared" si="25"/>
        <v>0</v>
      </c>
      <c r="BG158" s="132">
        <f t="shared" si="26"/>
        <v>0</v>
      </c>
      <c r="BH158" s="132">
        <f t="shared" si="27"/>
        <v>0</v>
      </c>
      <c r="BI158" s="132">
        <f t="shared" si="28"/>
        <v>0</v>
      </c>
      <c r="BJ158" s="17" t="s">
        <v>80</v>
      </c>
      <c r="BK158" s="132">
        <f t="shared" si="29"/>
        <v>0</v>
      </c>
      <c r="BL158" s="17" t="s">
        <v>273</v>
      </c>
      <c r="BM158" s="131" t="s">
        <v>2766</v>
      </c>
    </row>
    <row r="159" spans="2:65" s="1" customFormat="1" ht="37.9" customHeight="1" x14ac:dyDescent="0.2">
      <c r="B159" s="32"/>
      <c r="C159" s="120" t="s">
        <v>648</v>
      </c>
      <c r="D159" s="120" t="s">
        <v>168</v>
      </c>
      <c r="E159" s="121" t="s">
        <v>2767</v>
      </c>
      <c r="F159" s="122" t="s">
        <v>2768</v>
      </c>
      <c r="G159" s="123" t="s">
        <v>1805</v>
      </c>
      <c r="H159" s="124">
        <v>11</v>
      </c>
      <c r="I159" s="125"/>
      <c r="J159" s="126">
        <f t="shared" si="20"/>
        <v>0</v>
      </c>
      <c r="K159" s="122" t="s">
        <v>19</v>
      </c>
      <c r="L159" s="32"/>
      <c r="M159" s="127" t="s">
        <v>19</v>
      </c>
      <c r="N159" s="128" t="s">
        <v>43</v>
      </c>
      <c r="P159" s="129">
        <f t="shared" si="21"/>
        <v>0</v>
      </c>
      <c r="Q159" s="129">
        <v>4.351E-2</v>
      </c>
      <c r="R159" s="129">
        <f t="shared" si="22"/>
        <v>0.47860999999999998</v>
      </c>
      <c r="S159" s="129">
        <v>0</v>
      </c>
      <c r="T159" s="129">
        <f t="shared" si="23"/>
        <v>0</v>
      </c>
      <c r="U159" s="130" t="s">
        <v>19</v>
      </c>
      <c r="AR159" s="131" t="s">
        <v>273</v>
      </c>
      <c r="AT159" s="131" t="s">
        <v>168</v>
      </c>
      <c r="AU159" s="131" t="s">
        <v>82</v>
      </c>
      <c r="AY159" s="17" t="s">
        <v>167</v>
      </c>
      <c r="BE159" s="132">
        <f t="shared" si="24"/>
        <v>0</v>
      </c>
      <c r="BF159" s="132">
        <f t="shared" si="25"/>
        <v>0</v>
      </c>
      <c r="BG159" s="132">
        <f t="shared" si="26"/>
        <v>0</v>
      </c>
      <c r="BH159" s="132">
        <f t="shared" si="27"/>
        <v>0</v>
      </c>
      <c r="BI159" s="132">
        <f t="shared" si="28"/>
        <v>0</v>
      </c>
      <c r="BJ159" s="17" t="s">
        <v>80</v>
      </c>
      <c r="BK159" s="132">
        <f t="shared" si="29"/>
        <v>0</v>
      </c>
      <c r="BL159" s="17" t="s">
        <v>273</v>
      </c>
      <c r="BM159" s="131" t="s">
        <v>2769</v>
      </c>
    </row>
    <row r="160" spans="2:65" s="1" customFormat="1" ht="16.5" customHeight="1" x14ac:dyDescent="0.2">
      <c r="B160" s="32"/>
      <c r="C160" s="120" t="s">
        <v>651</v>
      </c>
      <c r="D160" s="120" t="s">
        <v>168</v>
      </c>
      <c r="E160" s="121" t="s">
        <v>2770</v>
      </c>
      <c r="F160" s="122" t="s">
        <v>2771</v>
      </c>
      <c r="G160" s="123" t="s">
        <v>1805</v>
      </c>
      <c r="H160" s="124">
        <v>11</v>
      </c>
      <c r="I160" s="125"/>
      <c r="J160" s="126">
        <f t="shared" si="20"/>
        <v>0</v>
      </c>
      <c r="K160" s="122" t="s">
        <v>19</v>
      </c>
      <c r="L160" s="32"/>
      <c r="M160" s="127" t="s">
        <v>19</v>
      </c>
      <c r="N160" s="128" t="s">
        <v>43</v>
      </c>
      <c r="P160" s="129">
        <f t="shared" si="21"/>
        <v>0</v>
      </c>
      <c r="Q160" s="129">
        <v>1.7000000000000001E-4</v>
      </c>
      <c r="R160" s="129">
        <f t="shared" si="22"/>
        <v>1.8700000000000001E-3</v>
      </c>
      <c r="S160" s="129">
        <v>0</v>
      </c>
      <c r="T160" s="129">
        <f t="shared" si="23"/>
        <v>0</v>
      </c>
      <c r="U160" s="130" t="s">
        <v>19</v>
      </c>
      <c r="AR160" s="131" t="s">
        <v>273</v>
      </c>
      <c r="AT160" s="131" t="s">
        <v>168</v>
      </c>
      <c r="AU160" s="131" t="s">
        <v>82</v>
      </c>
      <c r="AY160" s="17" t="s">
        <v>167</v>
      </c>
      <c r="BE160" s="132">
        <f t="shared" si="24"/>
        <v>0</v>
      </c>
      <c r="BF160" s="132">
        <f t="shared" si="25"/>
        <v>0</v>
      </c>
      <c r="BG160" s="132">
        <f t="shared" si="26"/>
        <v>0</v>
      </c>
      <c r="BH160" s="132">
        <f t="shared" si="27"/>
        <v>0</v>
      </c>
      <c r="BI160" s="132">
        <f t="shared" si="28"/>
        <v>0</v>
      </c>
      <c r="BJ160" s="17" t="s">
        <v>80</v>
      </c>
      <c r="BK160" s="132">
        <f t="shared" si="29"/>
        <v>0</v>
      </c>
      <c r="BL160" s="17" t="s">
        <v>273</v>
      </c>
      <c r="BM160" s="131" t="s">
        <v>2772</v>
      </c>
    </row>
    <row r="161" spans="2:65" s="1" customFormat="1" ht="16.5" customHeight="1" x14ac:dyDescent="0.2">
      <c r="B161" s="32"/>
      <c r="C161" s="152" t="s">
        <v>655</v>
      </c>
      <c r="D161" s="152" t="s">
        <v>180</v>
      </c>
      <c r="E161" s="153" t="s">
        <v>2773</v>
      </c>
      <c r="F161" s="154" t="s">
        <v>2774</v>
      </c>
      <c r="G161" s="155" t="s">
        <v>424</v>
      </c>
      <c r="H161" s="156">
        <v>7</v>
      </c>
      <c r="I161" s="157"/>
      <c r="J161" s="158">
        <f t="shared" si="20"/>
        <v>0</v>
      </c>
      <c r="K161" s="154" t="s">
        <v>19</v>
      </c>
      <c r="L161" s="159"/>
      <c r="M161" s="160" t="s">
        <v>19</v>
      </c>
      <c r="N161" s="161" t="s">
        <v>43</v>
      </c>
      <c r="P161" s="129">
        <f t="shared" si="21"/>
        <v>0</v>
      </c>
      <c r="Q161" s="129">
        <v>0</v>
      </c>
      <c r="R161" s="129">
        <f t="shared" si="22"/>
        <v>0</v>
      </c>
      <c r="S161" s="129">
        <v>0</v>
      </c>
      <c r="T161" s="129">
        <f t="shared" si="23"/>
        <v>0</v>
      </c>
      <c r="U161" s="130" t="s">
        <v>19</v>
      </c>
      <c r="AR161" s="131" t="s">
        <v>354</v>
      </c>
      <c r="AT161" s="131" t="s">
        <v>180</v>
      </c>
      <c r="AU161" s="131" t="s">
        <v>82</v>
      </c>
      <c r="AY161" s="17" t="s">
        <v>167</v>
      </c>
      <c r="BE161" s="132">
        <f t="shared" si="24"/>
        <v>0</v>
      </c>
      <c r="BF161" s="132">
        <f t="shared" si="25"/>
        <v>0</v>
      </c>
      <c r="BG161" s="132">
        <f t="shared" si="26"/>
        <v>0</v>
      </c>
      <c r="BH161" s="132">
        <f t="shared" si="27"/>
        <v>0</v>
      </c>
      <c r="BI161" s="132">
        <f t="shared" si="28"/>
        <v>0</v>
      </c>
      <c r="BJ161" s="17" t="s">
        <v>80</v>
      </c>
      <c r="BK161" s="132">
        <f t="shared" si="29"/>
        <v>0</v>
      </c>
      <c r="BL161" s="17" t="s">
        <v>273</v>
      </c>
      <c r="BM161" s="131" t="s">
        <v>2775</v>
      </c>
    </row>
    <row r="162" spans="2:65" s="1" customFormat="1" ht="24.2" customHeight="1" x14ac:dyDescent="0.2">
      <c r="B162" s="32"/>
      <c r="C162" s="120" t="s">
        <v>659</v>
      </c>
      <c r="D162" s="120" t="s">
        <v>168</v>
      </c>
      <c r="E162" s="121" t="s">
        <v>2776</v>
      </c>
      <c r="F162" s="122" t="s">
        <v>2777</v>
      </c>
      <c r="G162" s="123" t="s">
        <v>1805</v>
      </c>
      <c r="H162" s="124">
        <v>2</v>
      </c>
      <c r="I162" s="125"/>
      <c r="J162" s="126">
        <f t="shared" si="20"/>
        <v>0</v>
      </c>
      <c r="K162" s="122" t="s">
        <v>19</v>
      </c>
      <c r="L162" s="32"/>
      <c r="M162" s="127" t="s">
        <v>19</v>
      </c>
      <c r="N162" s="128" t="s">
        <v>43</v>
      </c>
      <c r="P162" s="129">
        <f t="shared" si="21"/>
        <v>0</v>
      </c>
      <c r="Q162" s="129">
        <v>1.4749999999999999E-2</v>
      </c>
      <c r="R162" s="129">
        <f t="shared" si="22"/>
        <v>2.9499999999999998E-2</v>
      </c>
      <c r="S162" s="129">
        <v>0</v>
      </c>
      <c r="T162" s="129">
        <f t="shared" si="23"/>
        <v>0</v>
      </c>
      <c r="U162" s="130" t="s">
        <v>19</v>
      </c>
      <c r="AR162" s="131" t="s">
        <v>273</v>
      </c>
      <c r="AT162" s="131" t="s">
        <v>168</v>
      </c>
      <c r="AU162" s="131" t="s">
        <v>82</v>
      </c>
      <c r="AY162" s="17" t="s">
        <v>167</v>
      </c>
      <c r="BE162" s="132">
        <f t="shared" si="24"/>
        <v>0</v>
      </c>
      <c r="BF162" s="132">
        <f t="shared" si="25"/>
        <v>0</v>
      </c>
      <c r="BG162" s="132">
        <f t="shared" si="26"/>
        <v>0</v>
      </c>
      <c r="BH162" s="132">
        <f t="shared" si="27"/>
        <v>0</v>
      </c>
      <c r="BI162" s="132">
        <f t="shared" si="28"/>
        <v>0</v>
      </c>
      <c r="BJ162" s="17" t="s">
        <v>80</v>
      </c>
      <c r="BK162" s="132">
        <f t="shared" si="29"/>
        <v>0</v>
      </c>
      <c r="BL162" s="17" t="s">
        <v>273</v>
      </c>
      <c r="BM162" s="131" t="s">
        <v>2778</v>
      </c>
    </row>
    <row r="163" spans="2:65" s="1" customFormat="1" ht="16.5" customHeight="1" x14ac:dyDescent="0.2">
      <c r="B163" s="32"/>
      <c r="C163" s="120" t="s">
        <v>662</v>
      </c>
      <c r="D163" s="120" t="s">
        <v>168</v>
      </c>
      <c r="E163" s="121" t="s">
        <v>2779</v>
      </c>
      <c r="F163" s="122" t="s">
        <v>2780</v>
      </c>
      <c r="G163" s="123" t="s">
        <v>1805</v>
      </c>
      <c r="H163" s="124">
        <v>2</v>
      </c>
      <c r="I163" s="125"/>
      <c r="J163" s="126">
        <f t="shared" si="20"/>
        <v>0</v>
      </c>
      <c r="K163" s="122" t="s">
        <v>19</v>
      </c>
      <c r="L163" s="32"/>
      <c r="M163" s="127" t="s">
        <v>19</v>
      </c>
      <c r="N163" s="128" t="s">
        <v>43</v>
      </c>
      <c r="P163" s="129">
        <f t="shared" si="21"/>
        <v>0</v>
      </c>
      <c r="Q163" s="129">
        <v>6.4000000000000005E-4</v>
      </c>
      <c r="R163" s="129">
        <f t="shared" si="22"/>
        <v>1.2800000000000001E-3</v>
      </c>
      <c r="S163" s="129">
        <v>0</v>
      </c>
      <c r="T163" s="129">
        <f t="shared" si="23"/>
        <v>0</v>
      </c>
      <c r="U163" s="130" t="s">
        <v>19</v>
      </c>
      <c r="AR163" s="131" t="s">
        <v>273</v>
      </c>
      <c r="AT163" s="131" t="s">
        <v>168</v>
      </c>
      <c r="AU163" s="131" t="s">
        <v>82</v>
      </c>
      <c r="AY163" s="17" t="s">
        <v>167</v>
      </c>
      <c r="BE163" s="132">
        <f t="shared" si="24"/>
        <v>0</v>
      </c>
      <c r="BF163" s="132">
        <f t="shared" si="25"/>
        <v>0</v>
      </c>
      <c r="BG163" s="132">
        <f t="shared" si="26"/>
        <v>0</v>
      </c>
      <c r="BH163" s="132">
        <f t="shared" si="27"/>
        <v>0</v>
      </c>
      <c r="BI163" s="132">
        <f t="shared" si="28"/>
        <v>0</v>
      </c>
      <c r="BJ163" s="17" t="s">
        <v>80</v>
      </c>
      <c r="BK163" s="132">
        <f t="shared" si="29"/>
        <v>0</v>
      </c>
      <c r="BL163" s="17" t="s">
        <v>273</v>
      </c>
      <c r="BM163" s="131" t="s">
        <v>2781</v>
      </c>
    </row>
    <row r="164" spans="2:65" s="1" customFormat="1" ht="24.2" customHeight="1" x14ac:dyDescent="0.2">
      <c r="B164" s="32"/>
      <c r="C164" s="120" t="s">
        <v>665</v>
      </c>
      <c r="D164" s="120" t="s">
        <v>168</v>
      </c>
      <c r="E164" s="121" t="s">
        <v>2782</v>
      </c>
      <c r="F164" s="122" t="s">
        <v>2783</v>
      </c>
      <c r="G164" s="123" t="s">
        <v>1805</v>
      </c>
      <c r="H164" s="124">
        <v>70</v>
      </c>
      <c r="I164" s="125"/>
      <c r="J164" s="126">
        <f t="shared" si="20"/>
        <v>0</v>
      </c>
      <c r="K164" s="122" t="s">
        <v>19</v>
      </c>
      <c r="L164" s="32"/>
      <c r="M164" s="127" t="s">
        <v>19</v>
      </c>
      <c r="N164" s="128" t="s">
        <v>43</v>
      </c>
      <c r="P164" s="129">
        <f t="shared" si="21"/>
        <v>0</v>
      </c>
      <c r="Q164" s="129">
        <v>2.4000000000000001E-4</v>
      </c>
      <c r="R164" s="129">
        <f t="shared" si="22"/>
        <v>1.6799999999999999E-2</v>
      </c>
      <c r="S164" s="129">
        <v>0</v>
      </c>
      <c r="T164" s="129">
        <f t="shared" si="23"/>
        <v>0</v>
      </c>
      <c r="U164" s="130" t="s">
        <v>19</v>
      </c>
      <c r="AR164" s="131" t="s">
        <v>273</v>
      </c>
      <c r="AT164" s="131" t="s">
        <v>168</v>
      </c>
      <c r="AU164" s="131" t="s">
        <v>82</v>
      </c>
      <c r="AY164" s="17" t="s">
        <v>167</v>
      </c>
      <c r="BE164" s="132">
        <f t="shared" si="24"/>
        <v>0</v>
      </c>
      <c r="BF164" s="132">
        <f t="shared" si="25"/>
        <v>0</v>
      </c>
      <c r="BG164" s="132">
        <f t="shared" si="26"/>
        <v>0</v>
      </c>
      <c r="BH164" s="132">
        <f t="shared" si="27"/>
        <v>0</v>
      </c>
      <c r="BI164" s="132">
        <f t="shared" si="28"/>
        <v>0</v>
      </c>
      <c r="BJ164" s="17" t="s">
        <v>80</v>
      </c>
      <c r="BK164" s="132">
        <f t="shared" si="29"/>
        <v>0</v>
      </c>
      <c r="BL164" s="17" t="s">
        <v>273</v>
      </c>
      <c r="BM164" s="131" t="s">
        <v>2784</v>
      </c>
    </row>
    <row r="165" spans="2:65" s="1" customFormat="1" ht="16.5" customHeight="1" x14ac:dyDescent="0.2">
      <c r="B165" s="32"/>
      <c r="C165" s="120" t="s">
        <v>668</v>
      </c>
      <c r="D165" s="120" t="s">
        <v>168</v>
      </c>
      <c r="E165" s="121" t="s">
        <v>2785</v>
      </c>
      <c r="F165" s="122" t="s">
        <v>2786</v>
      </c>
      <c r="G165" s="123" t="s">
        <v>314</v>
      </c>
      <c r="H165" s="124">
        <v>1</v>
      </c>
      <c r="I165" s="125"/>
      <c r="J165" s="126">
        <f t="shared" si="20"/>
        <v>0</v>
      </c>
      <c r="K165" s="122" t="s">
        <v>19</v>
      </c>
      <c r="L165" s="32"/>
      <c r="M165" s="127" t="s">
        <v>19</v>
      </c>
      <c r="N165" s="128" t="s">
        <v>43</v>
      </c>
      <c r="P165" s="129">
        <f t="shared" si="21"/>
        <v>0</v>
      </c>
      <c r="Q165" s="129">
        <v>1.09E-3</v>
      </c>
      <c r="R165" s="129">
        <f t="shared" si="22"/>
        <v>1.09E-3</v>
      </c>
      <c r="S165" s="129">
        <v>0</v>
      </c>
      <c r="T165" s="129">
        <f t="shared" si="23"/>
        <v>0</v>
      </c>
      <c r="U165" s="130" t="s">
        <v>19</v>
      </c>
      <c r="AR165" s="131" t="s">
        <v>273</v>
      </c>
      <c r="AT165" s="131" t="s">
        <v>168</v>
      </c>
      <c r="AU165" s="131" t="s">
        <v>82</v>
      </c>
      <c r="AY165" s="17" t="s">
        <v>167</v>
      </c>
      <c r="BE165" s="132">
        <f t="shared" si="24"/>
        <v>0</v>
      </c>
      <c r="BF165" s="132">
        <f t="shared" si="25"/>
        <v>0</v>
      </c>
      <c r="BG165" s="132">
        <f t="shared" si="26"/>
        <v>0</v>
      </c>
      <c r="BH165" s="132">
        <f t="shared" si="27"/>
        <v>0</v>
      </c>
      <c r="BI165" s="132">
        <f t="shared" si="28"/>
        <v>0</v>
      </c>
      <c r="BJ165" s="17" t="s">
        <v>80</v>
      </c>
      <c r="BK165" s="132">
        <f t="shared" si="29"/>
        <v>0</v>
      </c>
      <c r="BL165" s="17" t="s">
        <v>273</v>
      </c>
      <c r="BM165" s="131" t="s">
        <v>2787</v>
      </c>
    </row>
    <row r="166" spans="2:65" s="1" customFormat="1" ht="24.2" customHeight="1" x14ac:dyDescent="0.2">
      <c r="B166" s="32"/>
      <c r="C166" s="120" t="s">
        <v>671</v>
      </c>
      <c r="D166" s="120" t="s">
        <v>168</v>
      </c>
      <c r="E166" s="121" t="s">
        <v>2788</v>
      </c>
      <c r="F166" s="122" t="s">
        <v>2789</v>
      </c>
      <c r="G166" s="123" t="s">
        <v>1805</v>
      </c>
      <c r="H166" s="124">
        <v>7</v>
      </c>
      <c r="I166" s="125"/>
      <c r="J166" s="126">
        <f t="shared" si="20"/>
        <v>0</v>
      </c>
      <c r="K166" s="122" t="s">
        <v>19</v>
      </c>
      <c r="L166" s="32"/>
      <c r="M166" s="127" t="s">
        <v>19</v>
      </c>
      <c r="N166" s="128" t="s">
        <v>43</v>
      </c>
      <c r="P166" s="129">
        <f t="shared" si="21"/>
        <v>0</v>
      </c>
      <c r="Q166" s="129">
        <v>1.72E-3</v>
      </c>
      <c r="R166" s="129">
        <f t="shared" si="22"/>
        <v>1.204E-2</v>
      </c>
      <c r="S166" s="129">
        <v>0</v>
      </c>
      <c r="T166" s="129">
        <f t="shared" si="23"/>
        <v>0</v>
      </c>
      <c r="U166" s="130" t="s">
        <v>19</v>
      </c>
      <c r="AR166" s="131" t="s">
        <v>273</v>
      </c>
      <c r="AT166" s="131" t="s">
        <v>168</v>
      </c>
      <c r="AU166" s="131" t="s">
        <v>82</v>
      </c>
      <c r="AY166" s="17" t="s">
        <v>167</v>
      </c>
      <c r="BE166" s="132">
        <f t="shared" si="24"/>
        <v>0</v>
      </c>
      <c r="BF166" s="132">
        <f t="shared" si="25"/>
        <v>0</v>
      </c>
      <c r="BG166" s="132">
        <f t="shared" si="26"/>
        <v>0</v>
      </c>
      <c r="BH166" s="132">
        <f t="shared" si="27"/>
        <v>0</v>
      </c>
      <c r="BI166" s="132">
        <f t="shared" si="28"/>
        <v>0</v>
      </c>
      <c r="BJ166" s="17" t="s">
        <v>80</v>
      </c>
      <c r="BK166" s="132">
        <f t="shared" si="29"/>
        <v>0</v>
      </c>
      <c r="BL166" s="17" t="s">
        <v>273</v>
      </c>
      <c r="BM166" s="131" t="s">
        <v>2790</v>
      </c>
    </row>
    <row r="167" spans="2:65" s="1" customFormat="1" ht="21.75" customHeight="1" x14ac:dyDescent="0.2">
      <c r="B167" s="32"/>
      <c r="C167" s="120" t="s">
        <v>674</v>
      </c>
      <c r="D167" s="120" t="s">
        <v>168</v>
      </c>
      <c r="E167" s="121" t="s">
        <v>2791</v>
      </c>
      <c r="F167" s="122" t="s">
        <v>2792</v>
      </c>
      <c r="G167" s="123" t="s">
        <v>1805</v>
      </c>
      <c r="H167" s="124">
        <v>17</v>
      </c>
      <c r="I167" s="125"/>
      <c r="J167" s="126">
        <f t="shared" si="20"/>
        <v>0</v>
      </c>
      <c r="K167" s="122" t="s">
        <v>19</v>
      </c>
      <c r="L167" s="32"/>
      <c r="M167" s="127" t="s">
        <v>19</v>
      </c>
      <c r="N167" s="128" t="s">
        <v>43</v>
      </c>
      <c r="P167" s="129">
        <f t="shared" si="21"/>
        <v>0</v>
      </c>
      <c r="Q167" s="129">
        <v>1.8E-3</v>
      </c>
      <c r="R167" s="129">
        <f t="shared" si="22"/>
        <v>3.0599999999999999E-2</v>
      </c>
      <c r="S167" s="129">
        <v>0</v>
      </c>
      <c r="T167" s="129">
        <f t="shared" si="23"/>
        <v>0</v>
      </c>
      <c r="U167" s="130" t="s">
        <v>19</v>
      </c>
      <c r="AR167" s="131" t="s">
        <v>273</v>
      </c>
      <c r="AT167" s="131" t="s">
        <v>168</v>
      </c>
      <c r="AU167" s="131" t="s">
        <v>82</v>
      </c>
      <c r="AY167" s="17" t="s">
        <v>167</v>
      </c>
      <c r="BE167" s="132">
        <f t="shared" si="24"/>
        <v>0</v>
      </c>
      <c r="BF167" s="132">
        <f t="shared" si="25"/>
        <v>0</v>
      </c>
      <c r="BG167" s="132">
        <f t="shared" si="26"/>
        <v>0</v>
      </c>
      <c r="BH167" s="132">
        <f t="shared" si="27"/>
        <v>0</v>
      </c>
      <c r="BI167" s="132">
        <f t="shared" si="28"/>
        <v>0</v>
      </c>
      <c r="BJ167" s="17" t="s">
        <v>80</v>
      </c>
      <c r="BK167" s="132">
        <f t="shared" si="29"/>
        <v>0</v>
      </c>
      <c r="BL167" s="17" t="s">
        <v>273</v>
      </c>
      <c r="BM167" s="131" t="s">
        <v>2793</v>
      </c>
    </row>
    <row r="168" spans="2:65" s="1" customFormat="1" ht="21.75" customHeight="1" x14ac:dyDescent="0.2">
      <c r="B168" s="32"/>
      <c r="C168" s="120" t="s">
        <v>677</v>
      </c>
      <c r="D168" s="120" t="s">
        <v>168</v>
      </c>
      <c r="E168" s="121" t="s">
        <v>2794</v>
      </c>
      <c r="F168" s="122" t="s">
        <v>2795</v>
      </c>
      <c r="G168" s="123" t="s">
        <v>314</v>
      </c>
      <c r="H168" s="124">
        <v>7</v>
      </c>
      <c r="I168" s="125"/>
      <c r="J168" s="126">
        <f t="shared" si="20"/>
        <v>0</v>
      </c>
      <c r="K168" s="122" t="s">
        <v>19</v>
      </c>
      <c r="L168" s="32"/>
      <c r="M168" s="127" t="s">
        <v>19</v>
      </c>
      <c r="N168" s="128" t="s">
        <v>43</v>
      </c>
      <c r="P168" s="129">
        <f t="shared" si="21"/>
        <v>0</v>
      </c>
      <c r="Q168" s="129">
        <v>1.6000000000000001E-4</v>
      </c>
      <c r="R168" s="129">
        <f t="shared" si="22"/>
        <v>1.1200000000000001E-3</v>
      </c>
      <c r="S168" s="129">
        <v>0</v>
      </c>
      <c r="T168" s="129">
        <f t="shared" si="23"/>
        <v>0</v>
      </c>
      <c r="U168" s="130" t="s">
        <v>19</v>
      </c>
      <c r="AR168" s="131" t="s">
        <v>273</v>
      </c>
      <c r="AT168" s="131" t="s">
        <v>168</v>
      </c>
      <c r="AU168" s="131" t="s">
        <v>82</v>
      </c>
      <c r="AY168" s="17" t="s">
        <v>167</v>
      </c>
      <c r="BE168" s="132">
        <f t="shared" si="24"/>
        <v>0</v>
      </c>
      <c r="BF168" s="132">
        <f t="shared" si="25"/>
        <v>0</v>
      </c>
      <c r="BG168" s="132">
        <f t="shared" si="26"/>
        <v>0</v>
      </c>
      <c r="BH168" s="132">
        <f t="shared" si="27"/>
        <v>0</v>
      </c>
      <c r="BI168" s="132">
        <f t="shared" si="28"/>
        <v>0</v>
      </c>
      <c r="BJ168" s="17" t="s">
        <v>80</v>
      </c>
      <c r="BK168" s="132">
        <f t="shared" si="29"/>
        <v>0</v>
      </c>
      <c r="BL168" s="17" t="s">
        <v>273</v>
      </c>
      <c r="BM168" s="131" t="s">
        <v>2796</v>
      </c>
    </row>
    <row r="169" spans="2:65" s="1" customFormat="1" ht="24.2" customHeight="1" x14ac:dyDescent="0.2">
      <c r="B169" s="32"/>
      <c r="C169" s="120" t="s">
        <v>680</v>
      </c>
      <c r="D169" s="120" t="s">
        <v>168</v>
      </c>
      <c r="E169" s="121" t="s">
        <v>2797</v>
      </c>
      <c r="F169" s="122" t="s">
        <v>2798</v>
      </c>
      <c r="G169" s="123" t="s">
        <v>314</v>
      </c>
      <c r="H169" s="124">
        <v>17</v>
      </c>
      <c r="I169" s="125"/>
      <c r="J169" s="126">
        <f t="shared" si="20"/>
        <v>0</v>
      </c>
      <c r="K169" s="122" t="s">
        <v>19</v>
      </c>
      <c r="L169" s="32"/>
      <c r="M169" s="127" t="s">
        <v>19</v>
      </c>
      <c r="N169" s="128" t="s">
        <v>43</v>
      </c>
      <c r="P169" s="129">
        <f t="shared" si="21"/>
        <v>0</v>
      </c>
      <c r="Q169" s="129">
        <v>4.0000000000000003E-5</v>
      </c>
      <c r="R169" s="129">
        <f t="shared" si="22"/>
        <v>6.8000000000000005E-4</v>
      </c>
      <c r="S169" s="129">
        <v>0</v>
      </c>
      <c r="T169" s="129">
        <f t="shared" si="23"/>
        <v>0</v>
      </c>
      <c r="U169" s="130" t="s">
        <v>19</v>
      </c>
      <c r="AR169" s="131" t="s">
        <v>273</v>
      </c>
      <c r="AT169" s="131" t="s">
        <v>168</v>
      </c>
      <c r="AU169" s="131" t="s">
        <v>82</v>
      </c>
      <c r="AY169" s="17" t="s">
        <v>167</v>
      </c>
      <c r="BE169" s="132">
        <f t="shared" si="24"/>
        <v>0</v>
      </c>
      <c r="BF169" s="132">
        <f t="shared" si="25"/>
        <v>0</v>
      </c>
      <c r="BG169" s="132">
        <f t="shared" si="26"/>
        <v>0</v>
      </c>
      <c r="BH169" s="132">
        <f t="shared" si="27"/>
        <v>0</v>
      </c>
      <c r="BI169" s="132">
        <f t="shared" si="28"/>
        <v>0</v>
      </c>
      <c r="BJ169" s="17" t="s">
        <v>80</v>
      </c>
      <c r="BK169" s="132">
        <f t="shared" si="29"/>
        <v>0</v>
      </c>
      <c r="BL169" s="17" t="s">
        <v>273</v>
      </c>
      <c r="BM169" s="131" t="s">
        <v>2799</v>
      </c>
    </row>
    <row r="170" spans="2:65" s="1" customFormat="1" ht="24.2" customHeight="1" x14ac:dyDescent="0.2">
      <c r="B170" s="32"/>
      <c r="C170" s="120" t="s">
        <v>683</v>
      </c>
      <c r="D170" s="120" t="s">
        <v>168</v>
      </c>
      <c r="E170" s="121" t="s">
        <v>2800</v>
      </c>
      <c r="F170" s="122" t="s">
        <v>2801</v>
      </c>
      <c r="G170" s="123" t="s">
        <v>1805</v>
      </c>
      <c r="H170" s="124">
        <v>11</v>
      </c>
      <c r="I170" s="125"/>
      <c r="J170" s="126">
        <f t="shared" si="20"/>
        <v>0</v>
      </c>
      <c r="K170" s="122" t="s">
        <v>19</v>
      </c>
      <c r="L170" s="32"/>
      <c r="M170" s="127" t="s">
        <v>19</v>
      </c>
      <c r="N170" s="128" t="s">
        <v>43</v>
      </c>
      <c r="P170" s="129">
        <f t="shared" si="21"/>
        <v>0</v>
      </c>
      <c r="Q170" s="129">
        <v>1.8400000000000001E-3</v>
      </c>
      <c r="R170" s="129">
        <f t="shared" si="22"/>
        <v>2.0240000000000001E-2</v>
      </c>
      <c r="S170" s="129">
        <v>0</v>
      </c>
      <c r="T170" s="129">
        <f t="shared" si="23"/>
        <v>0</v>
      </c>
      <c r="U170" s="130" t="s">
        <v>19</v>
      </c>
      <c r="AR170" s="131" t="s">
        <v>273</v>
      </c>
      <c r="AT170" s="131" t="s">
        <v>168</v>
      </c>
      <c r="AU170" s="131" t="s">
        <v>82</v>
      </c>
      <c r="AY170" s="17" t="s">
        <v>167</v>
      </c>
      <c r="BE170" s="132">
        <f t="shared" si="24"/>
        <v>0</v>
      </c>
      <c r="BF170" s="132">
        <f t="shared" si="25"/>
        <v>0</v>
      </c>
      <c r="BG170" s="132">
        <f t="shared" si="26"/>
        <v>0</v>
      </c>
      <c r="BH170" s="132">
        <f t="shared" si="27"/>
        <v>0</v>
      </c>
      <c r="BI170" s="132">
        <f t="shared" si="28"/>
        <v>0</v>
      </c>
      <c r="BJ170" s="17" t="s">
        <v>80</v>
      </c>
      <c r="BK170" s="132">
        <f t="shared" si="29"/>
        <v>0</v>
      </c>
      <c r="BL170" s="17" t="s">
        <v>273</v>
      </c>
      <c r="BM170" s="131" t="s">
        <v>2802</v>
      </c>
    </row>
    <row r="171" spans="2:65" s="1" customFormat="1" ht="24.2" customHeight="1" x14ac:dyDescent="0.2">
      <c r="B171" s="32"/>
      <c r="C171" s="120" t="s">
        <v>686</v>
      </c>
      <c r="D171" s="120" t="s">
        <v>168</v>
      </c>
      <c r="E171" s="121" t="s">
        <v>2803</v>
      </c>
      <c r="F171" s="122" t="s">
        <v>2804</v>
      </c>
      <c r="G171" s="123" t="s">
        <v>314</v>
      </c>
      <c r="H171" s="124">
        <v>11</v>
      </c>
      <c r="I171" s="125"/>
      <c r="J171" s="126">
        <f t="shared" si="20"/>
        <v>0</v>
      </c>
      <c r="K171" s="122" t="s">
        <v>19</v>
      </c>
      <c r="L171" s="32"/>
      <c r="M171" s="127" t="s">
        <v>19</v>
      </c>
      <c r="N171" s="128" t="s">
        <v>43</v>
      </c>
      <c r="P171" s="129">
        <f t="shared" si="21"/>
        <v>0</v>
      </c>
      <c r="Q171" s="129">
        <v>1.2E-4</v>
      </c>
      <c r="R171" s="129">
        <f t="shared" si="22"/>
        <v>1.32E-3</v>
      </c>
      <c r="S171" s="129">
        <v>0</v>
      </c>
      <c r="T171" s="129">
        <f t="shared" si="23"/>
        <v>0</v>
      </c>
      <c r="U171" s="130" t="s">
        <v>19</v>
      </c>
      <c r="AR171" s="131" t="s">
        <v>273</v>
      </c>
      <c r="AT171" s="131" t="s">
        <v>168</v>
      </c>
      <c r="AU171" s="131" t="s">
        <v>82</v>
      </c>
      <c r="AY171" s="17" t="s">
        <v>167</v>
      </c>
      <c r="BE171" s="132">
        <f t="shared" si="24"/>
        <v>0</v>
      </c>
      <c r="BF171" s="132">
        <f t="shared" si="25"/>
        <v>0</v>
      </c>
      <c r="BG171" s="132">
        <f t="shared" si="26"/>
        <v>0</v>
      </c>
      <c r="BH171" s="132">
        <f t="shared" si="27"/>
        <v>0</v>
      </c>
      <c r="BI171" s="132">
        <f t="shared" si="28"/>
        <v>0</v>
      </c>
      <c r="BJ171" s="17" t="s">
        <v>80</v>
      </c>
      <c r="BK171" s="132">
        <f t="shared" si="29"/>
        <v>0</v>
      </c>
      <c r="BL171" s="17" t="s">
        <v>273</v>
      </c>
      <c r="BM171" s="131" t="s">
        <v>2805</v>
      </c>
    </row>
    <row r="172" spans="2:65" s="10" customFormat="1" ht="22.9" customHeight="1" x14ac:dyDescent="0.2">
      <c r="B172" s="110"/>
      <c r="D172" s="111" t="s">
        <v>71</v>
      </c>
      <c r="E172" s="175" t="s">
        <v>2806</v>
      </c>
      <c r="F172" s="175" t="s">
        <v>2807</v>
      </c>
      <c r="I172" s="113"/>
      <c r="J172" s="176">
        <f>BK172</f>
        <v>0</v>
      </c>
      <c r="L172" s="110"/>
      <c r="M172" s="115"/>
      <c r="P172" s="116">
        <f>SUM(P173:P174)</f>
        <v>0</v>
      </c>
      <c r="R172" s="116">
        <f>SUM(R173:R174)</f>
        <v>9.1999999999999998E-2</v>
      </c>
      <c r="T172" s="116">
        <f>SUM(T173:T174)</f>
        <v>0</v>
      </c>
      <c r="U172" s="117"/>
      <c r="AR172" s="111" t="s">
        <v>82</v>
      </c>
      <c r="AT172" s="118" t="s">
        <v>71</v>
      </c>
      <c r="AU172" s="118" t="s">
        <v>80</v>
      </c>
      <c r="AY172" s="111" t="s">
        <v>167</v>
      </c>
      <c r="BK172" s="119">
        <f>SUM(BK173:BK174)</f>
        <v>0</v>
      </c>
    </row>
    <row r="173" spans="2:65" s="1" customFormat="1" ht="33" customHeight="1" x14ac:dyDescent="0.2">
      <c r="B173" s="32"/>
      <c r="C173" s="120" t="s">
        <v>689</v>
      </c>
      <c r="D173" s="120" t="s">
        <v>168</v>
      </c>
      <c r="E173" s="121" t="s">
        <v>2808</v>
      </c>
      <c r="F173" s="122" t="s">
        <v>2809</v>
      </c>
      <c r="G173" s="123" t="s">
        <v>1805</v>
      </c>
      <c r="H173" s="124">
        <v>10</v>
      </c>
      <c r="I173" s="125"/>
      <c r="J173" s="126">
        <f>ROUND(I173*H173,2)</f>
        <v>0</v>
      </c>
      <c r="K173" s="122" t="s">
        <v>19</v>
      </c>
      <c r="L173" s="32"/>
      <c r="M173" s="127" t="s">
        <v>19</v>
      </c>
      <c r="N173" s="128" t="s">
        <v>43</v>
      </c>
      <c r="P173" s="129">
        <f>O173*H173</f>
        <v>0</v>
      </c>
      <c r="Q173" s="129">
        <v>9.1999999999999998E-3</v>
      </c>
      <c r="R173" s="129">
        <f>Q173*H173</f>
        <v>9.1999999999999998E-2</v>
      </c>
      <c r="S173" s="129">
        <v>0</v>
      </c>
      <c r="T173" s="129">
        <f>S173*H173</f>
        <v>0</v>
      </c>
      <c r="U173" s="130" t="s">
        <v>19</v>
      </c>
      <c r="AR173" s="131" t="s">
        <v>273</v>
      </c>
      <c r="AT173" s="131" t="s">
        <v>168</v>
      </c>
      <c r="AU173" s="131" t="s">
        <v>82</v>
      </c>
      <c r="AY173" s="17" t="s">
        <v>167</v>
      </c>
      <c r="BE173" s="132">
        <f>IF(N173="základní",J173,0)</f>
        <v>0</v>
      </c>
      <c r="BF173" s="132">
        <f>IF(N173="snížená",J173,0)</f>
        <v>0</v>
      </c>
      <c r="BG173" s="132">
        <f>IF(N173="zákl. přenesená",J173,0)</f>
        <v>0</v>
      </c>
      <c r="BH173" s="132">
        <f>IF(N173="sníž. přenesená",J173,0)</f>
        <v>0</v>
      </c>
      <c r="BI173" s="132">
        <f>IF(N173="nulová",J173,0)</f>
        <v>0</v>
      </c>
      <c r="BJ173" s="17" t="s">
        <v>80</v>
      </c>
      <c r="BK173" s="132">
        <f>ROUND(I173*H173,2)</f>
        <v>0</v>
      </c>
      <c r="BL173" s="17" t="s">
        <v>273</v>
      </c>
      <c r="BM173" s="131" t="s">
        <v>2810</v>
      </c>
    </row>
    <row r="174" spans="2:65" s="1" customFormat="1" ht="24.2" customHeight="1" x14ac:dyDescent="0.2">
      <c r="B174" s="32"/>
      <c r="C174" s="120" t="s">
        <v>693</v>
      </c>
      <c r="D174" s="120" t="s">
        <v>168</v>
      </c>
      <c r="E174" s="121" t="s">
        <v>2811</v>
      </c>
      <c r="F174" s="122" t="s">
        <v>2812</v>
      </c>
      <c r="G174" s="123" t="s">
        <v>1805</v>
      </c>
      <c r="H174" s="124">
        <v>10</v>
      </c>
      <c r="I174" s="125"/>
      <c r="J174" s="126">
        <f>ROUND(I174*H174,2)</f>
        <v>0</v>
      </c>
      <c r="K174" s="122" t="s">
        <v>19</v>
      </c>
      <c r="L174" s="32"/>
      <c r="M174" s="127" t="s">
        <v>19</v>
      </c>
      <c r="N174" s="128" t="s">
        <v>43</v>
      </c>
      <c r="P174" s="129">
        <f>O174*H174</f>
        <v>0</v>
      </c>
      <c r="Q174" s="129">
        <v>0</v>
      </c>
      <c r="R174" s="129">
        <f>Q174*H174</f>
        <v>0</v>
      </c>
      <c r="S174" s="129">
        <v>0</v>
      </c>
      <c r="T174" s="129">
        <f>S174*H174</f>
        <v>0</v>
      </c>
      <c r="U174" s="130" t="s">
        <v>19</v>
      </c>
      <c r="AR174" s="131" t="s">
        <v>273</v>
      </c>
      <c r="AT174" s="131" t="s">
        <v>168</v>
      </c>
      <c r="AU174" s="131" t="s">
        <v>82</v>
      </c>
      <c r="AY174" s="17" t="s">
        <v>167</v>
      </c>
      <c r="BE174" s="132">
        <f>IF(N174="základní",J174,0)</f>
        <v>0</v>
      </c>
      <c r="BF174" s="132">
        <f>IF(N174="snížená",J174,0)</f>
        <v>0</v>
      </c>
      <c r="BG174" s="132">
        <f>IF(N174="zákl. přenesená",J174,0)</f>
        <v>0</v>
      </c>
      <c r="BH174" s="132">
        <f>IF(N174="sníž. přenesená",J174,0)</f>
        <v>0</v>
      </c>
      <c r="BI174" s="132">
        <f>IF(N174="nulová",J174,0)</f>
        <v>0</v>
      </c>
      <c r="BJ174" s="17" t="s">
        <v>80</v>
      </c>
      <c r="BK174" s="132">
        <f>ROUND(I174*H174,2)</f>
        <v>0</v>
      </c>
      <c r="BL174" s="17" t="s">
        <v>273</v>
      </c>
      <c r="BM174" s="131" t="s">
        <v>2813</v>
      </c>
    </row>
    <row r="175" spans="2:65" s="10" customFormat="1" ht="22.9" customHeight="1" x14ac:dyDescent="0.2">
      <c r="B175" s="110"/>
      <c r="D175" s="111" t="s">
        <v>71</v>
      </c>
      <c r="E175" s="175" t="s">
        <v>2814</v>
      </c>
      <c r="F175" s="175" t="s">
        <v>2126</v>
      </c>
      <c r="I175" s="113"/>
      <c r="J175" s="176">
        <f>BK175</f>
        <v>0</v>
      </c>
      <c r="L175" s="110"/>
      <c r="M175" s="115"/>
      <c r="P175" s="116">
        <f>SUM(P176:P179)</f>
        <v>0</v>
      </c>
      <c r="R175" s="116">
        <f>SUM(R176:R179)</f>
        <v>0</v>
      </c>
      <c r="T175" s="116">
        <f>SUM(T176:T179)</f>
        <v>0</v>
      </c>
      <c r="U175" s="117"/>
      <c r="AR175" s="111" t="s">
        <v>82</v>
      </c>
      <c r="AT175" s="118" t="s">
        <v>71</v>
      </c>
      <c r="AU175" s="118" t="s">
        <v>80</v>
      </c>
      <c r="AY175" s="111" t="s">
        <v>167</v>
      </c>
      <c r="BK175" s="119">
        <f>SUM(BK176:BK179)</f>
        <v>0</v>
      </c>
    </row>
    <row r="176" spans="2:65" s="1" customFormat="1" ht="16.5" customHeight="1" x14ac:dyDescent="0.2">
      <c r="B176" s="32"/>
      <c r="C176" s="152" t="s">
        <v>697</v>
      </c>
      <c r="D176" s="152" t="s">
        <v>180</v>
      </c>
      <c r="E176" s="153" t="s">
        <v>2815</v>
      </c>
      <c r="F176" s="154" t="s">
        <v>2816</v>
      </c>
      <c r="G176" s="155" t="s">
        <v>568</v>
      </c>
      <c r="H176" s="156">
        <v>1</v>
      </c>
      <c r="I176" s="157"/>
      <c r="J176" s="158">
        <f>ROUND(I176*H176,2)</f>
        <v>0</v>
      </c>
      <c r="K176" s="154" t="s">
        <v>19</v>
      </c>
      <c r="L176" s="159"/>
      <c r="M176" s="160" t="s">
        <v>19</v>
      </c>
      <c r="N176" s="161" t="s">
        <v>43</v>
      </c>
      <c r="P176" s="129">
        <f>O176*H176</f>
        <v>0</v>
      </c>
      <c r="Q176" s="129">
        <v>0</v>
      </c>
      <c r="R176" s="129">
        <f>Q176*H176</f>
        <v>0</v>
      </c>
      <c r="S176" s="129">
        <v>0</v>
      </c>
      <c r="T176" s="129">
        <f>S176*H176</f>
        <v>0</v>
      </c>
      <c r="U176" s="130" t="s">
        <v>19</v>
      </c>
      <c r="AR176" s="131" t="s">
        <v>354</v>
      </c>
      <c r="AT176" s="131" t="s">
        <v>180</v>
      </c>
      <c r="AU176" s="131" t="s">
        <v>82</v>
      </c>
      <c r="AY176" s="17" t="s">
        <v>167</v>
      </c>
      <c r="BE176" s="132">
        <f>IF(N176="základní",J176,0)</f>
        <v>0</v>
      </c>
      <c r="BF176" s="132">
        <f>IF(N176="snížená",J176,0)</f>
        <v>0</v>
      </c>
      <c r="BG176" s="132">
        <f>IF(N176="zákl. přenesená",J176,0)</f>
        <v>0</v>
      </c>
      <c r="BH176" s="132">
        <f>IF(N176="sníž. přenesená",J176,0)</f>
        <v>0</v>
      </c>
      <c r="BI176" s="132">
        <f>IF(N176="nulová",J176,0)</f>
        <v>0</v>
      </c>
      <c r="BJ176" s="17" t="s">
        <v>80</v>
      </c>
      <c r="BK176" s="132">
        <f>ROUND(I176*H176,2)</f>
        <v>0</v>
      </c>
      <c r="BL176" s="17" t="s">
        <v>273</v>
      </c>
      <c r="BM176" s="131" t="s">
        <v>2817</v>
      </c>
    </row>
    <row r="177" spans="2:65" s="1" customFormat="1" ht="16.5" customHeight="1" x14ac:dyDescent="0.2">
      <c r="B177" s="32"/>
      <c r="C177" s="152" t="s">
        <v>700</v>
      </c>
      <c r="D177" s="152" t="s">
        <v>180</v>
      </c>
      <c r="E177" s="153" t="s">
        <v>2818</v>
      </c>
      <c r="F177" s="154" t="s">
        <v>2819</v>
      </c>
      <c r="G177" s="155" t="s">
        <v>568</v>
      </c>
      <c r="H177" s="156">
        <v>1</v>
      </c>
      <c r="I177" s="157"/>
      <c r="J177" s="158">
        <f>ROUND(I177*H177,2)</f>
        <v>0</v>
      </c>
      <c r="K177" s="154" t="s">
        <v>19</v>
      </c>
      <c r="L177" s="159"/>
      <c r="M177" s="160" t="s">
        <v>19</v>
      </c>
      <c r="N177" s="161" t="s">
        <v>43</v>
      </c>
      <c r="P177" s="129">
        <f>O177*H177</f>
        <v>0</v>
      </c>
      <c r="Q177" s="129">
        <v>0</v>
      </c>
      <c r="R177" s="129">
        <f>Q177*H177</f>
        <v>0</v>
      </c>
      <c r="S177" s="129">
        <v>0</v>
      </c>
      <c r="T177" s="129">
        <f>S177*H177</f>
        <v>0</v>
      </c>
      <c r="U177" s="130" t="s">
        <v>19</v>
      </c>
      <c r="AR177" s="131" t="s">
        <v>354</v>
      </c>
      <c r="AT177" s="131" t="s">
        <v>180</v>
      </c>
      <c r="AU177" s="131" t="s">
        <v>82</v>
      </c>
      <c r="AY177" s="17" t="s">
        <v>167</v>
      </c>
      <c r="BE177" s="132">
        <f>IF(N177="základní",J177,0)</f>
        <v>0</v>
      </c>
      <c r="BF177" s="132">
        <f>IF(N177="snížená",J177,0)</f>
        <v>0</v>
      </c>
      <c r="BG177" s="132">
        <f>IF(N177="zákl. přenesená",J177,0)</f>
        <v>0</v>
      </c>
      <c r="BH177" s="132">
        <f>IF(N177="sníž. přenesená",J177,0)</f>
        <v>0</v>
      </c>
      <c r="BI177" s="132">
        <f>IF(N177="nulová",J177,0)</f>
        <v>0</v>
      </c>
      <c r="BJ177" s="17" t="s">
        <v>80</v>
      </c>
      <c r="BK177" s="132">
        <f>ROUND(I177*H177,2)</f>
        <v>0</v>
      </c>
      <c r="BL177" s="17" t="s">
        <v>273</v>
      </c>
      <c r="BM177" s="131" t="s">
        <v>2820</v>
      </c>
    </row>
    <row r="178" spans="2:65" s="1" customFormat="1" ht="16.5" customHeight="1" x14ac:dyDescent="0.2">
      <c r="B178" s="32"/>
      <c r="C178" s="152" t="s">
        <v>704</v>
      </c>
      <c r="D178" s="152" t="s">
        <v>180</v>
      </c>
      <c r="E178" s="153" t="s">
        <v>2821</v>
      </c>
      <c r="F178" s="154" t="s">
        <v>2144</v>
      </c>
      <c r="G178" s="155" t="s">
        <v>568</v>
      </c>
      <c r="H178" s="156">
        <v>1</v>
      </c>
      <c r="I178" s="157"/>
      <c r="J178" s="158">
        <f>ROUND(I178*H178,2)</f>
        <v>0</v>
      </c>
      <c r="K178" s="154" t="s">
        <v>19</v>
      </c>
      <c r="L178" s="159"/>
      <c r="M178" s="160" t="s">
        <v>19</v>
      </c>
      <c r="N178" s="161" t="s">
        <v>43</v>
      </c>
      <c r="P178" s="129">
        <f>O178*H178</f>
        <v>0</v>
      </c>
      <c r="Q178" s="129">
        <v>0</v>
      </c>
      <c r="R178" s="129">
        <f>Q178*H178</f>
        <v>0</v>
      </c>
      <c r="S178" s="129">
        <v>0</v>
      </c>
      <c r="T178" s="129">
        <f>S178*H178</f>
        <v>0</v>
      </c>
      <c r="U178" s="130" t="s">
        <v>19</v>
      </c>
      <c r="AR178" s="131" t="s">
        <v>354</v>
      </c>
      <c r="AT178" s="131" t="s">
        <v>180</v>
      </c>
      <c r="AU178" s="131" t="s">
        <v>82</v>
      </c>
      <c r="AY178" s="17" t="s">
        <v>167</v>
      </c>
      <c r="BE178" s="132">
        <f>IF(N178="základní",J178,0)</f>
        <v>0</v>
      </c>
      <c r="BF178" s="132">
        <f>IF(N178="snížená",J178,0)</f>
        <v>0</v>
      </c>
      <c r="BG178" s="132">
        <f>IF(N178="zákl. přenesená",J178,0)</f>
        <v>0</v>
      </c>
      <c r="BH178" s="132">
        <f>IF(N178="sníž. přenesená",J178,0)</f>
        <v>0</v>
      </c>
      <c r="BI178" s="132">
        <f>IF(N178="nulová",J178,0)</f>
        <v>0</v>
      </c>
      <c r="BJ178" s="17" t="s">
        <v>80</v>
      </c>
      <c r="BK178" s="132">
        <f>ROUND(I178*H178,2)</f>
        <v>0</v>
      </c>
      <c r="BL178" s="17" t="s">
        <v>273</v>
      </c>
      <c r="BM178" s="131" t="s">
        <v>2822</v>
      </c>
    </row>
    <row r="179" spans="2:65" s="1" customFormat="1" ht="16.5" customHeight="1" x14ac:dyDescent="0.2">
      <c r="B179" s="32"/>
      <c r="C179" s="152" t="s">
        <v>707</v>
      </c>
      <c r="D179" s="152" t="s">
        <v>180</v>
      </c>
      <c r="E179" s="153" t="s">
        <v>2823</v>
      </c>
      <c r="F179" s="154" t="s">
        <v>2824</v>
      </c>
      <c r="G179" s="155" t="s">
        <v>568</v>
      </c>
      <c r="H179" s="156">
        <v>1</v>
      </c>
      <c r="I179" s="157"/>
      <c r="J179" s="158">
        <f>ROUND(I179*H179,2)</f>
        <v>0</v>
      </c>
      <c r="K179" s="154" t="s">
        <v>19</v>
      </c>
      <c r="L179" s="159"/>
      <c r="M179" s="183" t="s">
        <v>19</v>
      </c>
      <c r="N179" s="184" t="s">
        <v>43</v>
      </c>
      <c r="O179" s="169"/>
      <c r="P179" s="179">
        <f>O179*H179</f>
        <v>0</v>
      </c>
      <c r="Q179" s="179">
        <v>0</v>
      </c>
      <c r="R179" s="179">
        <f>Q179*H179</f>
        <v>0</v>
      </c>
      <c r="S179" s="179">
        <v>0</v>
      </c>
      <c r="T179" s="179">
        <f>S179*H179</f>
        <v>0</v>
      </c>
      <c r="U179" s="180" t="s">
        <v>19</v>
      </c>
      <c r="AR179" s="131" t="s">
        <v>354</v>
      </c>
      <c r="AT179" s="131" t="s">
        <v>180</v>
      </c>
      <c r="AU179" s="131" t="s">
        <v>82</v>
      </c>
      <c r="AY179" s="17" t="s">
        <v>167</v>
      </c>
      <c r="BE179" s="132">
        <f>IF(N179="základní",J179,0)</f>
        <v>0</v>
      </c>
      <c r="BF179" s="132">
        <f>IF(N179="snížená",J179,0)</f>
        <v>0</v>
      </c>
      <c r="BG179" s="132">
        <f>IF(N179="zákl. přenesená",J179,0)</f>
        <v>0</v>
      </c>
      <c r="BH179" s="132">
        <f>IF(N179="sníž. přenesená",J179,0)</f>
        <v>0</v>
      </c>
      <c r="BI179" s="132">
        <f>IF(N179="nulová",J179,0)</f>
        <v>0</v>
      </c>
      <c r="BJ179" s="17" t="s">
        <v>80</v>
      </c>
      <c r="BK179" s="132">
        <f>ROUND(I179*H179,2)</f>
        <v>0</v>
      </c>
      <c r="BL179" s="17" t="s">
        <v>273</v>
      </c>
      <c r="BM179" s="131" t="s">
        <v>2825</v>
      </c>
    </row>
    <row r="180" spans="2:65" s="1" customFormat="1" ht="6.95" customHeight="1" x14ac:dyDescent="0.2">
      <c r="B180" s="41"/>
      <c r="C180" s="42"/>
      <c r="D180" s="42"/>
      <c r="E180" s="42"/>
      <c r="F180" s="42"/>
      <c r="G180" s="42"/>
      <c r="H180" s="42"/>
      <c r="I180" s="42"/>
      <c r="J180" s="42"/>
      <c r="K180" s="42"/>
      <c r="L180" s="32"/>
    </row>
  </sheetData>
  <autoFilter ref="C84:K179" xr:uid="{00000000-0009-0000-0000-00000E000000}"/>
  <mergeCells count="9">
    <mergeCell ref="E50:H50"/>
    <mergeCell ref="E75:H75"/>
    <mergeCell ref="E77:H77"/>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6">
    <pageSetUpPr fitToPage="1"/>
  </sheetPr>
  <dimension ref="B2:BM114"/>
  <sheetViews>
    <sheetView showGridLines="0" topLeftCell="A96" workbookViewId="0">
      <selection activeCell="F104" sqref="F104"/>
    </sheetView>
  </sheetViews>
  <sheetFormatPr defaultRowHeight="11.25" x14ac:dyDescent="0.2"/>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1" width="14.16406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x14ac:dyDescent="0.2">
      <c r="L2" s="297"/>
      <c r="M2" s="297"/>
      <c r="N2" s="297"/>
      <c r="O2" s="297"/>
      <c r="P2" s="297"/>
      <c r="Q2" s="297"/>
      <c r="R2" s="297"/>
      <c r="S2" s="297"/>
      <c r="T2" s="297"/>
      <c r="U2" s="297"/>
      <c r="V2" s="297"/>
      <c r="AT2" s="17" t="s">
        <v>124</v>
      </c>
    </row>
    <row r="3" spans="2:46" ht="6.95" customHeight="1" x14ac:dyDescent="0.2">
      <c r="B3" s="18"/>
      <c r="C3" s="19"/>
      <c r="D3" s="19"/>
      <c r="E3" s="19"/>
      <c r="F3" s="19"/>
      <c r="G3" s="19"/>
      <c r="H3" s="19"/>
      <c r="I3" s="19"/>
      <c r="J3" s="19"/>
      <c r="K3" s="19"/>
      <c r="L3" s="20"/>
      <c r="AT3" s="17" t="s">
        <v>82</v>
      </c>
    </row>
    <row r="4" spans="2:46" ht="24.95" customHeight="1" x14ac:dyDescent="0.2">
      <c r="B4" s="20"/>
      <c r="D4" s="21" t="s">
        <v>137</v>
      </c>
      <c r="L4" s="20"/>
      <c r="M4" s="85" t="s">
        <v>10</v>
      </c>
      <c r="AT4" s="17" t="s">
        <v>4</v>
      </c>
    </row>
    <row r="5" spans="2:46" ht="6.95" customHeight="1" x14ac:dyDescent="0.2">
      <c r="B5" s="20"/>
      <c r="L5" s="20"/>
    </row>
    <row r="6" spans="2:46" ht="12" customHeight="1" x14ac:dyDescent="0.2">
      <c r="B6" s="20"/>
      <c r="D6" s="27" t="s">
        <v>16</v>
      </c>
      <c r="L6" s="20"/>
    </row>
    <row r="7" spans="2:46" ht="16.5" customHeight="1" x14ac:dyDescent="0.2">
      <c r="B7" s="20"/>
      <c r="E7" s="322" t="str">
        <f>'Rekapitulace stavby'!K6</f>
        <v>Servisní centrum Čertovka</v>
      </c>
      <c r="F7" s="323"/>
      <c r="G7" s="323"/>
      <c r="H7" s="323"/>
      <c r="L7" s="20"/>
    </row>
    <row r="8" spans="2:46" s="1" customFormat="1" ht="12" customHeight="1" x14ac:dyDescent="0.2">
      <c r="B8" s="32"/>
      <c r="D8" s="27" t="s">
        <v>138</v>
      </c>
      <c r="L8" s="32"/>
    </row>
    <row r="9" spans="2:46" s="1" customFormat="1" ht="16.5" customHeight="1" x14ac:dyDescent="0.2">
      <c r="B9" s="32"/>
      <c r="E9" s="287" t="s">
        <v>2826</v>
      </c>
      <c r="F9" s="321"/>
      <c r="G9" s="321"/>
      <c r="H9" s="321"/>
      <c r="L9" s="32"/>
    </row>
    <row r="10" spans="2:46" s="1" customFormat="1" x14ac:dyDescent="0.2">
      <c r="B10" s="32"/>
      <c r="L10" s="32"/>
    </row>
    <row r="11" spans="2:46" s="1" customFormat="1" ht="12" customHeight="1" x14ac:dyDescent="0.2">
      <c r="B11" s="32"/>
      <c r="D11" s="27" t="s">
        <v>18</v>
      </c>
      <c r="F11" s="25" t="s">
        <v>19</v>
      </c>
      <c r="I11" s="27" t="s">
        <v>20</v>
      </c>
      <c r="J11" s="25" t="s">
        <v>19</v>
      </c>
      <c r="L11" s="32"/>
    </row>
    <row r="12" spans="2:46" s="1" customFormat="1" ht="12" customHeight="1" x14ac:dyDescent="0.2">
      <c r="B12" s="32"/>
      <c r="D12" s="27" t="s">
        <v>21</v>
      </c>
      <c r="F12" s="25" t="s">
        <v>22</v>
      </c>
      <c r="I12" s="27" t="s">
        <v>23</v>
      </c>
      <c r="J12" s="49" t="str">
        <f>'Rekapitulace stavby'!AN8</f>
        <v>19. 1. 2024</v>
      </c>
      <c r="L12" s="32"/>
    </row>
    <row r="13" spans="2:46" s="1" customFormat="1" ht="10.9" customHeight="1" x14ac:dyDescent="0.2">
      <c r="B13" s="32"/>
      <c r="L13" s="32"/>
    </row>
    <row r="14" spans="2:46" s="1" customFormat="1" ht="12" customHeight="1" x14ac:dyDescent="0.2">
      <c r="B14" s="32"/>
      <c r="D14" s="27" t="s">
        <v>25</v>
      </c>
      <c r="I14" s="27" t="s">
        <v>26</v>
      </c>
      <c r="J14" s="25" t="s">
        <v>27</v>
      </c>
      <c r="L14" s="32"/>
    </row>
    <row r="15" spans="2:46" s="1" customFormat="1" ht="18" customHeight="1" x14ac:dyDescent="0.2">
      <c r="B15" s="32"/>
      <c r="E15" s="25" t="s">
        <v>28</v>
      </c>
      <c r="I15" s="27" t="s">
        <v>29</v>
      </c>
      <c r="J15" s="25" t="s">
        <v>19</v>
      </c>
      <c r="L15" s="32"/>
    </row>
    <row r="16" spans="2:46" s="1" customFormat="1" ht="6.95" customHeight="1" x14ac:dyDescent="0.2">
      <c r="B16" s="32"/>
      <c r="L16" s="32"/>
    </row>
    <row r="17" spans="2:12" s="1" customFormat="1" ht="12" customHeight="1" x14ac:dyDescent="0.2">
      <c r="B17" s="32"/>
      <c r="D17" s="27" t="s">
        <v>30</v>
      </c>
      <c r="I17" s="27" t="s">
        <v>26</v>
      </c>
      <c r="J17" s="28" t="str">
        <f>'Rekapitulace stavby'!AN13</f>
        <v>Vyplň údaj</v>
      </c>
      <c r="L17" s="32"/>
    </row>
    <row r="18" spans="2:12" s="1" customFormat="1" ht="18" customHeight="1" x14ac:dyDescent="0.2">
      <c r="B18" s="32"/>
      <c r="E18" s="324" t="str">
        <f>'Rekapitulace stavby'!E14</f>
        <v>Vyplň údaj</v>
      </c>
      <c r="F18" s="296"/>
      <c r="G18" s="296"/>
      <c r="H18" s="296"/>
      <c r="I18" s="27" t="s">
        <v>29</v>
      </c>
      <c r="J18" s="28" t="str">
        <f>'Rekapitulace stavby'!AN14</f>
        <v>Vyplň údaj</v>
      </c>
      <c r="L18" s="32"/>
    </row>
    <row r="19" spans="2:12" s="1" customFormat="1" ht="6.95" customHeight="1" x14ac:dyDescent="0.2">
      <c r="B19" s="32"/>
      <c r="L19" s="32"/>
    </row>
    <row r="20" spans="2:12" s="1" customFormat="1" ht="12" customHeight="1" x14ac:dyDescent="0.2">
      <c r="B20" s="32"/>
      <c r="D20" s="27" t="s">
        <v>32</v>
      </c>
      <c r="I20" s="27" t="s">
        <v>26</v>
      </c>
      <c r="J20" s="25" t="s">
        <v>19</v>
      </c>
      <c r="L20" s="32"/>
    </row>
    <row r="21" spans="2:12" s="1" customFormat="1" ht="18" customHeight="1" x14ac:dyDescent="0.2">
      <c r="B21" s="32"/>
      <c r="E21" s="25" t="s">
        <v>33</v>
      </c>
      <c r="I21" s="27" t="s">
        <v>29</v>
      </c>
      <c r="J21" s="25" t="s">
        <v>19</v>
      </c>
      <c r="L21" s="32"/>
    </row>
    <row r="22" spans="2:12" s="1" customFormat="1" ht="6.95" customHeight="1" x14ac:dyDescent="0.2">
      <c r="B22" s="32"/>
      <c r="L22" s="32"/>
    </row>
    <row r="23" spans="2:12" s="1" customFormat="1" ht="12" customHeight="1" x14ac:dyDescent="0.2">
      <c r="B23" s="32"/>
      <c r="D23" s="27" t="s">
        <v>35</v>
      </c>
      <c r="I23" s="27" t="s">
        <v>26</v>
      </c>
      <c r="J23" s="25" t="str">
        <f>IF('Rekapitulace stavby'!AN19="","",'Rekapitulace stavby'!AN19)</f>
        <v/>
      </c>
      <c r="L23" s="32"/>
    </row>
    <row r="24" spans="2:12" s="1" customFormat="1" ht="18" customHeight="1" x14ac:dyDescent="0.2">
      <c r="B24" s="32"/>
      <c r="E24" s="25" t="str">
        <f>IF('Rekapitulace stavby'!E20="","",'Rekapitulace stavby'!E20)</f>
        <v xml:space="preserve"> </v>
      </c>
      <c r="I24" s="27" t="s">
        <v>29</v>
      </c>
      <c r="J24" s="25" t="str">
        <f>IF('Rekapitulace stavby'!AN20="","",'Rekapitulace stavby'!AN20)</f>
        <v/>
      </c>
      <c r="L24" s="32"/>
    </row>
    <row r="25" spans="2:12" s="1" customFormat="1" ht="6.95" customHeight="1" x14ac:dyDescent="0.2">
      <c r="B25" s="32"/>
      <c r="L25" s="32"/>
    </row>
    <row r="26" spans="2:12" s="1" customFormat="1" ht="12" customHeight="1" x14ac:dyDescent="0.2">
      <c r="B26" s="32"/>
      <c r="D26" s="27" t="s">
        <v>36</v>
      </c>
      <c r="L26" s="32"/>
    </row>
    <row r="27" spans="2:12" s="7" customFormat="1" ht="71.25" customHeight="1" x14ac:dyDescent="0.2">
      <c r="B27" s="86"/>
      <c r="E27" s="301" t="s">
        <v>37</v>
      </c>
      <c r="F27" s="301"/>
      <c r="G27" s="301"/>
      <c r="H27" s="301"/>
      <c r="L27" s="86"/>
    </row>
    <row r="28" spans="2:12" s="1" customFormat="1" ht="6.95" customHeight="1" x14ac:dyDescent="0.2">
      <c r="B28" s="32"/>
      <c r="L28" s="32"/>
    </row>
    <row r="29" spans="2:12" s="1" customFormat="1" ht="6.95" customHeight="1" x14ac:dyDescent="0.2">
      <c r="B29" s="32"/>
      <c r="D29" s="50"/>
      <c r="E29" s="50"/>
      <c r="F29" s="50"/>
      <c r="G29" s="50"/>
      <c r="H29" s="50"/>
      <c r="I29" s="50"/>
      <c r="J29" s="50"/>
      <c r="K29" s="50"/>
      <c r="L29" s="32"/>
    </row>
    <row r="30" spans="2:12" s="1" customFormat="1" ht="25.35" customHeight="1" x14ac:dyDescent="0.2">
      <c r="B30" s="32"/>
      <c r="D30" s="87" t="s">
        <v>38</v>
      </c>
      <c r="J30" s="63">
        <f>ROUND(J80, 2)</f>
        <v>0</v>
      </c>
      <c r="L30" s="32"/>
    </row>
    <row r="31" spans="2:12" s="1" customFormat="1" ht="6.95" customHeight="1" x14ac:dyDescent="0.2">
      <c r="B31" s="32"/>
      <c r="D31" s="50"/>
      <c r="E31" s="50"/>
      <c r="F31" s="50"/>
      <c r="G31" s="50"/>
      <c r="H31" s="50"/>
      <c r="I31" s="50"/>
      <c r="J31" s="50"/>
      <c r="K31" s="50"/>
      <c r="L31" s="32"/>
    </row>
    <row r="32" spans="2:12" s="1" customFormat="1" ht="14.45" customHeight="1" x14ac:dyDescent="0.2">
      <c r="B32" s="32"/>
      <c r="F32" s="35" t="s">
        <v>40</v>
      </c>
      <c r="I32" s="35" t="s">
        <v>39</v>
      </c>
      <c r="J32" s="35" t="s">
        <v>41</v>
      </c>
      <c r="L32" s="32"/>
    </row>
    <row r="33" spans="2:12" s="1" customFormat="1" ht="14.45" customHeight="1" x14ac:dyDescent="0.2">
      <c r="B33" s="32"/>
      <c r="D33" s="52" t="s">
        <v>42</v>
      </c>
      <c r="E33" s="27" t="s">
        <v>43</v>
      </c>
      <c r="F33" s="88">
        <f>ROUND((SUM(BE80:BE113)),  2)</f>
        <v>0</v>
      </c>
      <c r="I33" s="89">
        <v>0.21</v>
      </c>
      <c r="J33" s="88">
        <f>ROUND(((SUM(BE80:BE113))*I33),  2)</f>
        <v>0</v>
      </c>
      <c r="L33" s="32"/>
    </row>
    <row r="34" spans="2:12" s="1" customFormat="1" ht="14.45" customHeight="1" x14ac:dyDescent="0.2">
      <c r="B34" s="32"/>
      <c r="E34" s="27" t="s">
        <v>44</v>
      </c>
      <c r="F34" s="88">
        <f>ROUND((SUM(BF80:BF113)),  2)</f>
        <v>0</v>
      </c>
      <c r="I34" s="89">
        <v>0.15</v>
      </c>
      <c r="J34" s="88">
        <f>ROUND(((SUM(BF80:BF113))*I34),  2)</f>
        <v>0</v>
      </c>
      <c r="L34" s="32"/>
    </row>
    <row r="35" spans="2:12" s="1" customFormat="1" ht="14.45" hidden="1" customHeight="1" x14ac:dyDescent="0.2">
      <c r="B35" s="32"/>
      <c r="E35" s="27" t="s">
        <v>45</v>
      </c>
      <c r="F35" s="88">
        <f>ROUND((SUM(BG80:BG113)),  2)</f>
        <v>0</v>
      </c>
      <c r="I35" s="89">
        <v>0.21</v>
      </c>
      <c r="J35" s="88">
        <f>0</f>
        <v>0</v>
      </c>
      <c r="L35" s="32"/>
    </row>
    <row r="36" spans="2:12" s="1" customFormat="1" ht="14.45" hidden="1" customHeight="1" x14ac:dyDescent="0.2">
      <c r="B36" s="32"/>
      <c r="E36" s="27" t="s">
        <v>46</v>
      </c>
      <c r="F36" s="88">
        <f>ROUND((SUM(BH80:BH113)),  2)</f>
        <v>0</v>
      </c>
      <c r="I36" s="89">
        <v>0.15</v>
      </c>
      <c r="J36" s="88">
        <f>0</f>
        <v>0</v>
      </c>
      <c r="L36" s="32"/>
    </row>
    <row r="37" spans="2:12" s="1" customFormat="1" ht="14.45" hidden="1" customHeight="1" x14ac:dyDescent="0.2">
      <c r="B37" s="32"/>
      <c r="E37" s="27" t="s">
        <v>47</v>
      </c>
      <c r="F37" s="88">
        <f>ROUND((SUM(BI80:BI113)),  2)</f>
        <v>0</v>
      </c>
      <c r="I37" s="89">
        <v>0</v>
      </c>
      <c r="J37" s="88">
        <f>0</f>
        <v>0</v>
      </c>
      <c r="L37" s="32"/>
    </row>
    <row r="38" spans="2:12" s="1" customFormat="1" ht="6.95" customHeight="1" x14ac:dyDescent="0.2">
      <c r="B38" s="32"/>
      <c r="L38" s="32"/>
    </row>
    <row r="39" spans="2:12" s="1" customFormat="1" ht="25.35" customHeight="1" x14ac:dyDescent="0.2">
      <c r="B39" s="32"/>
      <c r="C39" s="90"/>
      <c r="D39" s="91" t="s">
        <v>48</v>
      </c>
      <c r="E39" s="54"/>
      <c r="F39" s="54"/>
      <c r="G39" s="92" t="s">
        <v>49</v>
      </c>
      <c r="H39" s="93" t="s">
        <v>50</v>
      </c>
      <c r="I39" s="54"/>
      <c r="J39" s="94">
        <f>SUM(J30:J37)</f>
        <v>0</v>
      </c>
      <c r="K39" s="95"/>
      <c r="L39" s="32"/>
    </row>
    <row r="40" spans="2:12" s="1" customFormat="1" ht="14.45" customHeight="1" x14ac:dyDescent="0.2">
      <c r="B40" s="41"/>
      <c r="C40" s="42"/>
      <c r="D40" s="42"/>
      <c r="E40" s="42"/>
      <c r="F40" s="42"/>
      <c r="G40" s="42"/>
      <c r="H40" s="42"/>
      <c r="I40" s="42"/>
      <c r="J40" s="42"/>
      <c r="K40" s="42"/>
      <c r="L40" s="32"/>
    </row>
    <row r="44" spans="2:12" s="1" customFormat="1" ht="6.95" customHeight="1" x14ac:dyDescent="0.2">
      <c r="B44" s="43"/>
      <c r="C44" s="44"/>
      <c r="D44" s="44"/>
      <c r="E44" s="44"/>
      <c r="F44" s="44"/>
      <c r="G44" s="44"/>
      <c r="H44" s="44"/>
      <c r="I44" s="44"/>
      <c r="J44" s="44"/>
      <c r="K44" s="44"/>
      <c r="L44" s="32"/>
    </row>
    <row r="45" spans="2:12" s="1" customFormat="1" ht="24.95" customHeight="1" x14ac:dyDescent="0.2">
      <c r="B45" s="32"/>
      <c r="C45" s="21" t="s">
        <v>140</v>
      </c>
      <c r="L45" s="32"/>
    </row>
    <row r="46" spans="2:12" s="1" customFormat="1" ht="6.95" customHeight="1" x14ac:dyDescent="0.2">
      <c r="B46" s="32"/>
      <c r="L46" s="32"/>
    </row>
    <row r="47" spans="2:12" s="1" customFormat="1" ht="12" customHeight="1" x14ac:dyDescent="0.2">
      <c r="B47" s="32"/>
      <c r="C47" s="27" t="s">
        <v>16</v>
      </c>
      <c r="L47" s="32"/>
    </row>
    <row r="48" spans="2:12" s="1" customFormat="1" ht="16.5" customHeight="1" x14ac:dyDescent="0.2">
      <c r="B48" s="32"/>
      <c r="E48" s="322" t="str">
        <f>E7</f>
        <v>Servisní centrum Čertovka</v>
      </c>
      <c r="F48" s="323"/>
      <c r="G48" s="323"/>
      <c r="H48" s="323"/>
      <c r="L48" s="32"/>
    </row>
    <row r="49" spans="2:47" s="1" customFormat="1" ht="12" customHeight="1" x14ac:dyDescent="0.2">
      <c r="B49" s="32"/>
      <c r="C49" s="27" t="s">
        <v>138</v>
      </c>
      <c r="L49" s="32"/>
    </row>
    <row r="50" spans="2:47" s="1" customFormat="1" ht="16.5" customHeight="1" x14ac:dyDescent="0.2">
      <c r="B50" s="32"/>
      <c r="E50" s="287" t="str">
        <f>E9</f>
        <v>SO_14 - Vzduchotechnika</v>
      </c>
      <c r="F50" s="321"/>
      <c r="G50" s="321"/>
      <c r="H50" s="321"/>
      <c r="L50" s="32"/>
    </row>
    <row r="51" spans="2:47" s="1" customFormat="1" ht="6.95" customHeight="1" x14ac:dyDescent="0.2">
      <c r="B51" s="32"/>
      <c r="L51" s="32"/>
    </row>
    <row r="52" spans="2:47" s="1" customFormat="1" ht="12" customHeight="1" x14ac:dyDescent="0.2">
      <c r="B52" s="32"/>
      <c r="C52" s="27" t="s">
        <v>21</v>
      </c>
      <c r="F52" s="25" t="str">
        <f>F12</f>
        <v xml:space="preserve"> </v>
      </c>
      <c r="I52" s="27" t="s">
        <v>23</v>
      </c>
      <c r="J52" s="49" t="str">
        <f>IF(J12="","",J12)</f>
        <v>19. 1. 2024</v>
      </c>
      <c r="L52" s="32"/>
    </row>
    <row r="53" spans="2:47" s="1" customFormat="1" ht="6.95" customHeight="1" x14ac:dyDescent="0.2">
      <c r="B53" s="32"/>
      <c r="L53" s="32"/>
    </row>
    <row r="54" spans="2:47" s="1" customFormat="1" ht="15.2" customHeight="1" x14ac:dyDescent="0.2">
      <c r="B54" s="32"/>
      <c r="C54" s="27" t="s">
        <v>25</v>
      </c>
      <c r="F54" s="25" t="str">
        <f>E15</f>
        <v>Dipl. Ing. René Göndör</v>
      </c>
      <c r="I54" s="27" t="s">
        <v>32</v>
      </c>
      <c r="J54" s="30" t="str">
        <f>E21</f>
        <v>PIKHART.CZ</v>
      </c>
      <c r="L54" s="32"/>
    </row>
    <row r="55" spans="2:47" s="1" customFormat="1" ht="15.2" customHeight="1" x14ac:dyDescent="0.2">
      <c r="B55" s="32"/>
      <c r="C55" s="27" t="s">
        <v>30</v>
      </c>
      <c r="F55" s="25" t="str">
        <f>IF(E18="","",E18)</f>
        <v>Vyplň údaj</v>
      </c>
      <c r="I55" s="27" t="s">
        <v>35</v>
      </c>
      <c r="J55" s="30" t="str">
        <f>E24</f>
        <v xml:space="preserve"> </v>
      </c>
      <c r="L55" s="32"/>
    </row>
    <row r="56" spans="2:47" s="1" customFormat="1" ht="10.35" customHeight="1" x14ac:dyDescent="0.2">
      <c r="B56" s="32"/>
      <c r="L56" s="32"/>
    </row>
    <row r="57" spans="2:47" s="1" customFormat="1" ht="29.25" customHeight="1" x14ac:dyDescent="0.2">
      <c r="B57" s="32"/>
      <c r="C57" s="96" t="s">
        <v>141</v>
      </c>
      <c r="D57" s="90"/>
      <c r="E57" s="90"/>
      <c r="F57" s="90"/>
      <c r="G57" s="90"/>
      <c r="H57" s="90"/>
      <c r="I57" s="90"/>
      <c r="J57" s="97" t="s">
        <v>142</v>
      </c>
      <c r="K57" s="90"/>
      <c r="L57" s="32"/>
    </row>
    <row r="58" spans="2:47" s="1" customFormat="1" ht="10.35" customHeight="1" x14ac:dyDescent="0.2">
      <c r="B58" s="32"/>
      <c r="L58" s="32"/>
    </row>
    <row r="59" spans="2:47" s="1" customFormat="1" ht="22.9" customHeight="1" x14ac:dyDescent="0.2">
      <c r="B59" s="32"/>
      <c r="C59" s="98" t="s">
        <v>70</v>
      </c>
      <c r="J59" s="63">
        <f>J80</f>
        <v>0</v>
      </c>
      <c r="L59" s="32"/>
      <c r="AU59" s="17" t="s">
        <v>143</v>
      </c>
    </row>
    <row r="60" spans="2:47" s="8" customFormat="1" ht="24.95" customHeight="1" x14ac:dyDescent="0.2">
      <c r="B60" s="99"/>
      <c r="D60" s="100" t="s">
        <v>2827</v>
      </c>
      <c r="E60" s="101"/>
      <c r="F60" s="101"/>
      <c r="G60" s="101"/>
      <c r="H60" s="101"/>
      <c r="I60" s="101"/>
      <c r="J60" s="102">
        <f>J81</f>
        <v>0</v>
      </c>
      <c r="L60" s="99"/>
    </row>
    <row r="61" spans="2:47" s="1" customFormat="1" ht="21.75" customHeight="1" x14ac:dyDescent="0.2">
      <c r="B61" s="32"/>
      <c r="L61" s="32"/>
    </row>
    <row r="62" spans="2:47" s="1" customFormat="1" ht="6.95" customHeight="1" x14ac:dyDescent="0.2">
      <c r="B62" s="41"/>
      <c r="C62" s="42"/>
      <c r="D62" s="42"/>
      <c r="E62" s="42"/>
      <c r="F62" s="42"/>
      <c r="G62" s="42"/>
      <c r="H62" s="42"/>
      <c r="I62" s="42"/>
      <c r="J62" s="42"/>
      <c r="K62" s="42"/>
      <c r="L62" s="32"/>
    </row>
    <row r="66" spans="2:63" s="1" customFormat="1" ht="6.95" customHeight="1" x14ac:dyDescent="0.2">
      <c r="B66" s="43"/>
      <c r="C66" s="44"/>
      <c r="D66" s="44"/>
      <c r="E66" s="44"/>
      <c r="F66" s="44"/>
      <c r="G66" s="44"/>
      <c r="H66" s="44"/>
      <c r="I66" s="44"/>
      <c r="J66" s="44"/>
      <c r="K66" s="44"/>
      <c r="L66" s="32"/>
    </row>
    <row r="67" spans="2:63" s="1" customFormat="1" ht="24.95" customHeight="1" x14ac:dyDescent="0.2">
      <c r="B67" s="32"/>
      <c r="C67" s="21" t="s">
        <v>152</v>
      </c>
      <c r="L67" s="32"/>
    </row>
    <row r="68" spans="2:63" s="1" customFormat="1" ht="6.95" customHeight="1" x14ac:dyDescent="0.2">
      <c r="B68" s="32"/>
      <c r="L68" s="32"/>
    </row>
    <row r="69" spans="2:63" s="1" customFormat="1" ht="12" customHeight="1" x14ac:dyDescent="0.2">
      <c r="B69" s="32"/>
      <c r="C69" s="27" t="s">
        <v>16</v>
      </c>
      <c r="L69" s="32"/>
    </row>
    <row r="70" spans="2:63" s="1" customFormat="1" ht="16.5" customHeight="1" x14ac:dyDescent="0.2">
      <c r="B70" s="32"/>
      <c r="E70" s="322" t="str">
        <f>E7</f>
        <v>Servisní centrum Čertovka</v>
      </c>
      <c r="F70" s="323"/>
      <c r="G70" s="323"/>
      <c r="H70" s="323"/>
      <c r="L70" s="32"/>
    </row>
    <row r="71" spans="2:63" s="1" customFormat="1" ht="12" customHeight="1" x14ac:dyDescent="0.2">
      <c r="B71" s="32"/>
      <c r="C71" s="27" t="s">
        <v>138</v>
      </c>
      <c r="L71" s="32"/>
    </row>
    <row r="72" spans="2:63" s="1" customFormat="1" ht="16.5" customHeight="1" x14ac:dyDescent="0.2">
      <c r="B72" s="32"/>
      <c r="E72" s="287" t="str">
        <f>E9</f>
        <v>SO_14 - Vzduchotechnika</v>
      </c>
      <c r="F72" s="321"/>
      <c r="G72" s="321"/>
      <c r="H72" s="321"/>
      <c r="L72" s="32"/>
    </row>
    <row r="73" spans="2:63" s="1" customFormat="1" ht="6.95" customHeight="1" x14ac:dyDescent="0.2">
      <c r="B73" s="32"/>
      <c r="L73" s="32"/>
    </row>
    <row r="74" spans="2:63" s="1" customFormat="1" ht="12" customHeight="1" x14ac:dyDescent="0.2">
      <c r="B74" s="32"/>
      <c r="C74" s="27" t="s">
        <v>21</v>
      </c>
      <c r="F74" s="25" t="str">
        <f>F12</f>
        <v xml:space="preserve"> </v>
      </c>
      <c r="I74" s="27" t="s">
        <v>23</v>
      </c>
      <c r="J74" s="49" t="str">
        <f>IF(J12="","",J12)</f>
        <v>19. 1. 2024</v>
      </c>
      <c r="L74" s="32"/>
    </row>
    <row r="75" spans="2:63" s="1" customFormat="1" ht="6.95" customHeight="1" x14ac:dyDescent="0.2">
      <c r="B75" s="32"/>
      <c r="L75" s="32"/>
    </row>
    <row r="76" spans="2:63" s="1" customFormat="1" ht="15.2" customHeight="1" x14ac:dyDescent="0.2">
      <c r="B76" s="32"/>
      <c r="C76" s="27" t="s">
        <v>25</v>
      </c>
      <c r="F76" s="25" t="str">
        <f>E15</f>
        <v>Dipl. Ing. René Göndör</v>
      </c>
      <c r="I76" s="27" t="s">
        <v>32</v>
      </c>
      <c r="J76" s="30" t="str">
        <f>E21</f>
        <v>PIKHART.CZ</v>
      </c>
      <c r="L76" s="32"/>
    </row>
    <row r="77" spans="2:63" s="1" customFormat="1" ht="15.2" customHeight="1" x14ac:dyDescent="0.2">
      <c r="B77" s="32"/>
      <c r="C77" s="27" t="s">
        <v>30</v>
      </c>
      <c r="F77" s="25" t="str">
        <f>IF(E18="","",E18)</f>
        <v>Vyplň údaj</v>
      </c>
      <c r="I77" s="27" t="s">
        <v>35</v>
      </c>
      <c r="J77" s="30" t="str">
        <f>E24</f>
        <v xml:space="preserve"> </v>
      </c>
      <c r="L77" s="32"/>
    </row>
    <row r="78" spans="2:63" s="1" customFormat="1" ht="10.35" customHeight="1" x14ac:dyDescent="0.2">
      <c r="B78" s="32"/>
      <c r="L78" s="32"/>
    </row>
    <row r="79" spans="2:63" s="9" customFormat="1" ht="29.25" customHeight="1" x14ac:dyDescent="0.2">
      <c r="B79" s="103"/>
      <c r="C79" s="104" t="s">
        <v>153</v>
      </c>
      <c r="D79" s="105" t="s">
        <v>57</v>
      </c>
      <c r="E79" s="105" t="s">
        <v>53</v>
      </c>
      <c r="F79" s="105" t="s">
        <v>54</v>
      </c>
      <c r="G79" s="105" t="s">
        <v>154</v>
      </c>
      <c r="H79" s="105" t="s">
        <v>155</v>
      </c>
      <c r="I79" s="105" t="s">
        <v>156</v>
      </c>
      <c r="J79" s="105" t="s">
        <v>142</v>
      </c>
      <c r="K79" s="106" t="s">
        <v>157</v>
      </c>
      <c r="L79" s="103"/>
      <c r="M79" s="56" t="s">
        <v>19</v>
      </c>
      <c r="N79" s="57" t="s">
        <v>42</v>
      </c>
      <c r="O79" s="57" t="s">
        <v>158</v>
      </c>
      <c r="P79" s="57" t="s">
        <v>159</v>
      </c>
      <c r="Q79" s="57" t="s">
        <v>160</v>
      </c>
      <c r="R79" s="57" t="s">
        <v>161</v>
      </c>
      <c r="S79" s="57" t="s">
        <v>162</v>
      </c>
      <c r="T79" s="57" t="s">
        <v>163</v>
      </c>
      <c r="U79" s="58" t="s">
        <v>164</v>
      </c>
    </row>
    <row r="80" spans="2:63" s="1" customFormat="1" ht="22.9" customHeight="1" x14ac:dyDescent="0.25">
      <c r="B80" s="32"/>
      <c r="C80" s="61" t="s">
        <v>165</v>
      </c>
      <c r="J80" s="107">
        <f>BK80</f>
        <v>0</v>
      </c>
      <c r="L80" s="32"/>
      <c r="M80" s="59"/>
      <c r="N80" s="50"/>
      <c r="O80" s="50"/>
      <c r="P80" s="108">
        <f>P81</f>
        <v>0</v>
      </c>
      <c r="Q80" s="50"/>
      <c r="R80" s="108">
        <f>R81</f>
        <v>0</v>
      </c>
      <c r="S80" s="50"/>
      <c r="T80" s="108">
        <f>T81</f>
        <v>0</v>
      </c>
      <c r="U80" s="51"/>
      <c r="AT80" s="17" t="s">
        <v>71</v>
      </c>
      <c r="AU80" s="17" t="s">
        <v>143</v>
      </c>
      <c r="BK80" s="109">
        <f>BK81</f>
        <v>0</v>
      </c>
    </row>
    <row r="81" spans="2:65" s="10" customFormat="1" ht="25.9" customHeight="1" x14ac:dyDescent="0.2">
      <c r="B81" s="110"/>
      <c r="D81" s="111" t="s">
        <v>71</v>
      </c>
      <c r="E81" s="112" t="s">
        <v>1030</v>
      </c>
      <c r="F81" s="112" t="s">
        <v>123</v>
      </c>
      <c r="I81" s="113"/>
      <c r="J81" s="114">
        <f>BK81</f>
        <v>0</v>
      </c>
      <c r="L81" s="110"/>
      <c r="M81" s="115"/>
      <c r="P81" s="116">
        <f>SUM(P82:P113)</f>
        <v>0</v>
      </c>
      <c r="R81" s="116">
        <f>SUM(R82:R113)</f>
        <v>0</v>
      </c>
      <c r="T81" s="116">
        <f>SUM(T82:T113)</f>
        <v>0</v>
      </c>
      <c r="U81" s="117"/>
      <c r="AR81" s="111" t="s">
        <v>80</v>
      </c>
      <c r="AT81" s="118" t="s">
        <v>71</v>
      </c>
      <c r="AU81" s="118" t="s">
        <v>72</v>
      </c>
      <c r="AY81" s="111" t="s">
        <v>167</v>
      </c>
      <c r="BK81" s="119">
        <f>SUM(BK82:BK113)</f>
        <v>0</v>
      </c>
    </row>
    <row r="82" spans="2:65" s="1" customFormat="1" ht="16.5" customHeight="1" x14ac:dyDescent="0.2">
      <c r="B82" s="32"/>
      <c r="C82" s="120" t="s">
        <v>80</v>
      </c>
      <c r="D82" s="120" t="s">
        <v>168</v>
      </c>
      <c r="E82" s="121" t="s">
        <v>1032</v>
      </c>
      <c r="F82" s="122" t="s">
        <v>2828</v>
      </c>
      <c r="G82" s="123" t="s">
        <v>424</v>
      </c>
      <c r="H82" s="124">
        <v>2</v>
      </c>
      <c r="I82" s="125"/>
      <c r="J82" s="126">
        <f t="shared" ref="J82:J113" si="0">ROUND(I82*H82,2)</f>
        <v>0</v>
      </c>
      <c r="K82" s="122" t="s">
        <v>19</v>
      </c>
      <c r="L82" s="32"/>
      <c r="M82" s="127" t="s">
        <v>19</v>
      </c>
      <c r="N82" s="128" t="s">
        <v>43</v>
      </c>
      <c r="P82" s="129">
        <f t="shared" ref="P82:P113" si="1">O82*H82</f>
        <v>0</v>
      </c>
      <c r="Q82" s="129">
        <v>0</v>
      </c>
      <c r="R82" s="129">
        <f t="shared" ref="R82:R113" si="2">Q82*H82</f>
        <v>0</v>
      </c>
      <c r="S82" s="129">
        <v>0</v>
      </c>
      <c r="T82" s="129">
        <f t="shared" ref="T82:T113" si="3">S82*H82</f>
        <v>0</v>
      </c>
      <c r="U82" s="130" t="s">
        <v>19</v>
      </c>
      <c r="AR82" s="131" t="s">
        <v>173</v>
      </c>
      <c r="AT82" s="131" t="s">
        <v>168</v>
      </c>
      <c r="AU82" s="131" t="s">
        <v>80</v>
      </c>
      <c r="AY82" s="17" t="s">
        <v>167</v>
      </c>
      <c r="BE82" s="132">
        <f t="shared" ref="BE82:BE113" si="4">IF(N82="základní",J82,0)</f>
        <v>0</v>
      </c>
      <c r="BF82" s="132">
        <f t="shared" ref="BF82:BF113" si="5">IF(N82="snížená",J82,0)</f>
        <v>0</v>
      </c>
      <c r="BG82" s="132">
        <f t="shared" ref="BG82:BG113" si="6">IF(N82="zákl. přenesená",J82,0)</f>
        <v>0</v>
      </c>
      <c r="BH82" s="132">
        <f t="shared" ref="BH82:BH113" si="7">IF(N82="sníž. přenesená",J82,0)</f>
        <v>0</v>
      </c>
      <c r="BI82" s="132">
        <f t="shared" ref="BI82:BI113" si="8">IF(N82="nulová",J82,0)</f>
        <v>0</v>
      </c>
      <c r="BJ82" s="17" t="s">
        <v>80</v>
      </c>
      <c r="BK82" s="132">
        <f t="shared" ref="BK82:BK113" si="9">ROUND(I82*H82,2)</f>
        <v>0</v>
      </c>
      <c r="BL82" s="17" t="s">
        <v>173</v>
      </c>
      <c r="BM82" s="131" t="s">
        <v>2829</v>
      </c>
    </row>
    <row r="83" spans="2:65" s="1" customFormat="1" ht="16.5" customHeight="1" x14ac:dyDescent="0.2">
      <c r="B83" s="32"/>
      <c r="C83" s="120" t="s">
        <v>82</v>
      </c>
      <c r="D83" s="120" t="s">
        <v>168</v>
      </c>
      <c r="E83" s="121" t="s">
        <v>1035</v>
      </c>
      <c r="F83" s="122" t="s">
        <v>2830</v>
      </c>
      <c r="G83" s="123" t="s">
        <v>424</v>
      </c>
      <c r="H83" s="124">
        <v>6</v>
      </c>
      <c r="I83" s="125"/>
      <c r="J83" s="126">
        <f t="shared" si="0"/>
        <v>0</v>
      </c>
      <c r="K83" s="122" t="s">
        <v>19</v>
      </c>
      <c r="L83" s="32"/>
      <c r="M83" s="127" t="s">
        <v>19</v>
      </c>
      <c r="N83" s="128" t="s">
        <v>43</v>
      </c>
      <c r="P83" s="129">
        <f t="shared" si="1"/>
        <v>0</v>
      </c>
      <c r="Q83" s="129">
        <v>0</v>
      </c>
      <c r="R83" s="129">
        <f t="shared" si="2"/>
        <v>0</v>
      </c>
      <c r="S83" s="129">
        <v>0</v>
      </c>
      <c r="T83" s="129">
        <f t="shared" si="3"/>
        <v>0</v>
      </c>
      <c r="U83" s="130" t="s">
        <v>19</v>
      </c>
      <c r="AR83" s="131" t="s">
        <v>173</v>
      </c>
      <c r="AT83" s="131" t="s">
        <v>168</v>
      </c>
      <c r="AU83" s="131" t="s">
        <v>80</v>
      </c>
      <c r="AY83" s="17" t="s">
        <v>167</v>
      </c>
      <c r="BE83" s="132">
        <f t="shared" si="4"/>
        <v>0</v>
      </c>
      <c r="BF83" s="132">
        <f t="shared" si="5"/>
        <v>0</v>
      </c>
      <c r="BG83" s="132">
        <f t="shared" si="6"/>
        <v>0</v>
      </c>
      <c r="BH83" s="132">
        <f t="shared" si="7"/>
        <v>0</v>
      </c>
      <c r="BI83" s="132">
        <f t="shared" si="8"/>
        <v>0</v>
      </c>
      <c r="BJ83" s="17" t="s">
        <v>80</v>
      </c>
      <c r="BK83" s="132">
        <f t="shared" si="9"/>
        <v>0</v>
      </c>
      <c r="BL83" s="17" t="s">
        <v>173</v>
      </c>
      <c r="BM83" s="131" t="s">
        <v>2831</v>
      </c>
    </row>
    <row r="84" spans="2:65" s="1" customFormat="1" ht="16.5" customHeight="1" x14ac:dyDescent="0.2">
      <c r="B84" s="32"/>
      <c r="C84" s="120" t="s">
        <v>187</v>
      </c>
      <c r="D84" s="120" t="s">
        <v>168</v>
      </c>
      <c r="E84" s="121" t="s">
        <v>1038</v>
      </c>
      <c r="F84" s="122" t="s">
        <v>2832</v>
      </c>
      <c r="G84" s="123" t="s">
        <v>424</v>
      </c>
      <c r="H84" s="124">
        <v>1</v>
      </c>
      <c r="I84" s="125"/>
      <c r="J84" s="126">
        <f t="shared" si="0"/>
        <v>0</v>
      </c>
      <c r="K84" s="122" t="s">
        <v>19</v>
      </c>
      <c r="L84" s="32"/>
      <c r="M84" s="127" t="s">
        <v>19</v>
      </c>
      <c r="N84" s="128" t="s">
        <v>43</v>
      </c>
      <c r="P84" s="129">
        <f t="shared" si="1"/>
        <v>0</v>
      </c>
      <c r="Q84" s="129">
        <v>0</v>
      </c>
      <c r="R84" s="129">
        <f t="shared" si="2"/>
        <v>0</v>
      </c>
      <c r="S84" s="129">
        <v>0</v>
      </c>
      <c r="T84" s="129">
        <f t="shared" si="3"/>
        <v>0</v>
      </c>
      <c r="U84" s="130" t="s">
        <v>19</v>
      </c>
      <c r="AR84" s="131" t="s">
        <v>173</v>
      </c>
      <c r="AT84" s="131" t="s">
        <v>168</v>
      </c>
      <c r="AU84" s="131" t="s">
        <v>80</v>
      </c>
      <c r="AY84" s="17" t="s">
        <v>167</v>
      </c>
      <c r="BE84" s="132">
        <f t="shared" si="4"/>
        <v>0</v>
      </c>
      <c r="BF84" s="132">
        <f t="shared" si="5"/>
        <v>0</v>
      </c>
      <c r="BG84" s="132">
        <f t="shared" si="6"/>
        <v>0</v>
      </c>
      <c r="BH84" s="132">
        <f t="shared" si="7"/>
        <v>0</v>
      </c>
      <c r="BI84" s="132">
        <f t="shared" si="8"/>
        <v>0</v>
      </c>
      <c r="BJ84" s="17" t="s">
        <v>80</v>
      </c>
      <c r="BK84" s="132">
        <f t="shared" si="9"/>
        <v>0</v>
      </c>
      <c r="BL84" s="17" t="s">
        <v>173</v>
      </c>
      <c r="BM84" s="131" t="s">
        <v>2833</v>
      </c>
    </row>
    <row r="85" spans="2:65" s="1" customFormat="1" ht="16.5" customHeight="1" x14ac:dyDescent="0.2">
      <c r="B85" s="32"/>
      <c r="C85" s="120" t="s">
        <v>173</v>
      </c>
      <c r="D85" s="120" t="s">
        <v>168</v>
      </c>
      <c r="E85" s="121" t="s">
        <v>1042</v>
      </c>
      <c r="F85" s="122" t="s">
        <v>2834</v>
      </c>
      <c r="G85" s="123" t="s">
        <v>424</v>
      </c>
      <c r="H85" s="124">
        <v>3</v>
      </c>
      <c r="I85" s="125"/>
      <c r="J85" s="126">
        <f t="shared" si="0"/>
        <v>0</v>
      </c>
      <c r="K85" s="122" t="s">
        <v>19</v>
      </c>
      <c r="L85" s="32"/>
      <c r="M85" s="127" t="s">
        <v>19</v>
      </c>
      <c r="N85" s="128" t="s">
        <v>43</v>
      </c>
      <c r="P85" s="129">
        <f t="shared" si="1"/>
        <v>0</v>
      </c>
      <c r="Q85" s="129">
        <v>0</v>
      </c>
      <c r="R85" s="129">
        <f t="shared" si="2"/>
        <v>0</v>
      </c>
      <c r="S85" s="129">
        <v>0</v>
      </c>
      <c r="T85" s="129">
        <f t="shared" si="3"/>
        <v>0</v>
      </c>
      <c r="U85" s="130" t="s">
        <v>19</v>
      </c>
      <c r="AR85" s="131" t="s">
        <v>173</v>
      </c>
      <c r="AT85" s="131" t="s">
        <v>168</v>
      </c>
      <c r="AU85" s="131" t="s">
        <v>80</v>
      </c>
      <c r="AY85" s="17" t="s">
        <v>167</v>
      </c>
      <c r="BE85" s="132">
        <f t="shared" si="4"/>
        <v>0</v>
      </c>
      <c r="BF85" s="132">
        <f t="shared" si="5"/>
        <v>0</v>
      </c>
      <c r="BG85" s="132">
        <f t="shared" si="6"/>
        <v>0</v>
      </c>
      <c r="BH85" s="132">
        <f t="shared" si="7"/>
        <v>0</v>
      </c>
      <c r="BI85" s="132">
        <f t="shared" si="8"/>
        <v>0</v>
      </c>
      <c r="BJ85" s="17" t="s">
        <v>80</v>
      </c>
      <c r="BK85" s="132">
        <f t="shared" si="9"/>
        <v>0</v>
      </c>
      <c r="BL85" s="17" t="s">
        <v>173</v>
      </c>
      <c r="BM85" s="131" t="s">
        <v>2835</v>
      </c>
    </row>
    <row r="86" spans="2:65" s="1" customFormat="1" ht="16.5" customHeight="1" x14ac:dyDescent="0.2">
      <c r="B86" s="32"/>
      <c r="C86" s="120" t="s">
        <v>199</v>
      </c>
      <c r="D86" s="120" t="s">
        <v>168</v>
      </c>
      <c r="E86" s="121" t="s">
        <v>1045</v>
      </c>
      <c r="F86" s="122" t="s">
        <v>2836</v>
      </c>
      <c r="G86" s="123" t="s">
        <v>424</v>
      </c>
      <c r="H86" s="124">
        <v>1</v>
      </c>
      <c r="I86" s="125"/>
      <c r="J86" s="126">
        <f t="shared" si="0"/>
        <v>0</v>
      </c>
      <c r="K86" s="122" t="s">
        <v>19</v>
      </c>
      <c r="L86" s="32"/>
      <c r="M86" s="127" t="s">
        <v>19</v>
      </c>
      <c r="N86" s="128" t="s">
        <v>43</v>
      </c>
      <c r="P86" s="129">
        <f t="shared" si="1"/>
        <v>0</v>
      </c>
      <c r="Q86" s="129">
        <v>0</v>
      </c>
      <c r="R86" s="129">
        <f t="shared" si="2"/>
        <v>0</v>
      </c>
      <c r="S86" s="129">
        <v>0</v>
      </c>
      <c r="T86" s="129">
        <f t="shared" si="3"/>
        <v>0</v>
      </c>
      <c r="U86" s="130" t="s">
        <v>19</v>
      </c>
      <c r="AR86" s="131" t="s">
        <v>173</v>
      </c>
      <c r="AT86" s="131" t="s">
        <v>168</v>
      </c>
      <c r="AU86" s="131" t="s">
        <v>80</v>
      </c>
      <c r="AY86" s="17" t="s">
        <v>167</v>
      </c>
      <c r="BE86" s="132">
        <f t="shared" si="4"/>
        <v>0</v>
      </c>
      <c r="BF86" s="132">
        <f t="shared" si="5"/>
        <v>0</v>
      </c>
      <c r="BG86" s="132">
        <f t="shared" si="6"/>
        <v>0</v>
      </c>
      <c r="BH86" s="132">
        <f t="shared" si="7"/>
        <v>0</v>
      </c>
      <c r="BI86" s="132">
        <f t="shared" si="8"/>
        <v>0</v>
      </c>
      <c r="BJ86" s="17" t="s">
        <v>80</v>
      </c>
      <c r="BK86" s="132">
        <f t="shared" si="9"/>
        <v>0</v>
      </c>
      <c r="BL86" s="17" t="s">
        <v>173</v>
      </c>
      <c r="BM86" s="131" t="s">
        <v>2837</v>
      </c>
    </row>
    <row r="87" spans="2:65" s="1" customFormat="1" ht="16.5" customHeight="1" x14ac:dyDescent="0.2">
      <c r="B87" s="32"/>
      <c r="C87" s="120" t="s">
        <v>205</v>
      </c>
      <c r="D87" s="120" t="s">
        <v>168</v>
      </c>
      <c r="E87" s="121" t="s">
        <v>1048</v>
      </c>
      <c r="F87" s="122" t="s">
        <v>2838</v>
      </c>
      <c r="G87" s="123" t="s">
        <v>424</v>
      </c>
      <c r="H87" s="124">
        <v>1</v>
      </c>
      <c r="I87" s="125"/>
      <c r="J87" s="126">
        <f t="shared" si="0"/>
        <v>0</v>
      </c>
      <c r="K87" s="122" t="s">
        <v>19</v>
      </c>
      <c r="L87" s="32"/>
      <c r="M87" s="127" t="s">
        <v>19</v>
      </c>
      <c r="N87" s="128" t="s">
        <v>43</v>
      </c>
      <c r="P87" s="129">
        <f t="shared" si="1"/>
        <v>0</v>
      </c>
      <c r="Q87" s="129">
        <v>0</v>
      </c>
      <c r="R87" s="129">
        <f t="shared" si="2"/>
        <v>0</v>
      </c>
      <c r="S87" s="129">
        <v>0</v>
      </c>
      <c r="T87" s="129">
        <f t="shared" si="3"/>
        <v>0</v>
      </c>
      <c r="U87" s="130" t="s">
        <v>19</v>
      </c>
      <c r="AR87" s="131" t="s">
        <v>173</v>
      </c>
      <c r="AT87" s="131" t="s">
        <v>168</v>
      </c>
      <c r="AU87" s="131" t="s">
        <v>80</v>
      </c>
      <c r="AY87" s="17" t="s">
        <v>167</v>
      </c>
      <c r="BE87" s="132">
        <f t="shared" si="4"/>
        <v>0</v>
      </c>
      <c r="BF87" s="132">
        <f t="shared" si="5"/>
        <v>0</v>
      </c>
      <c r="BG87" s="132">
        <f t="shared" si="6"/>
        <v>0</v>
      </c>
      <c r="BH87" s="132">
        <f t="shared" si="7"/>
        <v>0</v>
      </c>
      <c r="BI87" s="132">
        <f t="shared" si="8"/>
        <v>0</v>
      </c>
      <c r="BJ87" s="17" t="s">
        <v>80</v>
      </c>
      <c r="BK87" s="132">
        <f t="shared" si="9"/>
        <v>0</v>
      </c>
      <c r="BL87" s="17" t="s">
        <v>173</v>
      </c>
      <c r="BM87" s="131" t="s">
        <v>2839</v>
      </c>
    </row>
    <row r="88" spans="2:65" s="1" customFormat="1" ht="16.5" customHeight="1" x14ac:dyDescent="0.2">
      <c r="B88" s="32"/>
      <c r="C88" s="120" t="s">
        <v>212</v>
      </c>
      <c r="D88" s="120" t="s">
        <v>168</v>
      </c>
      <c r="E88" s="121" t="s">
        <v>1357</v>
      </c>
      <c r="F88" s="122" t="s">
        <v>2840</v>
      </c>
      <c r="G88" s="123" t="s">
        <v>424</v>
      </c>
      <c r="H88" s="124">
        <v>2</v>
      </c>
      <c r="I88" s="125"/>
      <c r="J88" s="126">
        <f t="shared" si="0"/>
        <v>0</v>
      </c>
      <c r="K88" s="122" t="s">
        <v>19</v>
      </c>
      <c r="L88" s="32"/>
      <c r="M88" s="127" t="s">
        <v>19</v>
      </c>
      <c r="N88" s="128" t="s">
        <v>43</v>
      </c>
      <c r="P88" s="129">
        <f t="shared" si="1"/>
        <v>0</v>
      </c>
      <c r="Q88" s="129">
        <v>0</v>
      </c>
      <c r="R88" s="129">
        <f t="shared" si="2"/>
        <v>0</v>
      </c>
      <c r="S88" s="129">
        <v>0</v>
      </c>
      <c r="T88" s="129">
        <f t="shared" si="3"/>
        <v>0</v>
      </c>
      <c r="U88" s="130" t="s">
        <v>19</v>
      </c>
      <c r="AR88" s="131" t="s">
        <v>173</v>
      </c>
      <c r="AT88" s="131" t="s">
        <v>168</v>
      </c>
      <c r="AU88" s="131" t="s">
        <v>80</v>
      </c>
      <c r="AY88" s="17" t="s">
        <v>167</v>
      </c>
      <c r="BE88" s="132">
        <f t="shared" si="4"/>
        <v>0</v>
      </c>
      <c r="BF88" s="132">
        <f t="shared" si="5"/>
        <v>0</v>
      </c>
      <c r="BG88" s="132">
        <f t="shared" si="6"/>
        <v>0</v>
      </c>
      <c r="BH88" s="132">
        <f t="shared" si="7"/>
        <v>0</v>
      </c>
      <c r="BI88" s="132">
        <f t="shared" si="8"/>
        <v>0</v>
      </c>
      <c r="BJ88" s="17" t="s">
        <v>80</v>
      </c>
      <c r="BK88" s="132">
        <f t="shared" si="9"/>
        <v>0</v>
      </c>
      <c r="BL88" s="17" t="s">
        <v>173</v>
      </c>
      <c r="BM88" s="131" t="s">
        <v>2841</v>
      </c>
    </row>
    <row r="89" spans="2:65" s="1" customFormat="1" ht="16.5" customHeight="1" x14ac:dyDescent="0.2">
      <c r="B89" s="32"/>
      <c r="C89" s="120" t="s">
        <v>184</v>
      </c>
      <c r="D89" s="120" t="s">
        <v>168</v>
      </c>
      <c r="E89" s="121" t="s">
        <v>1077</v>
      </c>
      <c r="F89" s="122" t="s">
        <v>2842</v>
      </c>
      <c r="G89" s="123" t="s">
        <v>424</v>
      </c>
      <c r="H89" s="124">
        <v>1</v>
      </c>
      <c r="I89" s="125"/>
      <c r="J89" s="126">
        <f t="shared" si="0"/>
        <v>0</v>
      </c>
      <c r="K89" s="122" t="s">
        <v>19</v>
      </c>
      <c r="L89" s="32"/>
      <c r="M89" s="127" t="s">
        <v>19</v>
      </c>
      <c r="N89" s="128" t="s">
        <v>43</v>
      </c>
      <c r="P89" s="129">
        <f t="shared" si="1"/>
        <v>0</v>
      </c>
      <c r="Q89" s="129">
        <v>0</v>
      </c>
      <c r="R89" s="129">
        <f t="shared" si="2"/>
        <v>0</v>
      </c>
      <c r="S89" s="129">
        <v>0</v>
      </c>
      <c r="T89" s="129">
        <f t="shared" si="3"/>
        <v>0</v>
      </c>
      <c r="U89" s="130" t="s">
        <v>19</v>
      </c>
      <c r="AR89" s="131" t="s">
        <v>173</v>
      </c>
      <c r="AT89" s="131" t="s">
        <v>168</v>
      </c>
      <c r="AU89" s="131" t="s">
        <v>80</v>
      </c>
      <c r="AY89" s="17" t="s">
        <v>167</v>
      </c>
      <c r="BE89" s="132">
        <f t="shared" si="4"/>
        <v>0</v>
      </c>
      <c r="BF89" s="132">
        <f t="shared" si="5"/>
        <v>0</v>
      </c>
      <c r="BG89" s="132">
        <f t="shared" si="6"/>
        <v>0</v>
      </c>
      <c r="BH89" s="132">
        <f t="shared" si="7"/>
        <v>0</v>
      </c>
      <c r="BI89" s="132">
        <f t="shared" si="8"/>
        <v>0</v>
      </c>
      <c r="BJ89" s="17" t="s">
        <v>80</v>
      </c>
      <c r="BK89" s="132">
        <f t="shared" si="9"/>
        <v>0</v>
      </c>
      <c r="BL89" s="17" t="s">
        <v>173</v>
      </c>
      <c r="BM89" s="131" t="s">
        <v>2843</v>
      </c>
    </row>
    <row r="90" spans="2:65" s="1" customFormat="1" ht="16.5" customHeight="1" x14ac:dyDescent="0.2">
      <c r="B90" s="32"/>
      <c r="C90" s="120" t="s">
        <v>225</v>
      </c>
      <c r="D90" s="120" t="s">
        <v>168</v>
      </c>
      <c r="E90" s="121" t="s">
        <v>1080</v>
      </c>
      <c r="F90" s="122" t="s">
        <v>2844</v>
      </c>
      <c r="G90" s="123" t="s">
        <v>424</v>
      </c>
      <c r="H90" s="124">
        <v>1</v>
      </c>
      <c r="I90" s="125"/>
      <c r="J90" s="126">
        <f t="shared" si="0"/>
        <v>0</v>
      </c>
      <c r="K90" s="122" t="s">
        <v>19</v>
      </c>
      <c r="L90" s="32"/>
      <c r="M90" s="127" t="s">
        <v>19</v>
      </c>
      <c r="N90" s="128" t="s">
        <v>43</v>
      </c>
      <c r="P90" s="129">
        <f t="shared" si="1"/>
        <v>0</v>
      </c>
      <c r="Q90" s="129">
        <v>0</v>
      </c>
      <c r="R90" s="129">
        <f t="shared" si="2"/>
        <v>0</v>
      </c>
      <c r="S90" s="129">
        <v>0</v>
      </c>
      <c r="T90" s="129">
        <f t="shared" si="3"/>
        <v>0</v>
      </c>
      <c r="U90" s="130" t="s">
        <v>19</v>
      </c>
      <c r="AR90" s="131" t="s">
        <v>173</v>
      </c>
      <c r="AT90" s="131" t="s">
        <v>168</v>
      </c>
      <c r="AU90" s="131" t="s">
        <v>80</v>
      </c>
      <c r="AY90" s="17" t="s">
        <v>167</v>
      </c>
      <c r="BE90" s="132">
        <f t="shared" si="4"/>
        <v>0</v>
      </c>
      <c r="BF90" s="132">
        <f t="shared" si="5"/>
        <v>0</v>
      </c>
      <c r="BG90" s="132">
        <f t="shared" si="6"/>
        <v>0</v>
      </c>
      <c r="BH90" s="132">
        <f t="shared" si="7"/>
        <v>0</v>
      </c>
      <c r="BI90" s="132">
        <f t="shared" si="8"/>
        <v>0</v>
      </c>
      <c r="BJ90" s="17" t="s">
        <v>80</v>
      </c>
      <c r="BK90" s="132">
        <f t="shared" si="9"/>
        <v>0</v>
      </c>
      <c r="BL90" s="17" t="s">
        <v>173</v>
      </c>
      <c r="BM90" s="131" t="s">
        <v>2845</v>
      </c>
    </row>
    <row r="91" spans="2:65" s="1" customFormat="1" ht="16.5" customHeight="1" x14ac:dyDescent="0.2">
      <c r="B91" s="32"/>
      <c r="C91" s="120" t="s">
        <v>233</v>
      </c>
      <c r="D91" s="120" t="s">
        <v>168</v>
      </c>
      <c r="E91" s="121" t="s">
        <v>1083</v>
      </c>
      <c r="F91" s="122" t="s">
        <v>2846</v>
      </c>
      <c r="G91" s="123" t="s">
        <v>424</v>
      </c>
      <c r="H91" s="124">
        <v>2</v>
      </c>
      <c r="I91" s="125"/>
      <c r="J91" s="126">
        <f t="shared" si="0"/>
        <v>0</v>
      </c>
      <c r="K91" s="122" t="s">
        <v>19</v>
      </c>
      <c r="L91" s="32"/>
      <c r="M91" s="127" t="s">
        <v>19</v>
      </c>
      <c r="N91" s="128" t="s">
        <v>43</v>
      </c>
      <c r="P91" s="129">
        <f t="shared" si="1"/>
        <v>0</v>
      </c>
      <c r="Q91" s="129">
        <v>0</v>
      </c>
      <c r="R91" s="129">
        <f t="shared" si="2"/>
        <v>0</v>
      </c>
      <c r="S91" s="129">
        <v>0</v>
      </c>
      <c r="T91" s="129">
        <f t="shared" si="3"/>
        <v>0</v>
      </c>
      <c r="U91" s="130" t="s">
        <v>19</v>
      </c>
      <c r="AR91" s="131" t="s">
        <v>173</v>
      </c>
      <c r="AT91" s="131" t="s">
        <v>168</v>
      </c>
      <c r="AU91" s="131" t="s">
        <v>80</v>
      </c>
      <c r="AY91" s="17" t="s">
        <v>167</v>
      </c>
      <c r="BE91" s="132">
        <f t="shared" si="4"/>
        <v>0</v>
      </c>
      <c r="BF91" s="132">
        <f t="shared" si="5"/>
        <v>0</v>
      </c>
      <c r="BG91" s="132">
        <f t="shared" si="6"/>
        <v>0</v>
      </c>
      <c r="BH91" s="132">
        <f t="shared" si="7"/>
        <v>0</v>
      </c>
      <c r="BI91" s="132">
        <f t="shared" si="8"/>
        <v>0</v>
      </c>
      <c r="BJ91" s="17" t="s">
        <v>80</v>
      </c>
      <c r="BK91" s="132">
        <f t="shared" si="9"/>
        <v>0</v>
      </c>
      <c r="BL91" s="17" t="s">
        <v>173</v>
      </c>
      <c r="BM91" s="131" t="s">
        <v>2847</v>
      </c>
    </row>
    <row r="92" spans="2:65" s="1" customFormat="1" ht="16.5" customHeight="1" x14ac:dyDescent="0.2">
      <c r="B92" s="32"/>
      <c r="C92" s="120" t="s">
        <v>239</v>
      </c>
      <c r="D92" s="120" t="s">
        <v>168</v>
      </c>
      <c r="E92" s="121" t="s">
        <v>1366</v>
      </c>
      <c r="F92" s="122" t="s">
        <v>2848</v>
      </c>
      <c r="G92" s="123" t="s">
        <v>228</v>
      </c>
      <c r="H92" s="124">
        <v>1</v>
      </c>
      <c r="I92" s="125"/>
      <c r="J92" s="126">
        <f t="shared" si="0"/>
        <v>0</v>
      </c>
      <c r="K92" s="122" t="s">
        <v>19</v>
      </c>
      <c r="L92" s="32"/>
      <c r="M92" s="127" t="s">
        <v>19</v>
      </c>
      <c r="N92" s="128" t="s">
        <v>43</v>
      </c>
      <c r="P92" s="129">
        <f t="shared" si="1"/>
        <v>0</v>
      </c>
      <c r="Q92" s="129">
        <v>0</v>
      </c>
      <c r="R92" s="129">
        <f t="shared" si="2"/>
        <v>0</v>
      </c>
      <c r="S92" s="129">
        <v>0</v>
      </c>
      <c r="T92" s="129">
        <f t="shared" si="3"/>
        <v>0</v>
      </c>
      <c r="U92" s="130" t="s">
        <v>19</v>
      </c>
      <c r="AR92" s="131" t="s">
        <v>173</v>
      </c>
      <c r="AT92" s="131" t="s">
        <v>168</v>
      </c>
      <c r="AU92" s="131" t="s">
        <v>80</v>
      </c>
      <c r="AY92" s="17" t="s">
        <v>167</v>
      </c>
      <c r="BE92" s="132">
        <f t="shared" si="4"/>
        <v>0</v>
      </c>
      <c r="BF92" s="132">
        <f t="shared" si="5"/>
        <v>0</v>
      </c>
      <c r="BG92" s="132">
        <f t="shared" si="6"/>
        <v>0</v>
      </c>
      <c r="BH92" s="132">
        <f t="shared" si="7"/>
        <v>0</v>
      </c>
      <c r="BI92" s="132">
        <f t="shared" si="8"/>
        <v>0</v>
      </c>
      <c r="BJ92" s="17" t="s">
        <v>80</v>
      </c>
      <c r="BK92" s="132">
        <f t="shared" si="9"/>
        <v>0</v>
      </c>
      <c r="BL92" s="17" t="s">
        <v>173</v>
      </c>
      <c r="BM92" s="131" t="s">
        <v>2849</v>
      </c>
    </row>
    <row r="93" spans="2:65" s="1" customFormat="1" ht="16.5" customHeight="1" x14ac:dyDescent="0.2">
      <c r="B93" s="32"/>
      <c r="C93" s="120" t="s">
        <v>246</v>
      </c>
      <c r="D93" s="120" t="s">
        <v>168</v>
      </c>
      <c r="E93" s="121" t="s">
        <v>1051</v>
      </c>
      <c r="F93" s="122" t="s">
        <v>2850</v>
      </c>
      <c r="G93" s="123" t="s">
        <v>228</v>
      </c>
      <c r="H93" s="124">
        <v>66</v>
      </c>
      <c r="I93" s="125"/>
      <c r="J93" s="126">
        <f t="shared" si="0"/>
        <v>0</v>
      </c>
      <c r="K93" s="122" t="s">
        <v>19</v>
      </c>
      <c r="L93" s="32"/>
      <c r="M93" s="127" t="s">
        <v>19</v>
      </c>
      <c r="N93" s="128" t="s">
        <v>43</v>
      </c>
      <c r="P93" s="129">
        <f t="shared" si="1"/>
        <v>0</v>
      </c>
      <c r="Q93" s="129">
        <v>0</v>
      </c>
      <c r="R93" s="129">
        <f t="shared" si="2"/>
        <v>0</v>
      </c>
      <c r="S93" s="129">
        <v>0</v>
      </c>
      <c r="T93" s="129">
        <f t="shared" si="3"/>
        <v>0</v>
      </c>
      <c r="U93" s="130" t="s">
        <v>19</v>
      </c>
      <c r="AR93" s="131" t="s">
        <v>173</v>
      </c>
      <c r="AT93" s="131" t="s">
        <v>168</v>
      </c>
      <c r="AU93" s="131" t="s">
        <v>80</v>
      </c>
      <c r="AY93" s="17" t="s">
        <v>167</v>
      </c>
      <c r="BE93" s="132">
        <f t="shared" si="4"/>
        <v>0</v>
      </c>
      <c r="BF93" s="132">
        <f t="shared" si="5"/>
        <v>0</v>
      </c>
      <c r="BG93" s="132">
        <f t="shared" si="6"/>
        <v>0</v>
      </c>
      <c r="BH93" s="132">
        <f t="shared" si="7"/>
        <v>0</v>
      </c>
      <c r="BI93" s="132">
        <f t="shared" si="8"/>
        <v>0</v>
      </c>
      <c r="BJ93" s="17" t="s">
        <v>80</v>
      </c>
      <c r="BK93" s="132">
        <f t="shared" si="9"/>
        <v>0</v>
      </c>
      <c r="BL93" s="17" t="s">
        <v>173</v>
      </c>
      <c r="BM93" s="131" t="s">
        <v>2851</v>
      </c>
    </row>
    <row r="94" spans="2:65" s="1" customFormat="1" ht="16.5" customHeight="1" x14ac:dyDescent="0.2">
      <c r="B94" s="32"/>
      <c r="C94" s="120" t="s">
        <v>255</v>
      </c>
      <c r="D94" s="120" t="s">
        <v>168</v>
      </c>
      <c r="E94" s="121" t="s">
        <v>1371</v>
      </c>
      <c r="F94" s="122" t="s">
        <v>2852</v>
      </c>
      <c r="G94" s="123" t="s">
        <v>424</v>
      </c>
      <c r="H94" s="124">
        <v>1</v>
      </c>
      <c r="I94" s="125"/>
      <c r="J94" s="126">
        <f t="shared" si="0"/>
        <v>0</v>
      </c>
      <c r="K94" s="122" t="s">
        <v>19</v>
      </c>
      <c r="L94" s="32"/>
      <c r="M94" s="127" t="s">
        <v>19</v>
      </c>
      <c r="N94" s="128" t="s">
        <v>43</v>
      </c>
      <c r="P94" s="129">
        <f t="shared" si="1"/>
        <v>0</v>
      </c>
      <c r="Q94" s="129">
        <v>0</v>
      </c>
      <c r="R94" s="129">
        <f t="shared" si="2"/>
        <v>0</v>
      </c>
      <c r="S94" s="129">
        <v>0</v>
      </c>
      <c r="T94" s="129">
        <f t="shared" si="3"/>
        <v>0</v>
      </c>
      <c r="U94" s="130" t="s">
        <v>19</v>
      </c>
      <c r="AR94" s="131" t="s">
        <v>173</v>
      </c>
      <c r="AT94" s="131" t="s">
        <v>168</v>
      </c>
      <c r="AU94" s="131" t="s">
        <v>80</v>
      </c>
      <c r="AY94" s="17" t="s">
        <v>167</v>
      </c>
      <c r="BE94" s="132">
        <f t="shared" si="4"/>
        <v>0</v>
      </c>
      <c r="BF94" s="132">
        <f t="shared" si="5"/>
        <v>0</v>
      </c>
      <c r="BG94" s="132">
        <f t="shared" si="6"/>
        <v>0</v>
      </c>
      <c r="BH94" s="132">
        <f t="shared" si="7"/>
        <v>0</v>
      </c>
      <c r="BI94" s="132">
        <f t="shared" si="8"/>
        <v>0</v>
      </c>
      <c r="BJ94" s="17" t="s">
        <v>80</v>
      </c>
      <c r="BK94" s="132">
        <f t="shared" si="9"/>
        <v>0</v>
      </c>
      <c r="BL94" s="17" t="s">
        <v>173</v>
      </c>
      <c r="BM94" s="131" t="s">
        <v>2853</v>
      </c>
    </row>
    <row r="95" spans="2:65" s="1" customFormat="1" ht="24.2" customHeight="1" x14ac:dyDescent="0.2">
      <c r="B95" s="32"/>
      <c r="C95" s="120" t="s">
        <v>264</v>
      </c>
      <c r="D95" s="120" t="s">
        <v>168</v>
      </c>
      <c r="E95" s="121" t="s">
        <v>1374</v>
      </c>
      <c r="F95" s="122" t="s">
        <v>2854</v>
      </c>
      <c r="G95" s="123" t="s">
        <v>424</v>
      </c>
      <c r="H95" s="124">
        <v>16</v>
      </c>
      <c r="I95" s="125"/>
      <c r="J95" s="126">
        <f t="shared" si="0"/>
        <v>0</v>
      </c>
      <c r="K95" s="122" t="s">
        <v>19</v>
      </c>
      <c r="L95" s="32"/>
      <c r="M95" s="127" t="s">
        <v>19</v>
      </c>
      <c r="N95" s="128" t="s">
        <v>43</v>
      </c>
      <c r="P95" s="129">
        <f t="shared" si="1"/>
        <v>0</v>
      </c>
      <c r="Q95" s="129">
        <v>0</v>
      </c>
      <c r="R95" s="129">
        <f t="shared" si="2"/>
        <v>0</v>
      </c>
      <c r="S95" s="129">
        <v>0</v>
      </c>
      <c r="T95" s="129">
        <f t="shared" si="3"/>
        <v>0</v>
      </c>
      <c r="U95" s="130" t="s">
        <v>19</v>
      </c>
      <c r="AR95" s="131" t="s">
        <v>173</v>
      </c>
      <c r="AT95" s="131" t="s">
        <v>168</v>
      </c>
      <c r="AU95" s="131" t="s">
        <v>80</v>
      </c>
      <c r="AY95" s="17" t="s">
        <v>167</v>
      </c>
      <c r="BE95" s="132">
        <f t="shared" si="4"/>
        <v>0</v>
      </c>
      <c r="BF95" s="132">
        <f t="shared" si="5"/>
        <v>0</v>
      </c>
      <c r="BG95" s="132">
        <f t="shared" si="6"/>
        <v>0</v>
      </c>
      <c r="BH95" s="132">
        <f t="shared" si="7"/>
        <v>0</v>
      </c>
      <c r="BI95" s="132">
        <f t="shared" si="8"/>
        <v>0</v>
      </c>
      <c r="BJ95" s="17" t="s">
        <v>80</v>
      </c>
      <c r="BK95" s="132">
        <f t="shared" si="9"/>
        <v>0</v>
      </c>
      <c r="BL95" s="17" t="s">
        <v>173</v>
      </c>
      <c r="BM95" s="131" t="s">
        <v>2855</v>
      </c>
    </row>
    <row r="96" spans="2:65" s="1" customFormat="1" ht="24.2" customHeight="1" x14ac:dyDescent="0.2">
      <c r="B96" s="32"/>
      <c r="C96" s="120" t="s">
        <v>8</v>
      </c>
      <c r="D96" s="120" t="s">
        <v>168</v>
      </c>
      <c r="E96" s="121" t="s">
        <v>1087</v>
      </c>
      <c r="F96" s="122" t="s">
        <v>2856</v>
      </c>
      <c r="G96" s="123" t="s">
        <v>424</v>
      </c>
      <c r="H96" s="124">
        <v>5</v>
      </c>
      <c r="I96" s="125"/>
      <c r="J96" s="126">
        <f t="shared" si="0"/>
        <v>0</v>
      </c>
      <c r="K96" s="122" t="s">
        <v>19</v>
      </c>
      <c r="L96" s="32"/>
      <c r="M96" s="127" t="s">
        <v>19</v>
      </c>
      <c r="N96" s="128" t="s">
        <v>43</v>
      </c>
      <c r="P96" s="129">
        <f t="shared" si="1"/>
        <v>0</v>
      </c>
      <c r="Q96" s="129">
        <v>0</v>
      </c>
      <c r="R96" s="129">
        <f t="shared" si="2"/>
        <v>0</v>
      </c>
      <c r="S96" s="129">
        <v>0</v>
      </c>
      <c r="T96" s="129">
        <f t="shared" si="3"/>
        <v>0</v>
      </c>
      <c r="U96" s="130" t="s">
        <v>19</v>
      </c>
      <c r="AR96" s="131" t="s">
        <v>173</v>
      </c>
      <c r="AT96" s="131" t="s">
        <v>168</v>
      </c>
      <c r="AU96" s="131" t="s">
        <v>80</v>
      </c>
      <c r="AY96" s="17" t="s">
        <v>167</v>
      </c>
      <c r="BE96" s="132">
        <f t="shared" si="4"/>
        <v>0</v>
      </c>
      <c r="BF96" s="132">
        <f t="shared" si="5"/>
        <v>0</v>
      </c>
      <c r="BG96" s="132">
        <f t="shared" si="6"/>
        <v>0</v>
      </c>
      <c r="BH96" s="132">
        <f t="shared" si="7"/>
        <v>0</v>
      </c>
      <c r="BI96" s="132">
        <f t="shared" si="8"/>
        <v>0</v>
      </c>
      <c r="BJ96" s="17" t="s">
        <v>80</v>
      </c>
      <c r="BK96" s="132">
        <f t="shared" si="9"/>
        <v>0</v>
      </c>
      <c r="BL96" s="17" t="s">
        <v>173</v>
      </c>
      <c r="BM96" s="131" t="s">
        <v>2857</v>
      </c>
    </row>
    <row r="97" spans="2:65" s="1" customFormat="1" ht="24.2" customHeight="1" x14ac:dyDescent="0.2">
      <c r="B97" s="32"/>
      <c r="C97" s="120" t="s">
        <v>273</v>
      </c>
      <c r="D97" s="120" t="s">
        <v>168</v>
      </c>
      <c r="E97" s="121" t="s">
        <v>1090</v>
      </c>
      <c r="F97" s="122" t="s">
        <v>2858</v>
      </c>
      <c r="G97" s="123" t="s">
        <v>424</v>
      </c>
      <c r="H97" s="124">
        <v>3</v>
      </c>
      <c r="I97" s="125"/>
      <c r="J97" s="126">
        <f t="shared" si="0"/>
        <v>0</v>
      </c>
      <c r="K97" s="122" t="s">
        <v>19</v>
      </c>
      <c r="L97" s="32"/>
      <c r="M97" s="127" t="s">
        <v>19</v>
      </c>
      <c r="N97" s="128" t="s">
        <v>43</v>
      </c>
      <c r="P97" s="129">
        <f t="shared" si="1"/>
        <v>0</v>
      </c>
      <c r="Q97" s="129">
        <v>0</v>
      </c>
      <c r="R97" s="129">
        <f t="shared" si="2"/>
        <v>0</v>
      </c>
      <c r="S97" s="129">
        <v>0</v>
      </c>
      <c r="T97" s="129">
        <f t="shared" si="3"/>
        <v>0</v>
      </c>
      <c r="U97" s="130" t="s">
        <v>19</v>
      </c>
      <c r="AR97" s="131" t="s">
        <v>173</v>
      </c>
      <c r="AT97" s="131" t="s">
        <v>168</v>
      </c>
      <c r="AU97" s="131" t="s">
        <v>80</v>
      </c>
      <c r="AY97" s="17" t="s">
        <v>167</v>
      </c>
      <c r="BE97" s="132">
        <f t="shared" si="4"/>
        <v>0</v>
      </c>
      <c r="BF97" s="132">
        <f t="shared" si="5"/>
        <v>0</v>
      </c>
      <c r="BG97" s="132">
        <f t="shared" si="6"/>
        <v>0</v>
      </c>
      <c r="BH97" s="132">
        <f t="shared" si="7"/>
        <v>0</v>
      </c>
      <c r="BI97" s="132">
        <f t="shared" si="8"/>
        <v>0</v>
      </c>
      <c r="BJ97" s="17" t="s">
        <v>80</v>
      </c>
      <c r="BK97" s="132">
        <f t="shared" si="9"/>
        <v>0</v>
      </c>
      <c r="BL97" s="17" t="s">
        <v>173</v>
      </c>
      <c r="BM97" s="131" t="s">
        <v>2859</v>
      </c>
    </row>
    <row r="98" spans="2:65" s="1" customFormat="1" ht="16.5" customHeight="1" x14ac:dyDescent="0.2">
      <c r="B98" s="32"/>
      <c r="C98" s="120" t="s">
        <v>278</v>
      </c>
      <c r="D98" s="120" t="s">
        <v>168</v>
      </c>
      <c r="E98" s="121" t="s">
        <v>1093</v>
      </c>
      <c r="F98" s="122" t="s">
        <v>2860</v>
      </c>
      <c r="G98" s="123" t="s">
        <v>424</v>
      </c>
      <c r="H98" s="124">
        <v>6</v>
      </c>
      <c r="I98" s="125"/>
      <c r="J98" s="126">
        <f t="shared" si="0"/>
        <v>0</v>
      </c>
      <c r="K98" s="122" t="s">
        <v>19</v>
      </c>
      <c r="L98" s="32"/>
      <c r="M98" s="127" t="s">
        <v>19</v>
      </c>
      <c r="N98" s="128" t="s">
        <v>43</v>
      </c>
      <c r="P98" s="129">
        <f t="shared" si="1"/>
        <v>0</v>
      </c>
      <c r="Q98" s="129">
        <v>0</v>
      </c>
      <c r="R98" s="129">
        <f t="shared" si="2"/>
        <v>0</v>
      </c>
      <c r="S98" s="129">
        <v>0</v>
      </c>
      <c r="T98" s="129">
        <f t="shared" si="3"/>
        <v>0</v>
      </c>
      <c r="U98" s="130" t="s">
        <v>19</v>
      </c>
      <c r="AR98" s="131" t="s">
        <v>173</v>
      </c>
      <c r="AT98" s="131" t="s">
        <v>168</v>
      </c>
      <c r="AU98" s="131" t="s">
        <v>80</v>
      </c>
      <c r="AY98" s="17" t="s">
        <v>167</v>
      </c>
      <c r="BE98" s="132">
        <f t="shared" si="4"/>
        <v>0</v>
      </c>
      <c r="BF98" s="132">
        <f t="shared" si="5"/>
        <v>0</v>
      </c>
      <c r="BG98" s="132">
        <f t="shared" si="6"/>
        <v>0</v>
      </c>
      <c r="BH98" s="132">
        <f t="shared" si="7"/>
        <v>0</v>
      </c>
      <c r="BI98" s="132">
        <f t="shared" si="8"/>
        <v>0</v>
      </c>
      <c r="BJ98" s="17" t="s">
        <v>80</v>
      </c>
      <c r="BK98" s="132">
        <f t="shared" si="9"/>
        <v>0</v>
      </c>
      <c r="BL98" s="17" t="s">
        <v>173</v>
      </c>
      <c r="BM98" s="131" t="s">
        <v>2861</v>
      </c>
    </row>
    <row r="99" spans="2:65" s="1" customFormat="1" ht="16.5" customHeight="1" x14ac:dyDescent="0.2">
      <c r="B99" s="32"/>
      <c r="C99" s="120" t="s">
        <v>284</v>
      </c>
      <c r="D99" s="120" t="s">
        <v>168</v>
      </c>
      <c r="E99" s="121" t="s">
        <v>1110</v>
      </c>
      <c r="F99" s="122" t="s">
        <v>2862</v>
      </c>
      <c r="G99" s="123" t="s">
        <v>424</v>
      </c>
      <c r="H99" s="124">
        <v>2</v>
      </c>
      <c r="I99" s="125"/>
      <c r="J99" s="126">
        <f t="shared" si="0"/>
        <v>0</v>
      </c>
      <c r="K99" s="122" t="s">
        <v>19</v>
      </c>
      <c r="L99" s="32"/>
      <c r="M99" s="127" t="s">
        <v>19</v>
      </c>
      <c r="N99" s="128" t="s">
        <v>43</v>
      </c>
      <c r="P99" s="129">
        <f t="shared" si="1"/>
        <v>0</v>
      </c>
      <c r="Q99" s="129">
        <v>0</v>
      </c>
      <c r="R99" s="129">
        <f t="shared" si="2"/>
        <v>0</v>
      </c>
      <c r="S99" s="129">
        <v>0</v>
      </c>
      <c r="T99" s="129">
        <f t="shared" si="3"/>
        <v>0</v>
      </c>
      <c r="U99" s="130" t="s">
        <v>19</v>
      </c>
      <c r="AR99" s="131" t="s">
        <v>173</v>
      </c>
      <c r="AT99" s="131" t="s">
        <v>168</v>
      </c>
      <c r="AU99" s="131" t="s">
        <v>80</v>
      </c>
      <c r="AY99" s="17" t="s">
        <v>167</v>
      </c>
      <c r="BE99" s="132">
        <f t="shared" si="4"/>
        <v>0</v>
      </c>
      <c r="BF99" s="132">
        <f t="shared" si="5"/>
        <v>0</v>
      </c>
      <c r="BG99" s="132">
        <f t="shared" si="6"/>
        <v>0</v>
      </c>
      <c r="BH99" s="132">
        <f t="shared" si="7"/>
        <v>0</v>
      </c>
      <c r="BI99" s="132">
        <f t="shared" si="8"/>
        <v>0</v>
      </c>
      <c r="BJ99" s="17" t="s">
        <v>80</v>
      </c>
      <c r="BK99" s="132">
        <f t="shared" si="9"/>
        <v>0</v>
      </c>
      <c r="BL99" s="17" t="s">
        <v>173</v>
      </c>
      <c r="BM99" s="131" t="s">
        <v>2863</v>
      </c>
    </row>
    <row r="100" spans="2:65" s="1" customFormat="1" ht="16.5" customHeight="1" x14ac:dyDescent="0.2">
      <c r="B100" s="32"/>
      <c r="C100" s="120" t="s">
        <v>289</v>
      </c>
      <c r="D100" s="120" t="s">
        <v>168</v>
      </c>
      <c r="E100" s="121" t="s">
        <v>1113</v>
      </c>
      <c r="F100" s="122" t="s">
        <v>2864</v>
      </c>
      <c r="G100" s="123" t="s">
        <v>424</v>
      </c>
      <c r="H100" s="124">
        <v>2</v>
      </c>
      <c r="I100" s="125"/>
      <c r="J100" s="126">
        <f t="shared" si="0"/>
        <v>0</v>
      </c>
      <c r="K100" s="122" t="s">
        <v>19</v>
      </c>
      <c r="L100" s="32"/>
      <c r="M100" s="127" t="s">
        <v>19</v>
      </c>
      <c r="N100" s="128" t="s">
        <v>43</v>
      </c>
      <c r="P100" s="129">
        <f t="shared" si="1"/>
        <v>0</v>
      </c>
      <c r="Q100" s="129">
        <v>0</v>
      </c>
      <c r="R100" s="129">
        <f t="shared" si="2"/>
        <v>0</v>
      </c>
      <c r="S100" s="129">
        <v>0</v>
      </c>
      <c r="T100" s="129">
        <f t="shared" si="3"/>
        <v>0</v>
      </c>
      <c r="U100" s="130" t="s">
        <v>19</v>
      </c>
      <c r="AR100" s="131" t="s">
        <v>173</v>
      </c>
      <c r="AT100" s="131" t="s">
        <v>168</v>
      </c>
      <c r="AU100" s="131" t="s">
        <v>80</v>
      </c>
      <c r="AY100" s="17" t="s">
        <v>167</v>
      </c>
      <c r="BE100" s="132">
        <f t="shared" si="4"/>
        <v>0</v>
      </c>
      <c r="BF100" s="132">
        <f t="shared" si="5"/>
        <v>0</v>
      </c>
      <c r="BG100" s="132">
        <f t="shared" si="6"/>
        <v>0</v>
      </c>
      <c r="BH100" s="132">
        <f t="shared" si="7"/>
        <v>0</v>
      </c>
      <c r="BI100" s="132">
        <f t="shared" si="8"/>
        <v>0</v>
      </c>
      <c r="BJ100" s="17" t="s">
        <v>80</v>
      </c>
      <c r="BK100" s="132">
        <f t="shared" si="9"/>
        <v>0</v>
      </c>
      <c r="BL100" s="17" t="s">
        <v>173</v>
      </c>
      <c r="BM100" s="131" t="s">
        <v>2865</v>
      </c>
    </row>
    <row r="101" spans="2:65" s="1" customFormat="1" ht="16.5" customHeight="1" x14ac:dyDescent="0.2">
      <c r="B101" s="32"/>
      <c r="C101" s="120" t="s">
        <v>294</v>
      </c>
      <c r="D101" s="120" t="s">
        <v>168</v>
      </c>
      <c r="E101" s="121" t="s">
        <v>1116</v>
      </c>
      <c r="F101" s="122" t="s">
        <v>2866</v>
      </c>
      <c r="G101" s="123" t="s">
        <v>424</v>
      </c>
      <c r="H101" s="124">
        <v>5</v>
      </c>
      <c r="I101" s="125"/>
      <c r="J101" s="126">
        <f t="shared" si="0"/>
        <v>0</v>
      </c>
      <c r="K101" s="122" t="s">
        <v>19</v>
      </c>
      <c r="L101" s="32"/>
      <c r="M101" s="127" t="s">
        <v>19</v>
      </c>
      <c r="N101" s="128" t="s">
        <v>43</v>
      </c>
      <c r="P101" s="129">
        <f t="shared" si="1"/>
        <v>0</v>
      </c>
      <c r="Q101" s="129">
        <v>0</v>
      </c>
      <c r="R101" s="129">
        <f t="shared" si="2"/>
        <v>0</v>
      </c>
      <c r="S101" s="129">
        <v>0</v>
      </c>
      <c r="T101" s="129">
        <f t="shared" si="3"/>
        <v>0</v>
      </c>
      <c r="U101" s="130" t="s">
        <v>19</v>
      </c>
      <c r="AR101" s="131" t="s">
        <v>173</v>
      </c>
      <c r="AT101" s="131" t="s">
        <v>168</v>
      </c>
      <c r="AU101" s="131" t="s">
        <v>80</v>
      </c>
      <c r="AY101" s="17" t="s">
        <v>167</v>
      </c>
      <c r="BE101" s="132">
        <f t="shared" si="4"/>
        <v>0</v>
      </c>
      <c r="BF101" s="132">
        <f t="shared" si="5"/>
        <v>0</v>
      </c>
      <c r="BG101" s="132">
        <f t="shared" si="6"/>
        <v>0</v>
      </c>
      <c r="BH101" s="132">
        <f t="shared" si="7"/>
        <v>0</v>
      </c>
      <c r="BI101" s="132">
        <f t="shared" si="8"/>
        <v>0</v>
      </c>
      <c r="BJ101" s="17" t="s">
        <v>80</v>
      </c>
      <c r="BK101" s="132">
        <f t="shared" si="9"/>
        <v>0</v>
      </c>
      <c r="BL101" s="17" t="s">
        <v>173</v>
      </c>
      <c r="BM101" s="131" t="s">
        <v>2867</v>
      </c>
    </row>
    <row r="102" spans="2:65" s="1" customFormat="1" ht="16.5" customHeight="1" x14ac:dyDescent="0.2">
      <c r="B102" s="32"/>
      <c r="C102" s="120" t="s">
        <v>7</v>
      </c>
      <c r="D102" s="120" t="s">
        <v>168</v>
      </c>
      <c r="E102" s="121" t="s">
        <v>1119</v>
      </c>
      <c r="F102" s="122" t="s">
        <v>2868</v>
      </c>
      <c r="G102" s="123" t="s">
        <v>568</v>
      </c>
      <c r="H102" s="124">
        <v>1</v>
      </c>
      <c r="I102" s="125"/>
      <c r="J102" s="126">
        <f t="shared" si="0"/>
        <v>0</v>
      </c>
      <c r="K102" s="122" t="s">
        <v>19</v>
      </c>
      <c r="L102" s="32"/>
      <c r="M102" s="127" t="s">
        <v>19</v>
      </c>
      <c r="N102" s="128" t="s">
        <v>43</v>
      </c>
      <c r="P102" s="129">
        <f t="shared" si="1"/>
        <v>0</v>
      </c>
      <c r="Q102" s="129">
        <v>0</v>
      </c>
      <c r="R102" s="129">
        <f t="shared" si="2"/>
        <v>0</v>
      </c>
      <c r="S102" s="129">
        <v>0</v>
      </c>
      <c r="T102" s="129">
        <f t="shared" si="3"/>
        <v>0</v>
      </c>
      <c r="U102" s="130" t="s">
        <v>19</v>
      </c>
      <c r="AR102" s="131" t="s">
        <v>173</v>
      </c>
      <c r="AT102" s="131" t="s">
        <v>168</v>
      </c>
      <c r="AU102" s="131" t="s">
        <v>80</v>
      </c>
      <c r="AY102" s="17" t="s">
        <v>167</v>
      </c>
      <c r="BE102" s="132">
        <f t="shared" si="4"/>
        <v>0</v>
      </c>
      <c r="BF102" s="132">
        <f t="shared" si="5"/>
        <v>0</v>
      </c>
      <c r="BG102" s="132">
        <f t="shared" si="6"/>
        <v>0</v>
      </c>
      <c r="BH102" s="132">
        <f t="shared" si="7"/>
        <v>0</v>
      </c>
      <c r="BI102" s="132">
        <f t="shared" si="8"/>
        <v>0</v>
      </c>
      <c r="BJ102" s="17" t="s">
        <v>80</v>
      </c>
      <c r="BK102" s="132">
        <f t="shared" si="9"/>
        <v>0</v>
      </c>
      <c r="BL102" s="17" t="s">
        <v>173</v>
      </c>
      <c r="BM102" s="131" t="s">
        <v>2869</v>
      </c>
    </row>
    <row r="103" spans="2:65" s="1" customFormat="1" ht="16.5" customHeight="1" x14ac:dyDescent="0.2">
      <c r="B103" s="32"/>
      <c r="C103" s="120" t="s">
        <v>305</v>
      </c>
      <c r="D103" s="120" t="s">
        <v>168</v>
      </c>
      <c r="E103" s="121" t="s">
        <v>1122</v>
      </c>
      <c r="F103" s="122" t="s">
        <v>2870</v>
      </c>
      <c r="G103" s="123" t="s">
        <v>568</v>
      </c>
      <c r="H103" s="124">
        <v>1</v>
      </c>
      <c r="I103" s="125"/>
      <c r="J103" s="126">
        <f t="shared" si="0"/>
        <v>0</v>
      </c>
      <c r="K103" s="122" t="s">
        <v>19</v>
      </c>
      <c r="L103" s="32"/>
      <c r="M103" s="127" t="s">
        <v>19</v>
      </c>
      <c r="N103" s="128" t="s">
        <v>43</v>
      </c>
      <c r="P103" s="129">
        <f t="shared" si="1"/>
        <v>0</v>
      </c>
      <c r="Q103" s="129">
        <v>0</v>
      </c>
      <c r="R103" s="129">
        <f t="shared" si="2"/>
        <v>0</v>
      </c>
      <c r="S103" s="129">
        <v>0</v>
      </c>
      <c r="T103" s="129">
        <f t="shared" si="3"/>
        <v>0</v>
      </c>
      <c r="U103" s="130" t="s">
        <v>19</v>
      </c>
      <c r="AR103" s="131" t="s">
        <v>173</v>
      </c>
      <c r="AT103" s="131" t="s">
        <v>168</v>
      </c>
      <c r="AU103" s="131" t="s">
        <v>80</v>
      </c>
      <c r="AY103" s="17" t="s">
        <v>167</v>
      </c>
      <c r="BE103" s="132">
        <f t="shared" si="4"/>
        <v>0</v>
      </c>
      <c r="BF103" s="132">
        <f t="shared" si="5"/>
        <v>0</v>
      </c>
      <c r="BG103" s="132">
        <f t="shared" si="6"/>
        <v>0</v>
      </c>
      <c r="BH103" s="132">
        <f t="shared" si="7"/>
        <v>0</v>
      </c>
      <c r="BI103" s="132">
        <f t="shared" si="8"/>
        <v>0</v>
      </c>
      <c r="BJ103" s="17" t="s">
        <v>80</v>
      </c>
      <c r="BK103" s="132">
        <f t="shared" si="9"/>
        <v>0</v>
      </c>
      <c r="BL103" s="17" t="s">
        <v>173</v>
      </c>
      <c r="BM103" s="131" t="s">
        <v>2871</v>
      </c>
    </row>
    <row r="104" spans="2:65" s="1" customFormat="1" ht="16.5" customHeight="1" x14ac:dyDescent="0.2">
      <c r="B104" s="32"/>
      <c r="C104" s="120" t="s">
        <v>311</v>
      </c>
      <c r="D104" s="120" t="s">
        <v>168</v>
      </c>
      <c r="E104" s="121" t="s">
        <v>1054</v>
      </c>
      <c r="F104" s="122" t="s">
        <v>2872</v>
      </c>
      <c r="G104" s="123" t="s">
        <v>228</v>
      </c>
      <c r="H104" s="124">
        <v>10</v>
      </c>
      <c r="I104" s="125"/>
      <c r="J104" s="126">
        <f t="shared" si="0"/>
        <v>0</v>
      </c>
      <c r="K104" s="122" t="s">
        <v>19</v>
      </c>
      <c r="L104" s="32"/>
      <c r="M104" s="127" t="s">
        <v>19</v>
      </c>
      <c r="N104" s="128" t="s">
        <v>43</v>
      </c>
      <c r="P104" s="129">
        <f t="shared" si="1"/>
        <v>0</v>
      </c>
      <c r="Q104" s="129">
        <v>0</v>
      </c>
      <c r="R104" s="129">
        <f t="shared" si="2"/>
        <v>0</v>
      </c>
      <c r="S104" s="129">
        <v>0</v>
      </c>
      <c r="T104" s="129">
        <f t="shared" si="3"/>
        <v>0</v>
      </c>
      <c r="U104" s="130" t="s">
        <v>19</v>
      </c>
      <c r="AR104" s="131" t="s">
        <v>173</v>
      </c>
      <c r="AT104" s="131" t="s">
        <v>168</v>
      </c>
      <c r="AU104" s="131" t="s">
        <v>80</v>
      </c>
      <c r="AY104" s="17" t="s">
        <v>167</v>
      </c>
      <c r="BE104" s="132">
        <f t="shared" si="4"/>
        <v>0</v>
      </c>
      <c r="BF104" s="132">
        <f t="shared" si="5"/>
        <v>0</v>
      </c>
      <c r="BG104" s="132">
        <f t="shared" si="6"/>
        <v>0</v>
      </c>
      <c r="BH104" s="132">
        <f t="shared" si="7"/>
        <v>0</v>
      </c>
      <c r="BI104" s="132">
        <f t="shared" si="8"/>
        <v>0</v>
      </c>
      <c r="BJ104" s="17" t="s">
        <v>80</v>
      </c>
      <c r="BK104" s="132">
        <f t="shared" si="9"/>
        <v>0</v>
      </c>
      <c r="BL104" s="17" t="s">
        <v>173</v>
      </c>
      <c r="BM104" s="131" t="s">
        <v>2873</v>
      </c>
    </row>
    <row r="105" spans="2:65" s="1" customFormat="1" ht="16.5" customHeight="1" x14ac:dyDescent="0.2">
      <c r="B105" s="32"/>
      <c r="C105" s="120" t="s">
        <v>317</v>
      </c>
      <c r="D105" s="120" t="s">
        <v>168</v>
      </c>
      <c r="E105" s="121" t="s">
        <v>1125</v>
      </c>
      <c r="F105" s="122" t="s">
        <v>2874</v>
      </c>
      <c r="G105" s="123" t="s">
        <v>1397</v>
      </c>
      <c r="H105" s="124">
        <v>285</v>
      </c>
      <c r="I105" s="125"/>
      <c r="J105" s="126">
        <f t="shared" si="0"/>
        <v>0</v>
      </c>
      <c r="K105" s="122" t="s">
        <v>19</v>
      </c>
      <c r="L105" s="32"/>
      <c r="M105" s="127" t="s">
        <v>19</v>
      </c>
      <c r="N105" s="128" t="s">
        <v>43</v>
      </c>
      <c r="P105" s="129">
        <f t="shared" si="1"/>
        <v>0</v>
      </c>
      <c r="Q105" s="129">
        <v>0</v>
      </c>
      <c r="R105" s="129">
        <f t="shared" si="2"/>
        <v>0</v>
      </c>
      <c r="S105" s="129">
        <v>0</v>
      </c>
      <c r="T105" s="129">
        <f t="shared" si="3"/>
        <v>0</v>
      </c>
      <c r="U105" s="130" t="s">
        <v>19</v>
      </c>
      <c r="AR105" s="131" t="s">
        <v>173</v>
      </c>
      <c r="AT105" s="131" t="s">
        <v>168</v>
      </c>
      <c r="AU105" s="131" t="s">
        <v>80</v>
      </c>
      <c r="AY105" s="17" t="s">
        <v>167</v>
      </c>
      <c r="BE105" s="132">
        <f t="shared" si="4"/>
        <v>0</v>
      </c>
      <c r="BF105" s="132">
        <f t="shared" si="5"/>
        <v>0</v>
      </c>
      <c r="BG105" s="132">
        <f t="shared" si="6"/>
        <v>0</v>
      </c>
      <c r="BH105" s="132">
        <f t="shared" si="7"/>
        <v>0</v>
      </c>
      <c r="BI105" s="132">
        <f t="shared" si="8"/>
        <v>0</v>
      </c>
      <c r="BJ105" s="17" t="s">
        <v>80</v>
      </c>
      <c r="BK105" s="132">
        <f t="shared" si="9"/>
        <v>0</v>
      </c>
      <c r="BL105" s="17" t="s">
        <v>173</v>
      </c>
      <c r="BM105" s="131" t="s">
        <v>2875</v>
      </c>
    </row>
    <row r="106" spans="2:65" s="1" customFormat="1" ht="16.5" customHeight="1" x14ac:dyDescent="0.2">
      <c r="B106" s="32"/>
      <c r="C106" s="120" t="s">
        <v>321</v>
      </c>
      <c r="D106" s="120" t="s">
        <v>168</v>
      </c>
      <c r="E106" s="121" t="s">
        <v>1128</v>
      </c>
      <c r="F106" s="122" t="s">
        <v>2876</v>
      </c>
      <c r="G106" s="123" t="s">
        <v>568</v>
      </c>
      <c r="H106" s="124">
        <v>1</v>
      </c>
      <c r="I106" s="125"/>
      <c r="J106" s="126">
        <f t="shared" si="0"/>
        <v>0</v>
      </c>
      <c r="K106" s="122" t="s">
        <v>19</v>
      </c>
      <c r="L106" s="32"/>
      <c r="M106" s="127" t="s">
        <v>19</v>
      </c>
      <c r="N106" s="128" t="s">
        <v>43</v>
      </c>
      <c r="P106" s="129">
        <f t="shared" si="1"/>
        <v>0</v>
      </c>
      <c r="Q106" s="129">
        <v>0</v>
      </c>
      <c r="R106" s="129">
        <f t="shared" si="2"/>
        <v>0</v>
      </c>
      <c r="S106" s="129">
        <v>0</v>
      </c>
      <c r="T106" s="129">
        <f t="shared" si="3"/>
        <v>0</v>
      </c>
      <c r="U106" s="130" t="s">
        <v>19</v>
      </c>
      <c r="AR106" s="131" t="s">
        <v>173</v>
      </c>
      <c r="AT106" s="131" t="s">
        <v>168</v>
      </c>
      <c r="AU106" s="131" t="s">
        <v>80</v>
      </c>
      <c r="AY106" s="17" t="s">
        <v>167</v>
      </c>
      <c r="BE106" s="132">
        <f t="shared" si="4"/>
        <v>0</v>
      </c>
      <c r="BF106" s="132">
        <f t="shared" si="5"/>
        <v>0</v>
      </c>
      <c r="BG106" s="132">
        <f t="shared" si="6"/>
        <v>0</v>
      </c>
      <c r="BH106" s="132">
        <f t="shared" si="7"/>
        <v>0</v>
      </c>
      <c r="BI106" s="132">
        <f t="shared" si="8"/>
        <v>0</v>
      </c>
      <c r="BJ106" s="17" t="s">
        <v>80</v>
      </c>
      <c r="BK106" s="132">
        <f t="shared" si="9"/>
        <v>0</v>
      </c>
      <c r="BL106" s="17" t="s">
        <v>173</v>
      </c>
      <c r="BM106" s="131" t="s">
        <v>2877</v>
      </c>
    </row>
    <row r="107" spans="2:65" s="1" customFormat="1" ht="16.5" customHeight="1" x14ac:dyDescent="0.2">
      <c r="B107" s="32"/>
      <c r="C107" s="120" t="s">
        <v>326</v>
      </c>
      <c r="D107" s="120" t="s">
        <v>168</v>
      </c>
      <c r="E107" s="121" t="s">
        <v>1327</v>
      </c>
      <c r="F107" s="122" t="s">
        <v>2878</v>
      </c>
      <c r="G107" s="123" t="s">
        <v>568</v>
      </c>
      <c r="H107" s="124">
        <v>1</v>
      </c>
      <c r="I107" s="125"/>
      <c r="J107" s="126">
        <f t="shared" si="0"/>
        <v>0</v>
      </c>
      <c r="K107" s="122" t="s">
        <v>19</v>
      </c>
      <c r="L107" s="32"/>
      <c r="M107" s="127" t="s">
        <v>19</v>
      </c>
      <c r="N107" s="128" t="s">
        <v>43</v>
      </c>
      <c r="P107" s="129">
        <f t="shared" si="1"/>
        <v>0</v>
      </c>
      <c r="Q107" s="129">
        <v>0</v>
      </c>
      <c r="R107" s="129">
        <f t="shared" si="2"/>
        <v>0</v>
      </c>
      <c r="S107" s="129">
        <v>0</v>
      </c>
      <c r="T107" s="129">
        <f t="shared" si="3"/>
        <v>0</v>
      </c>
      <c r="U107" s="130" t="s">
        <v>19</v>
      </c>
      <c r="AR107" s="131" t="s">
        <v>173</v>
      </c>
      <c r="AT107" s="131" t="s">
        <v>168</v>
      </c>
      <c r="AU107" s="131" t="s">
        <v>80</v>
      </c>
      <c r="AY107" s="17" t="s">
        <v>167</v>
      </c>
      <c r="BE107" s="132">
        <f t="shared" si="4"/>
        <v>0</v>
      </c>
      <c r="BF107" s="132">
        <f t="shared" si="5"/>
        <v>0</v>
      </c>
      <c r="BG107" s="132">
        <f t="shared" si="6"/>
        <v>0</v>
      </c>
      <c r="BH107" s="132">
        <f t="shared" si="7"/>
        <v>0</v>
      </c>
      <c r="BI107" s="132">
        <f t="shared" si="8"/>
        <v>0</v>
      </c>
      <c r="BJ107" s="17" t="s">
        <v>80</v>
      </c>
      <c r="BK107" s="132">
        <f t="shared" si="9"/>
        <v>0</v>
      </c>
      <c r="BL107" s="17" t="s">
        <v>173</v>
      </c>
      <c r="BM107" s="131" t="s">
        <v>2879</v>
      </c>
    </row>
    <row r="108" spans="2:65" s="1" customFormat="1" ht="16.5" customHeight="1" x14ac:dyDescent="0.2">
      <c r="B108" s="32"/>
      <c r="C108" s="120" t="s">
        <v>330</v>
      </c>
      <c r="D108" s="120" t="s">
        <v>168</v>
      </c>
      <c r="E108" s="121" t="s">
        <v>1057</v>
      </c>
      <c r="F108" s="122" t="s">
        <v>2880</v>
      </c>
      <c r="G108" s="123" t="s">
        <v>228</v>
      </c>
      <c r="H108" s="124">
        <v>7</v>
      </c>
      <c r="I108" s="125"/>
      <c r="J108" s="126">
        <f t="shared" si="0"/>
        <v>0</v>
      </c>
      <c r="K108" s="122" t="s">
        <v>19</v>
      </c>
      <c r="L108" s="32"/>
      <c r="M108" s="127" t="s">
        <v>19</v>
      </c>
      <c r="N108" s="128" t="s">
        <v>43</v>
      </c>
      <c r="P108" s="129">
        <f t="shared" si="1"/>
        <v>0</v>
      </c>
      <c r="Q108" s="129">
        <v>0</v>
      </c>
      <c r="R108" s="129">
        <f t="shared" si="2"/>
        <v>0</v>
      </c>
      <c r="S108" s="129">
        <v>0</v>
      </c>
      <c r="T108" s="129">
        <f t="shared" si="3"/>
        <v>0</v>
      </c>
      <c r="U108" s="130" t="s">
        <v>19</v>
      </c>
      <c r="AR108" s="131" t="s">
        <v>173</v>
      </c>
      <c r="AT108" s="131" t="s">
        <v>168</v>
      </c>
      <c r="AU108" s="131" t="s">
        <v>80</v>
      </c>
      <c r="AY108" s="17" t="s">
        <v>167</v>
      </c>
      <c r="BE108" s="132">
        <f t="shared" si="4"/>
        <v>0</v>
      </c>
      <c r="BF108" s="132">
        <f t="shared" si="5"/>
        <v>0</v>
      </c>
      <c r="BG108" s="132">
        <f t="shared" si="6"/>
        <v>0</v>
      </c>
      <c r="BH108" s="132">
        <f t="shared" si="7"/>
        <v>0</v>
      </c>
      <c r="BI108" s="132">
        <f t="shared" si="8"/>
        <v>0</v>
      </c>
      <c r="BJ108" s="17" t="s">
        <v>80</v>
      </c>
      <c r="BK108" s="132">
        <f t="shared" si="9"/>
        <v>0</v>
      </c>
      <c r="BL108" s="17" t="s">
        <v>173</v>
      </c>
      <c r="BM108" s="131" t="s">
        <v>2881</v>
      </c>
    </row>
    <row r="109" spans="2:65" s="1" customFormat="1" ht="16.5" customHeight="1" x14ac:dyDescent="0.2">
      <c r="B109" s="32"/>
      <c r="C109" s="120" t="s">
        <v>335</v>
      </c>
      <c r="D109" s="120" t="s">
        <v>168</v>
      </c>
      <c r="E109" s="121" t="s">
        <v>1060</v>
      </c>
      <c r="F109" s="122" t="s">
        <v>2882</v>
      </c>
      <c r="G109" s="123" t="s">
        <v>228</v>
      </c>
      <c r="H109" s="124">
        <v>6</v>
      </c>
      <c r="I109" s="125"/>
      <c r="J109" s="126">
        <f t="shared" si="0"/>
        <v>0</v>
      </c>
      <c r="K109" s="122" t="s">
        <v>19</v>
      </c>
      <c r="L109" s="32"/>
      <c r="M109" s="127" t="s">
        <v>19</v>
      </c>
      <c r="N109" s="128" t="s">
        <v>43</v>
      </c>
      <c r="P109" s="129">
        <f t="shared" si="1"/>
        <v>0</v>
      </c>
      <c r="Q109" s="129">
        <v>0</v>
      </c>
      <c r="R109" s="129">
        <f t="shared" si="2"/>
        <v>0</v>
      </c>
      <c r="S109" s="129">
        <v>0</v>
      </c>
      <c r="T109" s="129">
        <f t="shared" si="3"/>
        <v>0</v>
      </c>
      <c r="U109" s="130" t="s">
        <v>19</v>
      </c>
      <c r="AR109" s="131" t="s">
        <v>173</v>
      </c>
      <c r="AT109" s="131" t="s">
        <v>168</v>
      </c>
      <c r="AU109" s="131" t="s">
        <v>80</v>
      </c>
      <c r="AY109" s="17" t="s">
        <v>167</v>
      </c>
      <c r="BE109" s="132">
        <f t="shared" si="4"/>
        <v>0</v>
      </c>
      <c r="BF109" s="132">
        <f t="shared" si="5"/>
        <v>0</v>
      </c>
      <c r="BG109" s="132">
        <f t="shared" si="6"/>
        <v>0</v>
      </c>
      <c r="BH109" s="132">
        <f t="shared" si="7"/>
        <v>0</v>
      </c>
      <c r="BI109" s="132">
        <f t="shared" si="8"/>
        <v>0</v>
      </c>
      <c r="BJ109" s="17" t="s">
        <v>80</v>
      </c>
      <c r="BK109" s="132">
        <f t="shared" si="9"/>
        <v>0</v>
      </c>
      <c r="BL109" s="17" t="s">
        <v>173</v>
      </c>
      <c r="BM109" s="131" t="s">
        <v>2883</v>
      </c>
    </row>
    <row r="110" spans="2:65" s="1" customFormat="1" ht="16.5" customHeight="1" x14ac:dyDescent="0.2">
      <c r="B110" s="32"/>
      <c r="C110" s="120" t="s">
        <v>339</v>
      </c>
      <c r="D110" s="120" t="s">
        <v>168</v>
      </c>
      <c r="E110" s="121" t="s">
        <v>1063</v>
      </c>
      <c r="F110" s="122" t="s">
        <v>3390</v>
      </c>
      <c r="G110" s="123" t="s">
        <v>228</v>
      </c>
      <c r="H110" s="124">
        <v>26</v>
      </c>
      <c r="I110" s="125"/>
      <c r="J110" s="126">
        <f t="shared" si="0"/>
        <v>0</v>
      </c>
      <c r="K110" s="122" t="s">
        <v>19</v>
      </c>
      <c r="L110" s="32"/>
      <c r="M110" s="127" t="s">
        <v>19</v>
      </c>
      <c r="N110" s="128" t="s">
        <v>43</v>
      </c>
      <c r="P110" s="129">
        <f t="shared" si="1"/>
        <v>0</v>
      </c>
      <c r="Q110" s="129">
        <v>0</v>
      </c>
      <c r="R110" s="129">
        <f t="shared" si="2"/>
        <v>0</v>
      </c>
      <c r="S110" s="129">
        <v>0</v>
      </c>
      <c r="T110" s="129">
        <f t="shared" si="3"/>
        <v>0</v>
      </c>
      <c r="U110" s="130" t="s">
        <v>19</v>
      </c>
      <c r="AR110" s="131" t="s">
        <v>173</v>
      </c>
      <c r="AT110" s="131" t="s">
        <v>168</v>
      </c>
      <c r="AU110" s="131" t="s">
        <v>80</v>
      </c>
      <c r="AY110" s="17" t="s">
        <v>167</v>
      </c>
      <c r="BE110" s="132">
        <f t="shared" si="4"/>
        <v>0</v>
      </c>
      <c r="BF110" s="132">
        <f t="shared" si="5"/>
        <v>0</v>
      </c>
      <c r="BG110" s="132">
        <f t="shared" si="6"/>
        <v>0</v>
      </c>
      <c r="BH110" s="132">
        <f t="shared" si="7"/>
        <v>0</v>
      </c>
      <c r="BI110" s="132">
        <f t="shared" si="8"/>
        <v>0</v>
      </c>
      <c r="BJ110" s="17" t="s">
        <v>80</v>
      </c>
      <c r="BK110" s="132">
        <f t="shared" si="9"/>
        <v>0</v>
      </c>
      <c r="BL110" s="17" t="s">
        <v>173</v>
      </c>
      <c r="BM110" s="131" t="s">
        <v>2884</v>
      </c>
    </row>
    <row r="111" spans="2:65" s="1" customFormat="1" ht="16.5" customHeight="1" x14ac:dyDescent="0.2">
      <c r="B111" s="32"/>
      <c r="C111" s="120" t="s">
        <v>344</v>
      </c>
      <c r="D111" s="120" t="s">
        <v>168</v>
      </c>
      <c r="E111" s="121" t="s">
        <v>1066</v>
      </c>
      <c r="F111" s="122" t="s">
        <v>2885</v>
      </c>
      <c r="G111" s="123" t="s">
        <v>424</v>
      </c>
      <c r="H111" s="124">
        <v>7</v>
      </c>
      <c r="I111" s="125"/>
      <c r="J111" s="126">
        <f t="shared" si="0"/>
        <v>0</v>
      </c>
      <c r="K111" s="122" t="s">
        <v>19</v>
      </c>
      <c r="L111" s="32"/>
      <c r="M111" s="127" t="s">
        <v>19</v>
      </c>
      <c r="N111" s="128" t="s">
        <v>43</v>
      </c>
      <c r="P111" s="129">
        <f t="shared" si="1"/>
        <v>0</v>
      </c>
      <c r="Q111" s="129">
        <v>0</v>
      </c>
      <c r="R111" s="129">
        <f t="shared" si="2"/>
        <v>0</v>
      </c>
      <c r="S111" s="129">
        <v>0</v>
      </c>
      <c r="T111" s="129">
        <f t="shared" si="3"/>
        <v>0</v>
      </c>
      <c r="U111" s="130" t="s">
        <v>19</v>
      </c>
      <c r="AR111" s="131" t="s">
        <v>173</v>
      </c>
      <c r="AT111" s="131" t="s">
        <v>168</v>
      </c>
      <c r="AU111" s="131" t="s">
        <v>80</v>
      </c>
      <c r="AY111" s="17" t="s">
        <v>167</v>
      </c>
      <c r="BE111" s="132">
        <f t="shared" si="4"/>
        <v>0</v>
      </c>
      <c r="BF111" s="132">
        <f t="shared" si="5"/>
        <v>0</v>
      </c>
      <c r="BG111" s="132">
        <f t="shared" si="6"/>
        <v>0</v>
      </c>
      <c r="BH111" s="132">
        <f t="shared" si="7"/>
        <v>0</v>
      </c>
      <c r="BI111" s="132">
        <f t="shared" si="8"/>
        <v>0</v>
      </c>
      <c r="BJ111" s="17" t="s">
        <v>80</v>
      </c>
      <c r="BK111" s="132">
        <f t="shared" si="9"/>
        <v>0</v>
      </c>
      <c r="BL111" s="17" t="s">
        <v>173</v>
      </c>
      <c r="BM111" s="131" t="s">
        <v>2886</v>
      </c>
    </row>
    <row r="112" spans="2:65" s="1" customFormat="1" ht="16.5" customHeight="1" x14ac:dyDescent="0.2">
      <c r="B112" s="32"/>
      <c r="C112" s="120" t="s">
        <v>349</v>
      </c>
      <c r="D112" s="120" t="s">
        <v>168</v>
      </c>
      <c r="E112" s="121" t="s">
        <v>1069</v>
      </c>
      <c r="F112" s="122" t="s">
        <v>2887</v>
      </c>
      <c r="G112" s="123" t="s">
        <v>424</v>
      </c>
      <c r="H112" s="124">
        <v>1</v>
      </c>
      <c r="I112" s="125"/>
      <c r="J112" s="126">
        <f t="shared" si="0"/>
        <v>0</v>
      </c>
      <c r="K112" s="122" t="s">
        <v>19</v>
      </c>
      <c r="L112" s="32"/>
      <c r="M112" s="127" t="s">
        <v>19</v>
      </c>
      <c r="N112" s="128" t="s">
        <v>43</v>
      </c>
      <c r="P112" s="129">
        <f t="shared" si="1"/>
        <v>0</v>
      </c>
      <c r="Q112" s="129">
        <v>0</v>
      </c>
      <c r="R112" s="129">
        <f t="shared" si="2"/>
        <v>0</v>
      </c>
      <c r="S112" s="129">
        <v>0</v>
      </c>
      <c r="T112" s="129">
        <f t="shared" si="3"/>
        <v>0</v>
      </c>
      <c r="U112" s="130" t="s">
        <v>19</v>
      </c>
      <c r="AR112" s="131" t="s">
        <v>173</v>
      </c>
      <c r="AT112" s="131" t="s">
        <v>168</v>
      </c>
      <c r="AU112" s="131" t="s">
        <v>80</v>
      </c>
      <c r="AY112" s="17" t="s">
        <v>167</v>
      </c>
      <c r="BE112" s="132">
        <f t="shared" si="4"/>
        <v>0</v>
      </c>
      <c r="BF112" s="132">
        <f t="shared" si="5"/>
        <v>0</v>
      </c>
      <c r="BG112" s="132">
        <f t="shared" si="6"/>
        <v>0</v>
      </c>
      <c r="BH112" s="132">
        <f t="shared" si="7"/>
        <v>0</v>
      </c>
      <c r="BI112" s="132">
        <f t="shared" si="8"/>
        <v>0</v>
      </c>
      <c r="BJ112" s="17" t="s">
        <v>80</v>
      </c>
      <c r="BK112" s="132">
        <f t="shared" si="9"/>
        <v>0</v>
      </c>
      <c r="BL112" s="17" t="s">
        <v>173</v>
      </c>
      <c r="BM112" s="131" t="s">
        <v>2888</v>
      </c>
    </row>
    <row r="113" spans="2:65" s="1" customFormat="1" ht="16.5" customHeight="1" x14ac:dyDescent="0.2">
      <c r="B113" s="32"/>
      <c r="C113" s="120" t="s">
        <v>354</v>
      </c>
      <c r="D113" s="120" t="s">
        <v>168</v>
      </c>
      <c r="E113" s="121" t="s">
        <v>1072</v>
      </c>
      <c r="F113" s="122" t="s">
        <v>2889</v>
      </c>
      <c r="G113" s="123" t="s">
        <v>424</v>
      </c>
      <c r="H113" s="124">
        <v>2</v>
      </c>
      <c r="I113" s="125"/>
      <c r="J113" s="126">
        <f t="shared" si="0"/>
        <v>0</v>
      </c>
      <c r="K113" s="122" t="s">
        <v>19</v>
      </c>
      <c r="L113" s="32"/>
      <c r="M113" s="177" t="s">
        <v>19</v>
      </c>
      <c r="N113" s="178" t="s">
        <v>43</v>
      </c>
      <c r="O113" s="169"/>
      <c r="P113" s="179">
        <f t="shared" si="1"/>
        <v>0</v>
      </c>
      <c r="Q113" s="179">
        <v>0</v>
      </c>
      <c r="R113" s="179">
        <f t="shared" si="2"/>
        <v>0</v>
      </c>
      <c r="S113" s="179">
        <v>0</v>
      </c>
      <c r="T113" s="179">
        <f t="shared" si="3"/>
        <v>0</v>
      </c>
      <c r="U113" s="180" t="s">
        <v>19</v>
      </c>
      <c r="AR113" s="131" t="s">
        <v>173</v>
      </c>
      <c r="AT113" s="131" t="s">
        <v>168</v>
      </c>
      <c r="AU113" s="131" t="s">
        <v>80</v>
      </c>
      <c r="AY113" s="17" t="s">
        <v>167</v>
      </c>
      <c r="BE113" s="132">
        <f t="shared" si="4"/>
        <v>0</v>
      </c>
      <c r="BF113" s="132">
        <f t="shared" si="5"/>
        <v>0</v>
      </c>
      <c r="BG113" s="132">
        <f t="shared" si="6"/>
        <v>0</v>
      </c>
      <c r="BH113" s="132">
        <f t="shared" si="7"/>
        <v>0</v>
      </c>
      <c r="BI113" s="132">
        <f t="shared" si="8"/>
        <v>0</v>
      </c>
      <c r="BJ113" s="17" t="s">
        <v>80</v>
      </c>
      <c r="BK113" s="132">
        <f t="shared" si="9"/>
        <v>0</v>
      </c>
      <c r="BL113" s="17" t="s">
        <v>173</v>
      </c>
      <c r="BM113" s="131" t="s">
        <v>2890</v>
      </c>
    </row>
    <row r="114" spans="2:65" s="1" customFormat="1" ht="6.95" customHeight="1" x14ac:dyDescent="0.2">
      <c r="B114" s="41"/>
      <c r="C114" s="42"/>
      <c r="D114" s="42"/>
      <c r="E114" s="42"/>
      <c r="F114" s="42"/>
      <c r="G114" s="42"/>
      <c r="H114" s="42"/>
      <c r="I114" s="42"/>
      <c r="J114" s="42"/>
      <c r="K114" s="42"/>
      <c r="L114" s="32"/>
    </row>
  </sheetData>
  <autoFilter ref="C79:K113" xr:uid="{00000000-0009-0000-0000-00000F000000}"/>
  <mergeCells count="9">
    <mergeCell ref="E50:H50"/>
    <mergeCell ref="E70:H70"/>
    <mergeCell ref="E72:H72"/>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7">
    <pageSetUpPr fitToPage="1"/>
  </sheetPr>
  <dimension ref="B2:BM90"/>
  <sheetViews>
    <sheetView showGridLines="0" topLeftCell="A63" workbookViewId="0"/>
  </sheetViews>
  <sheetFormatPr defaultRowHeight="11.25" x14ac:dyDescent="0.2"/>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1" width="14.16406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x14ac:dyDescent="0.2">
      <c r="L2" s="297"/>
      <c r="M2" s="297"/>
      <c r="N2" s="297"/>
      <c r="O2" s="297"/>
      <c r="P2" s="297"/>
      <c r="Q2" s="297"/>
      <c r="R2" s="297"/>
      <c r="S2" s="297"/>
      <c r="T2" s="297"/>
      <c r="U2" s="297"/>
      <c r="V2" s="297"/>
      <c r="AT2" s="17" t="s">
        <v>127</v>
      </c>
    </row>
    <row r="3" spans="2:46" ht="6.95" customHeight="1" x14ac:dyDescent="0.2">
      <c r="B3" s="18"/>
      <c r="C3" s="19"/>
      <c r="D3" s="19"/>
      <c r="E3" s="19"/>
      <c r="F3" s="19"/>
      <c r="G3" s="19"/>
      <c r="H3" s="19"/>
      <c r="I3" s="19"/>
      <c r="J3" s="19"/>
      <c r="K3" s="19"/>
      <c r="L3" s="20"/>
      <c r="AT3" s="17" t="s">
        <v>82</v>
      </c>
    </row>
    <row r="4" spans="2:46" ht="24.95" customHeight="1" x14ac:dyDescent="0.2">
      <c r="B4" s="20"/>
      <c r="D4" s="21" t="s">
        <v>137</v>
      </c>
      <c r="L4" s="20"/>
      <c r="M4" s="85" t="s">
        <v>10</v>
      </c>
      <c r="AT4" s="17" t="s">
        <v>4</v>
      </c>
    </row>
    <row r="5" spans="2:46" ht="6.95" customHeight="1" x14ac:dyDescent="0.2">
      <c r="B5" s="20"/>
      <c r="L5" s="20"/>
    </row>
    <row r="6" spans="2:46" ht="12" customHeight="1" x14ac:dyDescent="0.2">
      <c r="B6" s="20"/>
      <c r="D6" s="27" t="s">
        <v>16</v>
      </c>
      <c r="L6" s="20"/>
    </row>
    <row r="7" spans="2:46" ht="16.5" customHeight="1" x14ac:dyDescent="0.2">
      <c r="B7" s="20"/>
      <c r="E7" s="322" t="str">
        <f>'Rekapitulace stavby'!K6</f>
        <v>Servisní centrum Čertovka</v>
      </c>
      <c r="F7" s="323"/>
      <c r="G7" s="323"/>
      <c r="H7" s="323"/>
      <c r="L7" s="20"/>
    </row>
    <row r="8" spans="2:46" s="1" customFormat="1" ht="12" customHeight="1" x14ac:dyDescent="0.2">
      <c r="B8" s="32"/>
      <c r="D8" s="27" t="s">
        <v>138</v>
      </c>
      <c r="L8" s="32"/>
    </row>
    <row r="9" spans="2:46" s="1" customFormat="1" ht="16.5" customHeight="1" x14ac:dyDescent="0.2">
      <c r="B9" s="32"/>
      <c r="E9" s="287" t="s">
        <v>2891</v>
      </c>
      <c r="F9" s="321"/>
      <c r="G9" s="321"/>
      <c r="H9" s="321"/>
      <c r="L9" s="32"/>
    </row>
    <row r="10" spans="2:46" s="1" customFormat="1" x14ac:dyDescent="0.2">
      <c r="B10" s="32"/>
      <c r="L10" s="32"/>
    </row>
    <row r="11" spans="2:46" s="1" customFormat="1" ht="12" customHeight="1" x14ac:dyDescent="0.2">
      <c r="B11" s="32"/>
      <c r="D11" s="27" t="s">
        <v>18</v>
      </c>
      <c r="F11" s="25" t="s">
        <v>19</v>
      </c>
      <c r="I11" s="27" t="s">
        <v>20</v>
      </c>
      <c r="J11" s="25" t="s">
        <v>19</v>
      </c>
      <c r="L11" s="32"/>
    </row>
    <row r="12" spans="2:46" s="1" customFormat="1" ht="12" customHeight="1" x14ac:dyDescent="0.2">
      <c r="B12" s="32"/>
      <c r="D12" s="27" t="s">
        <v>21</v>
      </c>
      <c r="F12" s="25" t="s">
        <v>22</v>
      </c>
      <c r="I12" s="27" t="s">
        <v>23</v>
      </c>
      <c r="J12" s="49" t="str">
        <f>'Rekapitulace stavby'!AN8</f>
        <v>19. 1. 2024</v>
      </c>
      <c r="L12" s="32"/>
    </row>
    <row r="13" spans="2:46" s="1" customFormat="1" ht="10.9" customHeight="1" x14ac:dyDescent="0.2">
      <c r="B13" s="32"/>
      <c r="L13" s="32"/>
    </row>
    <row r="14" spans="2:46" s="1" customFormat="1" ht="12" customHeight="1" x14ac:dyDescent="0.2">
      <c r="B14" s="32"/>
      <c r="D14" s="27" t="s">
        <v>25</v>
      </c>
      <c r="I14" s="27" t="s">
        <v>26</v>
      </c>
      <c r="J14" s="25" t="s">
        <v>27</v>
      </c>
      <c r="L14" s="32"/>
    </row>
    <row r="15" spans="2:46" s="1" customFormat="1" ht="18" customHeight="1" x14ac:dyDescent="0.2">
      <c r="B15" s="32"/>
      <c r="E15" s="25" t="s">
        <v>28</v>
      </c>
      <c r="I15" s="27" t="s">
        <v>29</v>
      </c>
      <c r="J15" s="25" t="s">
        <v>19</v>
      </c>
      <c r="L15" s="32"/>
    </row>
    <row r="16" spans="2:46" s="1" customFormat="1" ht="6.95" customHeight="1" x14ac:dyDescent="0.2">
      <c r="B16" s="32"/>
      <c r="L16" s="32"/>
    </row>
    <row r="17" spans="2:12" s="1" customFormat="1" ht="12" customHeight="1" x14ac:dyDescent="0.2">
      <c r="B17" s="32"/>
      <c r="D17" s="27" t="s">
        <v>30</v>
      </c>
      <c r="I17" s="27" t="s">
        <v>26</v>
      </c>
      <c r="J17" s="28" t="str">
        <f>'Rekapitulace stavby'!AN13</f>
        <v>Vyplň údaj</v>
      </c>
      <c r="L17" s="32"/>
    </row>
    <row r="18" spans="2:12" s="1" customFormat="1" ht="18" customHeight="1" x14ac:dyDescent="0.2">
      <c r="B18" s="32"/>
      <c r="E18" s="324" t="str">
        <f>'Rekapitulace stavby'!E14</f>
        <v>Vyplň údaj</v>
      </c>
      <c r="F18" s="296"/>
      <c r="G18" s="296"/>
      <c r="H18" s="296"/>
      <c r="I18" s="27" t="s">
        <v>29</v>
      </c>
      <c r="J18" s="28" t="str">
        <f>'Rekapitulace stavby'!AN14</f>
        <v>Vyplň údaj</v>
      </c>
      <c r="L18" s="32"/>
    </row>
    <row r="19" spans="2:12" s="1" customFormat="1" ht="6.95" customHeight="1" x14ac:dyDescent="0.2">
      <c r="B19" s="32"/>
      <c r="L19" s="32"/>
    </row>
    <row r="20" spans="2:12" s="1" customFormat="1" ht="12" customHeight="1" x14ac:dyDescent="0.2">
      <c r="B20" s="32"/>
      <c r="D20" s="27" t="s">
        <v>32</v>
      </c>
      <c r="I20" s="27" t="s">
        <v>26</v>
      </c>
      <c r="J20" s="25" t="s">
        <v>19</v>
      </c>
      <c r="L20" s="32"/>
    </row>
    <row r="21" spans="2:12" s="1" customFormat="1" ht="18" customHeight="1" x14ac:dyDescent="0.2">
      <c r="B21" s="32"/>
      <c r="E21" s="25" t="s">
        <v>33</v>
      </c>
      <c r="I21" s="27" t="s">
        <v>29</v>
      </c>
      <c r="J21" s="25" t="s">
        <v>19</v>
      </c>
      <c r="L21" s="32"/>
    </row>
    <row r="22" spans="2:12" s="1" customFormat="1" ht="6.95" customHeight="1" x14ac:dyDescent="0.2">
      <c r="B22" s="32"/>
      <c r="L22" s="32"/>
    </row>
    <row r="23" spans="2:12" s="1" customFormat="1" ht="12" customHeight="1" x14ac:dyDescent="0.2">
      <c r="B23" s="32"/>
      <c r="D23" s="27" t="s">
        <v>35</v>
      </c>
      <c r="I23" s="27" t="s">
        <v>26</v>
      </c>
      <c r="J23" s="25" t="str">
        <f>IF('Rekapitulace stavby'!AN19="","",'Rekapitulace stavby'!AN19)</f>
        <v/>
      </c>
      <c r="L23" s="32"/>
    </row>
    <row r="24" spans="2:12" s="1" customFormat="1" ht="18" customHeight="1" x14ac:dyDescent="0.2">
      <c r="B24" s="32"/>
      <c r="E24" s="25" t="str">
        <f>IF('Rekapitulace stavby'!E20="","",'Rekapitulace stavby'!E20)</f>
        <v xml:space="preserve"> </v>
      </c>
      <c r="I24" s="27" t="s">
        <v>29</v>
      </c>
      <c r="J24" s="25" t="str">
        <f>IF('Rekapitulace stavby'!AN20="","",'Rekapitulace stavby'!AN20)</f>
        <v/>
      </c>
      <c r="L24" s="32"/>
    </row>
    <row r="25" spans="2:12" s="1" customFormat="1" ht="6.95" customHeight="1" x14ac:dyDescent="0.2">
      <c r="B25" s="32"/>
      <c r="L25" s="32"/>
    </row>
    <row r="26" spans="2:12" s="1" customFormat="1" ht="12" customHeight="1" x14ac:dyDescent="0.2">
      <c r="B26" s="32"/>
      <c r="D26" s="27" t="s">
        <v>36</v>
      </c>
      <c r="L26" s="32"/>
    </row>
    <row r="27" spans="2:12" s="7" customFormat="1" ht="71.25" customHeight="1" x14ac:dyDescent="0.2">
      <c r="B27" s="86"/>
      <c r="E27" s="301" t="s">
        <v>37</v>
      </c>
      <c r="F27" s="301"/>
      <c r="G27" s="301"/>
      <c r="H27" s="301"/>
      <c r="L27" s="86"/>
    </row>
    <row r="28" spans="2:12" s="1" customFormat="1" ht="6.95" customHeight="1" x14ac:dyDescent="0.2">
      <c r="B28" s="32"/>
      <c r="L28" s="32"/>
    </row>
    <row r="29" spans="2:12" s="1" customFormat="1" ht="6.95" customHeight="1" x14ac:dyDescent="0.2">
      <c r="B29" s="32"/>
      <c r="D29" s="50"/>
      <c r="E29" s="50"/>
      <c r="F29" s="50"/>
      <c r="G29" s="50"/>
      <c r="H29" s="50"/>
      <c r="I29" s="50"/>
      <c r="J29" s="50"/>
      <c r="K29" s="50"/>
      <c r="L29" s="32"/>
    </row>
    <row r="30" spans="2:12" s="1" customFormat="1" ht="25.35" customHeight="1" x14ac:dyDescent="0.2">
      <c r="B30" s="32"/>
      <c r="D30" s="87" t="s">
        <v>38</v>
      </c>
      <c r="J30" s="63">
        <f>ROUND(J81, 2)</f>
        <v>0</v>
      </c>
      <c r="L30" s="32"/>
    </row>
    <row r="31" spans="2:12" s="1" customFormat="1" ht="6.95" customHeight="1" x14ac:dyDescent="0.2">
      <c r="B31" s="32"/>
      <c r="D31" s="50"/>
      <c r="E31" s="50"/>
      <c r="F31" s="50"/>
      <c r="G31" s="50"/>
      <c r="H31" s="50"/>
      <c r="I31" s="50"/>
      <c r="J31" s="50"/>
      <c r="K31" s="50"/>
      <c r="L31" s="32"/>
    </row>
    <row r="32" spans="2:12" s="1" customFormat="1" ht="14.45" customHeight="1" x14ac:dyDescent="0.2">
      <c r="B32" s="32"/>
      <c r="F32" s="35" t="s">
        <v>40</v>
      </c>
      <c r="I32" s="35" t="s">
        <v>39</v>
      </c>
      <c r="J32" s="35" t="s">
        <v>41</v>
      </c>
      <c r="L32" s="32"/>
    </row>
    <row r="33" spans="2:12" s="1" customFormat="1" ht="14.45" customHeight="1" x14ac:dyDescent="0.2">
      <c r="B33" s="32"/>
      <c r="D33" s="52" t="s">
        <v>42</v>
      </c>
      <c r="E33" s="27" t="s">
        <v>43</v>
      </c>
      <c r="F33" s="88">
        <f>ROUND((SUM(BE81:BE89)),  2)</f>
        <v>0</v>
      </c>
      <c r="I33" s="89">
        <v>0.21</v>
      </c>
      <c r="J33" s="88">
        <f>ROUND(((SUM(BE81:BE89))*I33),  2)</f>
        <v>0</v>
      </c>
      <c r="L33" s="32"/>
    </row>
    <row r="34" spans="2:12" s="1" customFormat="1" ht="14.45" customHeight="1" x14ac:dyDescent="0.2">
      <c r="B34" s="32"/>
      <c r="E34" s="27" t="s">
        <v>44</v>
      </c>
      <c r="F34" s="88">
        <f>ROUND((SUM(BF81:BF89)),  2)</f>
        <v>0</v>
      </c>
      <c r="I34" s="89">
        <v>0.15</v>
      </c>
      <c r="J34" s="88">
        <f>ROUND(((SUM(BF81:BF89))*I34),  2)</f>
        <v>0</v>
      </c>
      <c r="L34" s="32"/>
    </row>
    <row r="35" spans="2:12" s="1" customFormat="1" ht="14.45" hidden="1" customHeight="1" x14ac:dyDescent="0.2">
      <c r="B35" s="32"/>
      <c r="E35" s="27" t="s">
        <v>45</v>
      </c>
      <c r="F35" s="88">
        <f>ROUND((SUM(BG81:BG89)),  2)</f>
        <v>0</v>
      </c>
      <c r="I35" s="89">
        <v>0.21</v>
      </c>
      <c r="J35" s="88">
        <f>0</f>
        <v>0</v>
      </c>
      <c r="L35" s="32"/>
    </row>
    <row r="36" spans="2:12" s="1" customFormat="1" ht="14.45" hidden="1" customHeight="1" x14ac:dyDescent="0.2">
      <c r="B36" s="32"/>
      <c r="E36" s="27" t="s">
        <v>46</v>
      </c>
      <c r="F36" s="88">
        <f>ROUND((SUM(BH81:BH89)),  2)</f>
        <v>0</v>
      </c>
      <c r="I36" s="89">
        <v>0.15</v>
      </c>
      <c r="J36" s="88">
        <f>0</f>
        <v>0</v>
      </c>
      <c r="L36" s="32"/>
    </row>
    <row r="37" spans="2:12" s="1" customFormat="1" ht="14.45" hidden="1" customHeight="1" x14ac:dyDescent="0.2">
      <c r="B37" s="32"/>
      <c r="E37" s="27" t="s">
        <v>47</v>
      </c>
      <c r="F37" s="88">
        <f>ROUND((SUM(BI81:BI89)),  2)</f>
        <v>0</v>
      </c>
      <c r="I37" s="89">
        <v>0</v>
      </c>
      <c r="J37" s="88">
        <f>0</f>
        <v>0</v>
      </c>
      <c r="L37" s="32"/>
    </row>
    <row r="38" spans="2:12" s="1" customFormat="1" ht="6.95" customHeight="1" x14ac:dyDescent="0.2">
      <c r="B38" s="32"/>
      <c r="L38" s="32"/>
    </row>
    <row r="39" spans="2:12" s="1" customFormat="1" ht="25.35" customHeight="1" x14ac:dyDescent="0.2">
      <c r="B39" s="32"/>
      <c r="C39" s="90"/>
      <c r="D39" s="91" t="s">
        <v>48</v>
      </c>
      <c r="E39" s="54"/>
      <c r="F39" s="54"/>
      <c r="G39" s="92" t="s">
        <v>49</v>
      </c>
      <c r="H39" s="93" t="s">
        <v>50</v>
      </c>
      <c r="I39" s="54"/>
      <c r="J39" s="94">
        <f>SUM(J30:J37)</f>
        <v>0</v>
      </c>
      <c r="K39" s="95"/>
      <c r="L39" s="32"/>
    </row>
    <row r="40" spans="2:12" s="1" customFormat="1" ht="14.45" customHeight="1" x14ac:dyDescent="0.2">
      <c r="B40" s="41"/>
      <c r="C40" s="42"/>
      <c r="D40" s="42"/>
      <c r="E40" s="42"/>
      <c r="F40" s="42"/>
      <c r="G40" s="42"/>
      <c r="H40" s="42"/>
      <c r="I40" s="42"/>
      <c r="J40" s="42"/>
      <c r="K40" s="42"/>
      <c r="L40" s="32"/>
    </row>
    <row r="44" spans="2:12" s="1" customFormat="1" ht="6.95" customHeight="1" x14ac:dyDescent="0.2">
      <c r="B44" s="43"/>
      <c r="C44" s="44"/>
      <c r="D44" s="44"/>
      <c r="E44" s="44"/>
      <c r="F44" s="44"/>
      <c r="G44" s="44"/>
      <c r="H44" s="44"/>
      <c r="I44" s="44"/>
      <c r="J44" s="44"/>
      <c r="K44" s="44"/>
      <c r="L44" s="32"/>
    </row>
    <row r="45" spans="2:12" s="1" customFormat="1" ht="24.95" customHeight="1" x14ac:dyDescent="0.2">
      <c r="B45" s="32"/>
      <c r="C45" s="21" t="s">
        <v>140</v>
      </c>
      <c r="L45" s="32"/>
    </row>
    <row r="46" spans="2:12" s="1" customFormat="1" ht="6.95" customHeight="1" x14ac:dyDescent="0.2">
      <c r="B46" s="32"/>
      <c r="L46" s="32"/>
    </row>
    <row r="47" spans="2:12" s="1" customFormat="1" ht="12" customHeight="1" x14ac:dyDescent="0.2">
      <c r="B47" s="32"/>
      <c r="C47" s="27" t="s">
        <v>16</v>
      </c>
      <c r="L47" s="32"/>
    </row>
    <row r="48" spans="2:12" s="1" customFormat="1" ht="16.5" customHeight="1" x14ac:dyDescent="0.2">
      <c r="B48" s="32"/>
      <c r="E48" s="322" t="str">
        <f>E7</f>
        <v>Servisní centrum Čertovka</v>
      </c>
      <c r="F48" s="323"/>
      <c r="G48" s="323"/>
      <c r="H48" s="323"/>
      <c r="L48" s="32"/>
    </row>
    <row r="49" spans="2:47" s="1" customFormat="1" ht="12" customHeight="1" x14ac:dyDescent="0.2">
      <c r="B49" s="32"/>
      <c r="C49" s="27" t="s">
        <v>138</v>
      </c>
      <c r="L49" s="32"/>
    </row>
    <row r="50" spans="2:47" s="1" customFormat="1" ht="16.5" customHeight="1" x14ac:dyDescent="0.2">
      <c r="B50" s="32"/>
      <c r="E50" s="287" t="str">
        <f>E9</f>
        <v>SO_15 - Dveře, protipožární dveře a okna</v>
      </c>
      <c r="F50" s="321"/>
      <c r="G50" s="321"/>
      <c r="H50" s="321"/>
      <c r="L50" s="32"/>
    </row>
    <row r="51" spans="2:47" s="1" customFormat="1" ht="6.95" customHeight="1" x14ac:dyDescent="0.2">
      <c r="B51" s="32"/>
      <c r="L51" s="32"/>
    </row>
    <row r="52" spans="2:47" s="1" customFormat="1" ht="12" customHeight="1" x14ac:dyDescent="0.2">
      <c r="B52" s="32"/>
      <c r="C52" s="27" t="s">
        <v>21</v>
      </c>
      <c r="F52" s="25" t="str">
        <f>F12</f>
        <v xml:space="preserve"> </v>
      </c>
      <c r="I52" s="27" t="s">
        <v>23</v>
      </c>
      <c r="J52" s="49" t="str">
        <f>IF(J12="","",J12)</f>
        <v>19. 1. 2024</v>
      </c>
      <c r="L52" s="32"/>
    </row>
    <row r="53" spans="2:47" s="1" customFormat="1" ht="6.95" customHeight="1" x14ac:dyDescent="0.2">
      <c r="B53" s="32"/>
      <c r="L53" s="32"/>
    </row>
    <row r="54" spans="2:47" s="1" customFormat="1" ht="15.2" customHeight="1" x14ac:dyDescent="0.2">
      <c r="B54" s="32"/>
      <c r="C54" s="27" t="s">
        <v>25</v>
      </c>
      <c r="F54" s="25" t="str">
        <f>E15</f>
        <v>Dipl. Ing. René Göndör</v>
      </c>
      <c r="I54" s="27" t="s">
        <v>32</v>
      </c>
      <c r="J54" s="30" t="str">
        <f>E21</f>
        <v>PIKHART.CZ</v>
      </c>
      <c r="L54" s="32"/>
    </row>
    <row r="55" spans="2:47" s="1" customFormat="1" ht="15.2" customHeight="1" x14ac:dyDescent="0.2">
      <c r="B55" s="32"/>
      <c r="C55" s="27" t="s">
        <v>30</v>
      </c>
      <c r="F55" s="25" t="str">
        <f>IF(E18="","",E18)</f>
        <v>Vyplň údaj</v>
      </c>
      <c r="I55" s="27" t="s">
        <v>35</v>
      </c>
      <c r="J55" s="30" t="str">
        <f>E24</f>
        <v xml:space="preserve"> </v>
      </c>
      <c r="L55" s="32"/>
    </row>
    <row r="56" spans="2:47" s="1" customFormat="1" ht="10.35" customHeight="1" x14ac:dyDescent="0.2">
      <c r="B56" s="32"/>
      <c r="L56" s="32"/>
    </row>
    <row r="57" spans="2:47" s="1" customFormat="1" ht="29.25" customHeight="1" x14ac:dyDescent="0.2">
      <c r="B57" s="32"/>
      <c r="C57" s="96" t="s">
        <v>141</v>
      </c>
      <c r="D57" s="90"/>
      <c r="E57" s="90"/>
      <c r="F57" s="90"/>
      <c r="G57" s="90"/>
      <c r="H57" s="90"/>
      <c r="I57" s="90"/>
      <c r="J57" s="97" t="s">
        <v>142</v>
      </c>
      <c r="K57" s="90"/>
      <c r="L57" s="32"/>
    </row>
    <row r="58" spans="2:47" s="1" customFormat="1" ht="10.35" customHeight="1" x14ac:dyDescent="0.2">
      <c r="B58" s="32"/>
      <c r="L58" s="32"/>
    </row>
    <row r="59" spans="2:47" s="1" customFormat="1" ht="22.9" customHeight="1" x14ac:dyDescent="0.2">
      <c r="B59" s="32"/>
      <c r="C59" s="98" t="s">
        <v>70</v>
      </c>
      <c r="J59" s="63">
        <f>J81</f>
        <v>0</v>
      </c>
      <c r="L59" s="32"/>
      <c r="AU59" s="17" t="s">
        <v>143</v>
      </c>
    </row>
    <row r="60" spans="2:47" s="8" customFormat="1" ht="24.95" customHeight="1" x14ac:dyDescent="0.2">
      <c r="B60" s="99"/>
      <c r="D60" s="100" t="s">
        <v>1028</v>
      </c>
      <c r="E60" s="101"/>
      <c r="F60" s="101"/>
      <c r="G60" s="101"/>
      <c r="H60" s="101"/>
      <c r="I60" s="101"/>
      <c r="J60" s="102">
        <f>J82</f>
        <v>0</v>
      </c>
      <c r="L60" s="99"/>
    </row>
    <row r="61" spans="2:47" s="14" customFormat="1" ht="19.899999999999999" customHeight="1" x14ac:dyDescent="0.2">
      <c r="B61" s="171"/>
      <c r="D61" s="172" t="s">
        <v>1029</v>
      </c>
      <c r="E61" s="173"/>
      <c r="F61" s="173"/>
      <c r="G61" s="173"/>
      <c r="H61" s="173"/>
      <c r="I61" s="173"/>
      <c r="J61" s="174">
        <f>J83</f>
        <v>0</v>
      </c>
      <c r="L61" s="171"/>
    </row>
    <row r="62" spans="2:47" s="1" customFormat="1" ht="21.75" customHeight="1" x14ac:dyDescent="0.2">
      <c r="B62" s="32"/>
      <c r="L62" s="32"/>
    </row>
    <row r="63" spans="2:47" s="1" customFormat="1" ht="6.95" customHeight="1" x14ac:dyDescent="0.2">
      <c r="B63" s="41"/>
      <c r="C63" s="42"/>
      <c r="D63" s="42"/>
      <c r="E63" s="42"/>
      <c r="F63" s="42"/>
      <c r="G63" s="42"/>
      <c r="H63" s="42"/>
      <c r="I63" s="42"/>
      <c r="J63" s="42"/>
      <c r="K63" s="42"/>
      <c r="L63" s="32"/>
    </row>
    <row r="67" spans="2:21" s="1" customFormat="1" ht="6.95" customHeight="1" x14ac:dyDescent="0.2">
      <c r="B67" s="43"/>
      <c r="C67" s="44"/>
      <c r="D67" s="44"/>
      <c r="E67" s="44"/>
      <c r="F67" s="44"/>
      <c r="G67" s="44"/>
      <c r="H67" s="44"/>
      <c r="I67" s="44"/>
      <c r="J67" s="44"/>
      <c r="K67" s="44"/>
      <c r="L67" s="32"/>
    </row>
    <row r="68" spans="2:21" s="1" customFormat="1" ht="24.95" customHeight="1" x14ac:dyDescent="0.2">
      <c r="B68" s="32"/>
      <c r="C68" s="21" t="s">
        <v>152</v>
      </c>
      <c r="L68" s="32"/>
    </row>
    <row r="69" spans="2:21" s="1" customFormat="1" ht="6.95" customHeight="1" x14ac:dyDescent="0.2">
      <c r="B69" s="32"/>
      <c r="L69" s="32"/>
    </row>
    <row r="70" spans="2:21" s="1" customFormat="1" ht="12" customHeight="1" x14ac:dyDescent="0.2">
      <c r="B70" s="32"/>
      <c r="C70" s="27" t="s">
        <v>16</v>
      </c>
      <c r="L70" s="32"/>
    </row>
    <row r="71" spans="2:21" s="1" customFormat="1" ht="16.5" customHeight="1" x14ac:dyDescent="0.2">
      <c r="B71" s="32"/>
      <c r="E71" s="322" t="str">
        <f>E7</f>
        <v>Servisní centrum Čertovka</v>
      </c>
      <c r="F71" s="323"/>
      <c r="G71" s="323"/>
      <c r="H71" s="323"/>
      <c r="L71" s="32"/>
    </row>
    <row r="72" spans="2:21" s="1" customFormat="1" ht="12" customHeight="1" x14ac:dyDescent="0.2">
      <c r="B72" s="32"/>
      <c r="C72" s="27" t="s">
        <v>138</v>
      </c>
      <c r="L72" s="32"/>
    </row>
    <row r="73" spans="2:21" s="1" customFormat="1" ht="16.5" customHeight="1" x14ac:dyDescent="0.2">
      <c r="B73" s="32"/>
      <c r="E73" s="287" t="str">
        <f>E9</f>
        <v>SO_15 - Dveře, protipožární dveře a okna</v>
      </c>
      <c r="F73" s="321"/>
      <c r="G73" s="321"/>
      <c r="H73" s="321"/>
      <c r="L73" s="32"/>
    </row>
    <row r="74" spans="2:21" s="1" customFormat="1" ht="6.95" customHeight="1" x14ac:dyDescent="0.2">
      <c r="B74" s="32"/>
      <c r="L74" s="32"/>
    </row>
    <row r="75" spans="2:21" s="1" customFormat="1" ht="12" customHeight="1" x14ac:dyDescent="0.2">
      <c r="B75" s="32"/>
      <c r="C75" s="27" t="s">
        <v>21</v>
      </c>
      <c r="F75" s="25" t="str">
        <f>F12</f>
        <v xml:space="preserve"> </v>
      </c>
      <c r="I75" s="27" t="s">
        <v>23</v>
      </c>
      <c r="J75" s="49" t="str">
        <f>IF(J12="","",J12)</f>
        <v>19. 1. 2024</v>
      </c>
      <c r="L75" s="32"/>
    </row>
    <row r="76" spans="2:21" s="1" customFormat="1" ht="6.95" customHeight="1" x14ac:dyDescent="0.2">
      <c r="B76" s="32"/>
      <c r="L76" s="32"/>
    </row>
    <row r="77" spans="2:21" s="1" customFormat="1" ht="15.2" customHeight="1" x14ac:dyDescent="0.2">
      <c r="B77" s="32"/>
      <c r="C77" s="27" t="s">
        <v>25</v>
      </c>
      <c r="F77" s="25" t="str">
        <f>E15</f>
        <v>Dipl. Ing. René Göndör</v>
      </c>
      <c r="I77" s="27" t="s">
        <v>32</v>
      </c>
      <c r="J77" s="30" t="str">
        <f>E21</f>
        <v>PIKHART.CZ</v>
      </c>
      <c r="L77" s="32"/>
    </row>
    <row r="78" spans="2:21" s="1" customFormat="1" ht="15.2" customHeight="1" x14ac:dyDescent="0.2">
      <c r="B78" s="32"/>
      <c r="C78" s="27" t="s">
        <v>30</v>
      </c>
      <c r="F78" s="25" t="str">
        <f>IF(E18="","",E18)</f>
        <v>Vyplň údaj</v>
      </c>
      <c r="I78" s="27" t="s">
        <v>35</v>
      </c>
      <c r="J78" s="30" t="str">
        <f>E24</f>
        <v xml:space="preserve"> </v>
      </c>
      <c r="L78" s="32"/>
    </row>
    <row r="79" spans="2:21" s="1" customFormat="1" ht="10.35" customHeight="1" x14ac:dyDescent="0.2">
      <c r="B79" s="32"/>
      <c r="L79" s="32"/>
    </row>
    <row r="80" spans="2:21" s="9" customFormat="1" ht="29.25" customHeight="1" x14ac:dyDescent="0.2">
      <c r="B80" s="103"/>
      <c r="C80" s="104" t="s">
        <v>153</v>
      </c>
      <c r="D80" s="105" t="s">
        <v>57</v>
      </c>
      <c r="E80" s="105" t="s">
        <v>53</v>
      </c>
      <c r="F80" s="105" t="s">
        <v>54</v>
      </c>
      <c r="G80" s="105" t="s">
        <v>154</v>
      </c>
      <c r="H80" s="105" t="s">
        <v>155</v>
      </c>
      <c r="I80" s="105" t="s">
        <v>156</v>
      </c>
      <c r="J80" s="105" t="s">
        <v>142</v>
      </c>
      <c r="K80" s="106" t="s">
        <v>157</v>
      </c>
      <c r="L80" s="103"/>
      <c r="M80" s="56" t="s">
        <v>19</v>
      </c>
      <c r="N80" s="57" t="s">
        <v>42</v>
      </c>
      <c r="O80" s="57" t="s">
        <v>158</v>
      </c>
      <c r="P80" s="57" t="s">
        <v>159</v>
      </c>
      <c r="Q80" s="57" t="s">
        <v>160</v>
      </c>
      <c r="R80" s="57" t="s">
        <v>161</v>
      </c>
      <c r="S80" s="57" t="s">
        <v>162</v>
      </c>
      <c r="T80" s="57" t="s">
        <v>163</v>
      </c>
      <c r="U80" s="58" t="s">
        <v>164</v>
      </c>
    </row>
    <row r="81" spans="2:65" s="1" customFormat="1" ht="22.9" customHeight="1" x14ac:dyDescent="0.25">
      <c r="B81" s="32"/>
      <c r="C81" s="61" t="s">
        <v>165</v>
      </c>
      <c r="J81" s="107">
        <f>BK81</f>
        <v>0</v>
      </c>
      <c r="L81" s="32"/>
      <c r="M81" s="59"/>
      <c r="N81" s="50"/>
      <c r="O81" s="50"/>
      <c r="P81" s="108">
        <f>P82</f>
        <v>0</v>
      </c>
      <c r="Q81" s="50"/>
      <c r="R81" s="108">
        <f>R82</f>
        <v>0</v>
      </c>
      <c r="S81" s="50"/>
      <c r="T81" s="108">
        <f>T82</f>
        <v>0</v>
      </c>
      <c r="U81" s="51"/>
      <c r="AT81" s="17" t="s">
        <v>71</v>
      </c>
      <c r="AU81" s="17" t="s">
        <v>143</v>
      </c>
      <c r="BK81" s="109">
        <f>BK82</f>
        <v>0</v>
      </c>
    </row>
    <row r="82" spans="2:65" s="10" customFormat="1" ht="25.9" customHeight="1" x14ac:dyDescent="0.2">
      <c r="B82" s="110"/>
      <c r="D82" s="111" t="s">
        <v>71</v>
      </c>
      <c r="E82" s="112" t="s">
        <v>1331</v>
      </c>
      <c r="F82" s="112" t="s">
        <v>1332</v>
      </c>
      <c r="I82" s="113"/>
      <c r="J82" s="114">
        <f>BK82</f>
        <v>0</v>
      </c>
      <c r="L82" s="110"/>
      <c r="M82" s="115"/>
      <c r="P82" s="116">
        <f>P83</f>
        <v>0</v>
      </c>
      <c r="R82" s="116">
        <f>R83</f>
        <v>0</v>
      </c>
      <c r="T82" s="116">
        <f>T83</f>
        <v>0</v>
      </c>
      <c r="U82" s="117"/>
      <c r="AR82" s="111" t="s">
        <v>173</v>
      </c>
      <c r="AT82" s="118" t="s">
        <v>71</v>
      </c>
      <c r="AU82" s="118" t="s">
        <v>72</v>
      </c>
      <c r="AY82" s="111" t="s">
        <v>167</v>
      </c>
      <c r="BK82" s="119">
        <f>BK83</f>
        <v>0</v>
      </c>
    </row>
    <row r="83" spans="2:65" s="10" customFormat="1" ht="22.9" customHeight="1" x14ac:dyDescent="0.2">
      <c r="B83" s="110"/>
      <c r="D83" s="111" t="s">
        <v>71</v>
      </c>
      <c r="E83" s="175" t="s">
        <v>1333</v>
      </c>
      <c r="F83" s="175" t="s">
        <v>1334</v>
      </c>
      <c r="I83" s="113"/>
      <c r="J83" s="176">
        <f>BK83</f>
        <v>0</v>
      </c>
      <c r="L83" s="110"/>
      <c r="M83" s="115"/>
      <c r="P83" s="116">
        <f>SUM(P84:P89)</f>
        <v>0</v>
      </c>
      <c r="R83" s="116">
        <f>SUM(R84:R89)</f>
        <v>0</v>
      </c>
      <c r="T83" s="116">
        <f>SUM(T84:T89)</f>
        <v>0</v>
      </c>
      <c r="U83" s="117"/>
      <c r="AR83" s="111" t="s">
        <v>173</v>
      </c>
      <c r="AT83" s="118" t="s">
        <v>71</v>
      </c>
      <c r="AU83" s="118" t="s">
        <v>80</v>
      </c>
      <c r="AY83" s="111" t="s">
        <v>167</v>
      </c>
      <c r="BK83" s="119">
        <f>SUM(BK84:BK89)</f>
        <v>0</v>
      </c>
    </row>
    <row r="84" spans="2:65" s="1" customFormat="1" ht="21.75" customHeight="1" x14ac:dyDescent="0.2">
      <c r="B84" s="32"/>
      <c r="C84" s="120" t="s">
        <v>80</v>
      </c>
      <c r="D84" s="120" t="s">
        <v>168</v>
      </c>
      <c r="E84" s="121" t="s">
        <v>295</v>
      </c>
      <c r="F84" s="122" t="s">
        <v>2892</v>
      </c>
      <c r="G84" s="123" t="s">
        <v>314</v>
      </c>
      <c r="H84" s="124">
        <v>26</v>
      </c>
      <c r="I84" s="125"/>
      <c r="J84" s="126">
        <f t="shared" ref="J84:J89" si="0">ROUND(I84*H84,2)</f>
        <v>0</v>
      </c>
      <c r="K84" s="122" t="s">
        <v>19</v>
      </c>
      <c r="L84" s="32"/>
      <c r="M84" s="127" t="s">
        <v>19</v>
      </c>
      <c r="N84" s="128" t="s">
        <v>43</v>
      </c>
      <c r="P84" s="129">
        <f t="shared" ref="P84:P89" si="1">O84*H84</f>
        <v>0</v>
      </c>
      <c r="Q84" s="129">
        <v>0</v>
      </c>
      <c r="R84" s="129">
        <f t="shared" ref="R84:R89" si="2">Q84*H84</f>
        <v>0</v>
      </c>
      <c r="S84" s="129">
        <v>0</v>
      </c>
      <c r="T84" s="129">
        <f t="shared" ref="T84:T89" si="3">S84*H84</f>
        <v>0</v>
      </c>
      <c r="U84" s="130" t="s">
        <v>19</v>
      </c>
      <c r="AR84" s="131" t="s">
        <v>1329</v>
      </c>
      <c r="AT84" s="131" t="s">
        <v>168</v>
      </c>
      <c r="AU84" s="131" t="s">
        <v>82</v>
      </c>
      <c r="AY84" s="17" t="s">
        <v>167</v>
      </c>
      <c r="BE84" s="132">
        <f t="shared" ref="BE84:BE89" si="4">IF(N84="základní",J84,0)</f>
        <v>0</v>
      </c>
      <c r="BF84" s="132">
        <f t="shared" ref="BF84:BF89" si="5">IF(N84="snížená",J84,0)</f>
        <v>0</v>
      </c>
      <c r="BG84" s="132">
        <f t="shared" ref="BG84:BG89" si="6">IF(N84="zákl. přenesená",J84,0)</f>
        <v>0</v>
      </c>
      <c r="BH84" s="132">
        <f t="shared" ref="BH84:BH89" si="7">IF(N84="sníž. přenesená",J84,0)</f>
        <v>0</v>
      </c>
      <c r="BI84" s="132">
        <f t="shared" ref="BI84:BI89" si="8">IF(N84="nulová",J84,0)</f>
        <v>0</v>
      </c>
      <c r="BJ84" s="17" t="s">
        <v>80</v>
      </c>
      <c r="BK84" s="132">
        <f t="shared" ref="BK84:BK89" si="9">ROUND(I84*H84,2)</f>
        <v>0</v>
      </c>
      <c r="BL84" s="17" t="s">
        <v>1329</v>
      </c>
      <c r="BM84" s="131" t="s">
        <v>2893</v>
      </c>
    </row>
    <row r="85" spans="2:65" s="1" customFormat="1" ht="21.75" customHeight="1" x14ac:dyDescent="0.2">
      <c r="B85" s="32"/>
      <c r="C85" s="120" t="s">
        <v>82</v>
      </c>
      <c r="D85" s="120" t="s">
        <v>168</v>
      </c>
      <c r="E85" s="121" t="s">
        <v>2894</v>
      </c>
      <c r="F85" s="122" t="s">
        <v>2895</v>
      </c>
      <c r="G85" s="123" t="s">
        <v>314</v>
      </c>
      <c r="H85" s="124">
        <v>3</v>
      </c>
      <c r="I85" s="125"/>
      <c r="J85" s="126">
        <f t="shared" si="0"/>
        <v>0</v>
      </c>
      <c r="K85" s="122" t="s">
        <v>19</v>
      </c>
      <c r="L85" s="32"/>
      <c r="M85" s="127" t="s">
        <v>19</v>
      </c>
      <c r="N85" s="128" t="s">
        <v>43</v>
      </c>
      <c r="P85" s="129">
        <f t="shared" si="1"/>
        <v>0</v>
      </c>
      <c r="Q85" s="129">
        <v>0</v>
      </c>
      <c r="R85" s="129">
        <f t="shared" si="2"/>
        <v>0</v>
      </c>
      <c r="S85" s="129">
        <v>0</v>
      </c>
      <c r="T85" s="129">
        <f t="shared" si="3"/>
        <v>0</v>
      </c>
      <c r="U85" s="130" t="s">
        <v>19</v>
      </c>
      <c r="AR85" s="131" t="s">
        <v>1329</v>
      </c>
      <c r="AT85" s="131" t="s">
        <v>168</v>
      </c>
      <c r="AU85" s="131" t="s">
        <v>82</v>
      </c>
      <c r="AY85" s="17" t="s">
        <v>167</v>
      </c>
      <c r="BE85" s="132">
        <f t="shared" si="4"/>
        <v>0</v>
      </c>
      <c r="BF85" s="132">
        <f t="shared" si="5"/>
        <v>0</v>
      </c>
      <c r="BG85" s="132">
        <f t="shared" si="6"/>
        <v>0</v>
      </c>
      <c r="BH85" s="132">
        <f t="shared" si="7"/>
        <v>0</v>
      </c>
      <c r="BI85" s="132">
        <f t="shared" si="8"/>
        <v>0</v>
      </c>
      <c r="BJ85" s="17" t="s">
        <v>80</v>
      </c>
      <c r="BK85" s="132">
        <f t="shared" si="9"/>
        <v>0</v>
      </c>
      <c r="BL85" s="17" t="s">
        <v>1329</v>
      </c>
      <c r="BM85" s="131" t="s">
        <v>2896</v>
      </c>
    </row>
    <row r="86" spans="2:65" s="1" customFormat="1" ht="21.75" customHeight="1" x14ac:dyDescent="0.2">
      <c r="B86" s="32"/>
      <c r="C86" s="120" t="s">
        <v>187</v>
      </c>
      <c r="D86" s="120" t="s">
        <v>168</v>
      </c>
      <c r="E86" s="121" t="s">
        <v>2897</v>
      </c>
      <c r="F86" s="122" t="s">
        <v>2898</v>
      </c>
      <c r="G86" s="123" t="s">
        <v>314</v>
      </c>
      <c r="H86" s="124">
        <v>10</v>
      </c>
      <c r="I86" s="125"/>
      <c r="J86" s="126">
        <f t="shared" si="0"/>
        <v>0</v>
      </c>
      <c r="K86" s="122" t="s">
        <v>19</v>
      </c>
      <c r="L86" s="32"/>
      <c r="M86" s="127" t="s">
        <v>19</v>
      </c>
      <c r="N86" s="128" t="s">
        <v>43</v>
      </c>
      <c r="P86" s="129">
        <f t="shared" si="1"/>
        <v>0</v>
      </c>
      <c r="Q86" s="129">
        <v>0</v>
      </c>
      <c r="R86" s="129">
        <f t="shared" si="2"/>
        <v>0</v>
      </c>
      <c r="S86" s="129">
        <v>0</v>
      </c>
      <c r="T86" s="129">
        <f t="shared" si="3"/>
        <v>0</v>
      </c>
      <c r="U86" s="130" t="s">
        <v>19</v>
      </c>
      <c r="AR86" s="131" t="s">
        <v>1329</v>
      </c>
      <c r="AT86" s="131" t="s">
        <v>168</v>
      </c>
      <c r="AU86" s="131" t="s">
        <v>82</v>
      </c>
      <c r="AY86" s="17" t="s">
        <v>167</v>
      </c>
      <c r="BE86" s="132">
        <f t="shared" si="4"/>
        <v>0</v>
      </c>
      <c r="BF86" s="132">
        <f t="shared" si="5"/>
        <v>0</v>
      </c>
      <c r="BG86" s="132">
        <f t="shared" si="6"/>
        <v>0</v>
      </c>
      <c r="BH86" s="132">
        <f t="shared" si="7"/>
        <v>0</v>
      </c>
      <c r="BI86" s="132">
        <f t="shared" si="8"/>
        <v>0</v>
      </c>
      <c r="BJ86" s="17" t="s">
        <v>80</v>
      </c>
      <c r="BK86" s="132">
        <f t="shared" si="9"/>
        <v>0</v>
      </c>
      <c r="BL86" s="17" t="s">
        <v>1329</v>
      </c>
      <c r="BM86" s="131" t="s">
        <v>2899</v>
      </c>
    </row>
    <row r="87" spans="2:65" s="1" customFormat="1" ht="21.75" customHeight="1" x14ac:dyDescent="0.2">
      <c r="B87" s="32"/>
      <c r="C87" s="120" t="s">
        <v>173</v>
      </c>
      <c r="D87" s="120" t="s">
        <v>168</v>
      </c>
      <c r="E87" s="121" t="s">
        <v>2900</v>
      </c>
      <c r="F87" s="122" t="s">
        <v>2901</v>
      </c>
      <c r="G87" s="123" t="s">
        <v>314</v>
      </c>
      <c r="H87" s="124">
        <v>1</v>
      </c>
      <c r="I87" s="125"/>
      <c r="J87" s="126">
        <f t="shared" si="0"/>
        <v>0</v>
      </c>
      <c r="K87" s="122" t="s">
        <v>19</v>
      </c>
      <c r="L87" s="32"/>
      <c r="M87" s="127" t="s">
        <v>19</v>
      </c>
      <c r="N87" s="128" t="s">
        <v>43</v>
      </c>
      <c r="P87" s="129">
        <f t="shared" si="1"/>
        <v>0</v>
      </c>
      <c r="Q87" s="129">
        <v>0</v>
      </c>
      <c r="R87" s="129">
        <f t="shared" si="2"/>
        <v>0</v>
      </c>
      <c r="S87" s="129">
        <v>0</v>
      </c>
      <c r="T87" s="129">
        <f t="shared" si="3"/>
        <v>0</v>
      </c>
      <c r="U87" s="130" t="s">
        <v>19</v>
      </c>
      <c r="AR87" s="131" t="s">
        <v>1329</v>
      </c>
      <c r="AT87" s="131" t="s">
        <v>168</v>
      </c>
      <c r="AU87" s="131" t="s">
        <v>82</v>
      </c>
      <c r="AY87" s="17" t="s">
        <v>167</v>
      </c>
      <c r="BE87" s="132">
        <f t="shared" si="4"/>
        <v>0</v>
      </c>
      <c r="BF87" s="132">
        <f t="shared" si="5"/>
        <v>0</v>
      </c>
      <c r="BG87" s="132">
        <f t="shared" si="6"/>
        <v>0</v>
      </c>
      <c r="BH87" s="132">
        <f t="shared" si="7"/>
        <v>0</v>
      </c>
      <c r="BI87" s="132">
        <f t="shared" si="8"/>
        <v>0</v>
      </c>
      <c r="BJ87" s="17" t="s">
        <v>80</v>
      </c>
      <c r="BK87" s="132">
        <f t="shared" si="9"/>
        <v>0</v>
      </c>
      <c r="BL87" s="17" t="s">
        <v>1329</v>
      </c>
      <c r="BM87" s="131" t="s">
        <v>2902</v>
      </c>
    </row>
    <row r="88" spans="2:65" s="1" customFormat="1" ht="21.75" customHeight="1" x14ac:dyDescent="0.2">
      <c r="B88" s="32"/>
      <c r="C88" s="120" t="s">
        <v>199</v>
      </c>
      <c r="D88" s="120" t="s">
        <v>168</v>
      </c>
      <c r="E88" s="121" t="s">
        <v>2903</v>
      </c>
      <c r="F88" s="122" t="s">
        <v>2904</v>
      </c>
      <c r="G88" s="123" t="s">
        <v>314</v>
      </c>
      <c r="H88" s="124">
        <v>18</v>
      </c>
      <c r="I88" s="125"/>
      <c r="J88" s="126">
        <f t="shared" si="0"/>
        <v>0</v>
      </c>
      <c r="K88" s="122" t="s">
        <v>19</v>
      </c>
      <c r="L88" s="32"/>
      <c r="M88" s="127" t="s">
        <v>19</v>
      </c>
      <c r="N88" s="128" t="s">
        <v>43</v>
      </c>
      <c r="P88" s="129">
        <f t="shared" si="1"/>
        <v>0</v>
      </c>
      <c r="Q88" s="129">
        <v>0</v>
      </c>
      <c r="R88" s="129">
        <f t="shared" si="2"/>
        <v>0</v>
      </c>
      <c r="S88" s="129">
        <v>0</v>
      </c>
      <c r="T88" s="129">
        <f t="shared" si="3"/>
        <v>0</v>
      </c>
      <c r="U88" s="130" t="s">
        <v>19</v>
      </c>
      <c r="AR88" s="131" t="s">
        <v>1329</v>
      </c>
      <c r="AT88" s="131" t="s">
        <v>168</v>
      </c>
      <c r="AU88" s="131" t="s">
        <v>82</v>
      </c>
      <c r="AY88" s="17" t="s">
        <v>167</v>
      </c>
      <c r="BE88" s="132">
        <f t="shared" si="4"/>
        <v>0</v>
      </c>
      <c r="BF88" s="132">
        <f t="shared" si="5"/>
        <v>0</v>
      </c>
      <c r="BG88" s="132">
        <f t="shared" si="6"/>
        <v>0</v>
      </c>
      <c r="BH88" s="132">
        <f t="shared" si="7"/>
        <v>0</v>
      </c>
      <c r="BI88" s="132">
        <f t="shared" si="8"/>
        <v>0</v>
      </c>
      <c r="BJ88" s="17" t="s">
        <v>80</v>
      </c>
      <c r="BK88" s="132">
        <f t="shared" si="9"/>
        <v>0</v>
      </c>
      <c r="BL88" s="17" t="s">
        <v>1329</v>
      </c>
      <c r="BM88" s="131" t="s">
        <v>2905</v>
      </c>
    </row>
    <row r="89" spans="2:65" s="1" customFormat="1" ht="16.5" customHeight="1" x14ac:dyDescent="0.2">
      <c r="B89" s="32"/>
      <c r="C89" s="120" t="s">
        <v>205</v>
      </c>
      <c r="D89" s="120" t="s">
        <v>168</v>
      </c>
      <c r="E89" s="121" t="s">
        <v>2039</v>
      </c>
      <c r="F89" s="122" t="s">
        <v>2906</v>
      </c>
      <c r="G89" s="123" t="s">
        <v>314</v>
      </c>
      <c r="H89" s="124">
        <v>6</v>
      </c>
      <c r="I89" s="125"/>
      <c r="J89" s="126">
        <f t="shared" si="0"/>
        <v>0</v>
      </c>
      <c r="K89" s="122" t="s">
        <v>19</v>
      </c>
      <c r="L89" s="32"/>
      <c r="M89" s="177" t="s">
        <v>19</v>
      </c>
      <c r="N89" s="178" t="s">
        <v>43</v>
      </c>
      <c r="O89" s="169"/>
      <c r="P89" s="179">
        <f t="shared" si="1"/>
        <v>0</v>
      </c>
      <c r="Q89" s="179">
        <v>0</v>
      </c>
      <c r="R89" s="179">
        <f t="shared" si="2"/>
        <v>0</v>
      </c>
      <c r="S89" s="179">
        <v>0</v>
      </c>
      <c r="T89" s="179">
        <f t="shared" si="3"/>
        <v>0</v>
      </c>
      <c r="U89" s="180" t="s">
        <v>19</v>
      </c>
      <c r="AR89" s="131" t="s">
        <v>1329</v>
      </c>
      <c r="AT89" s="131" t="s">
        <v>168</v>
      </c>
      <c r="AU89" s="131" t="s">
        <v>82</v>
      </c>
      <c r="AY89" s="17" t="s">
        <v>167</v>
      </c>
      <c r="BE89" s="132">
        <f t="shared" si="4"/>
        <v>0</v>
      </c>
      <c r="BF89" s="132">
        <f t="shared" si="5"/>
        <v>0</v>
      </c>
      <c r="BG89" s="132">
        <f t="shared" si="6"/>
        <v>0</v>
      </c>
      <c r="BH89" s="132">
        <f t="shared" si="7"/>
        <v>0</v>
      </c>
      <c r="BI89" s="132">
        <f t="shared" si="8"/>
        <v>0</v>
      </c>
      <c r="BJ89" s="17" t="s">
        <v>80</v>
      </c>
      <c r="BK89" s="132">
        <f t="shared" si="9"/>
        <v>0</v>
      </c>
      <c r="BL89" s="17" t="s">
        <v>1329</v>
      </c>
      <c r="BM89" s="131" t="s">
        <v>2907</v>
      </c>
    </row>
    <row r="90" spans="2:65" s="1" customFormat="1" ht="6.95" customHeight="1" x14ac:dyDescent="0.2">
      <c r="B90" s="41"/>
      <c r="C90" s="42"/>
      <c r="D90" s="42"/>
      <c r="E90" s="42"/>
      <c r="F90" s="42"/>
      <c r="G90" s="42"/>
      <c r="H90" s="42"/>
      <c r="I90" s="42"/>
      <c r="J90" s="42"/>
      <c r="K90" s="42"/>
      <c r="L90" s="32"/>
    </row>
  </sheetData>
  <sheetProtection algorithmName="SHA-512" hashValue="Tty913xdP9qsXjgIfELqSMvfTIE98ZXUstJruJ1iD2x8kv0WHiBRoV+VhcPoYq07CmDAioLk+rl+DewcInEkBg==" saltValue="adEuQG4zooiEuJeTyk+vvB8+/SmerOScHRmRpcEVzEumbj1y9y7ilvdH3ktBEoiGFUs3Yyty9W9Q1DMVOjpILQ==" spinCount="100000" sheet="1" objects="1" scenarios="1" formatColumns="0" formatRows="0" autoFilter="0"/>
  <autoFilter ref="C80:K89" xr:uid="{00000000-0009-0000-0000-000010000000}"/>
  <mergeCells count="9">
    <mergeCell ref="E50:H50"/>
    <mergeCell ref="E71:H71"/>
    <mergeCell ref="E73:H73"/>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8">
    <pageSetUpPr fitToPage="1"/>
  </sheetPr>
  <dimension ref="B2:BM96"/>
  <sheetViews>
    <sheetView showGridLines="0" topLeftCell="A77" workbookViewId="0">
      <selection activeCell="F87" sqref="F87"/>
    </sheetView>
  </sheetViews>
  <sheetFormatPr defaultRowHeight="11.25" x14ac:dyDescent="0.2"/>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1" width="14.16406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x14ac:dyDescent="0.2">
      <c r="L2" s="297"/>
      <c r="M2" s="297"/>
      <c r="N2" s="297"/>
      <c r="O2" s="297"/>
      <c r="P2" s="297"/>
      <c r="Q2" s="297"/>
      <c r="R2" s="297"/>
      <c r="S2" s="297"/>
      <c r="T2" s="297"/>
      <c r="U2" s="297"/>
      <c r="V2" s="297"/>
      <c r="AT2" s="17" t="s">
        <v>130</v>
      </c>
    </row>
    <row r="3" spans="2:46" ht="6.95" customHeight="1" x14ac:dyDescent="0.2">
      <c r="B3" s="18"/>
      <c r="C3" s="19"/>
      <c r="D3" s="19"/>
      <c r="E3" s="19"/>
      <c r="F3" s="19"/>
      <c r="G3" s="19"/>
      <c r="H3" s="19"/>
      <c r="I3" s="19"/>
      <c r="J3" s="19"/>
      <c r="K3" s="19"/>
      <c r="L3" s="20"/>
      <c r="AT3" s="17" t="s">
        <v>82</v>
      </c>
    </row>
    <row r="4" spans="2:46" ht="24.95" customHeight="1" x14ac:dyDescent="0.2">
      <c r="B4" s="20"/>
      <c r="D4" s="21" t="s">
        <v>137</v>
      </c>
      <c r="L4" s="20"/>
      <c r="M4" s="85" t="s">
        <v>10</v>
      </c>
      <c r="AT4" s="17" t="s">
        <v>4</v>
      </c>
    </row>
    <row r="5" spans="2:46" ht="6.95" customHeight="1" x14ac:dyDescent="0.2">
      <c r="B5" s="20"/>
      <c r="L5" s="20"/>
    </row>
    <row r="6" spans="2:46" ht="12" customHeight="1" x14ac:dyDescent="0.2">
      <c r="B6" s="20"/>
      <c r="D6" s="27" t="s">
        <v>16</v>
      </c>
      <c r="L6" s="20"/>
    </row>
    <row r="7" spans="2:46" ht="16.5" customHeight="1" x14ac:dyDescent="0.2">
      <c r="B7" s="20"/>
      <c r="E7" s="322" t="str">
        <f>'Rekapitulace stavby'!K6</f>
        <v>Servisní centrum Čertovka</v>
      </c>
      <c r="F7" s="323"/>
      <c r="G7" s="323"/>
      <c r="H7" s="323"/>
      <c r="L7" s="20"/>
    </row>
    <row r="8" spans="2:46" s="1" customFormat="1" ht="12" customHeight="1" x14ac:dyDescent="0.2">
      <c r="B8" s="32"/>
      <c r="D8" s="27" t="s">
        <v>138</v>
      </c>
      <c r="L8" s="32"/>
    </row>
    <row r="9" spans="2:46" s="1" customFormat="1" ht="16.5" customHeight="1" x14ac:dyDescent="0.2">
      <c r="B9" s="32"/>
      <c r="E9" s="287" t="s">
        <v>2908</v>
      </c>
      <c r="F9" s="321"/>
      <c r="G9" s="321"/>
      <c r="H9" s="321"/>
      <c r="L9" s="32"/>
    </row>
    <row r="10" spans="2:46" s="1" customFormat="1" x14ac:dyDescent="0.2">
      <c r="B10" s="32"/>
      <c r="L10" s="32"/>
    </row>
    <row r="11" spans="2:46" s="1" customFormat="1" ht="12" customHeight="1" x14ac:dyDescent="0.2">
      <c r="B11" s="32"/>
      <c r="D11" s="27" t="s">
        <v>18</v>
      </c>
      <c r="F11" s="25" t="s">
        <v>19</v>
      </c>
      <c r="I11" s="27" t="s">
        <v>20</v>
      </c>
      <c r="J11" s="25" t="s">
        <v>19</v>
      </c>
      <c r="L11" s="32"/>
    </row>
    <row r="12" spans="2:46" s="1" customFormat="1" ht="12" customHeight="1" x14ac:dyDescent="0.2">
      <c r="B12" s="32"/>
      <c r="D12" s="27" t="s">
        <v>21</v>
      </c>
      <c r="F12" s="25" t="s">
        <v>22</v>
      </c>
      <c r="I12" s="27" t="s">
        <v>23</v>
      </c>
      <c r="J12" s="49" t="str">
        <f>'Rekapitulace stavby'!AN8</f>
        <v>19. 1. 2024</v>
      </c>
      <c r="L12" s="32"/>
    </row>
    <row r="13" spans="2:46" s="1" customFormat="1" ht="10.9" customHeight="1" x14ac:dyDescent="0.2">
      <c r="B13" s="32"/>
      <c r="L13" s="32"/>
    </row>
    <row r="14" spans="2:46" s="1" customFormat="1" ht="12" customHeight="1" x14ac:dyDescent="0.2">
      <c r="B14" s="32"/>
      <c r="D14" s="27" t="s">
        <v>25</v>
      </c>
      <c r="I14" s="27" t="s">
        <v>26</v>
      </c>
      <c r="J14" s="25" t="s">
        <v>27</v>
      </c>
      <c r="L14" s="32"/>
    </row>
    <row r="15" spans="2:46" s="1" customFormat="1" ht="18" customHeight="1" x14ac:dyDescent="0.2">
      <c r="B15" s="32"/>
      <c r="E15" s="25" t="s">
        <v>28</v>
      </c>
      <c r="I15" s="27" t="s">
        <v>29</v>
      </c>
      <c r="J15" s="25" t="s">
        <v>19</v>
      </c>
      <c r="L15" s="32"/>
    </row>
    <row r="16" spans="2:46" s="1" customFormat="1" ht="6.95" customHeight="1" x14ac:dyDescent="0.2">
      <c r="B16" s="32"/>
      <c r="L16" s="32"/>
    </row>
    <row r="17" spans="2:12" s="1" customFormat="1" ht="12" customHeight="1" x14ac:dyDescent="0.2">
      <c r="B17" s="32"/>
      <c r="D17" s="27" t="s">
        <v>30</v>
      </c>
      <c r="I17" s="27" t="s">
        <v>26</v>
      </c>
      <c r="J17" s="28" t="str">
        <f>'Rekapitulace stavby'!AN13</f>
        <v>Vyplň údaj</v>
      </c>
      <c r="L17" s="32"/>
    </row>
    <row r="18" spans="2:12" s="1" customFormat="1" ht="18" customHeight="1" x14ac:dyDescent="0.2">
      <c r="B18" s="32"/>
      <c r="E18" s="324" t="str">
        <f>'Rekapitulace stavby'!E14</f>
        <v>Vyplň údaj</v>
      </c>
      <c r="F18" s="296"/>
      <c r="G18" s="296"/>
      <c r="H18" s="296"/>
      <c r="I18" s="27" t="s">
        <v>29</v>
      </c>
      <c r="J18" s="28" t="str">
        <f>'Rekapitulace stavby'!AN14</f>
        <v>Vyplň údaj</v>
      </c>
      <c r="L18" s="32"/>
    </row>
    <row r="19" spans="2:12" s="1" customFormat="1" ht="6.95" customHeight="1" x14ac:dyDescent="0.2">
      <c r="B19" s="32"/>
      <c r="L19" s="32"/>
    </row>
    <row r="20" spans="2:12" s="1" customFormat="1" ht="12" customHeight="1" x14ac:dyDescent="0.2">
      <c r="B20" s="32"/>
      <c r="D20" s="27" t="s">
        <v>32</v>
      </c>
      <c r="I20" s="27" t="s">
        <v>26</v>
      </c>
      <c r="J20" s="25" t="s">
        <v>19</v>
      </c>
      <c r="L20" s="32"/>
    </row>
    <row r="21" spans="2:12" s="1" customFormat="1" ht="18" customHeight="1" x14ac:dyDescent="0.2">
      <c r="B21" s="32"/>
      <c r="E21" s="25" t="s">
        <v>33</v>
      </c>
      <c r="I21" s="27" t="s">
        <v>29</v>
      </c>
      <c r="J21" s="25" t="s">
        <v>19</v>
      </c>
      <c r="L21" s="32"/>
    </row>
    <row r="22" spans="2:12" s="1" customFormat="1" ht="6.95" customHeight="1" x14ac:dyDescent="0.2">
      <c r="B22" s="32"/>
      <c r="L22" s="32"/>
    </row>
    <row r="23" spans="2:12" s="1" customFormat="1" ht="12" customHeight="1" x14ac:dyDescent="0.2">
      <c r="B23" s="32"/>
      <c r="D23" s="27" t="s">
        <v>35</v>
      </c>
      <c r="I23" s="27" t="s">
        <v>26</v>
      </c>
      <c r="J23" s="25" t="str">
        <f>IF('Rekapitulace stavby'!AN19="","",'Rekapitulace stavby'!AN19)</f>
        <v/>
      </c>
      <c r="L23" s="32"/>
    </row>
    <row r="24" spans="2:12" s="1" customFormat="1" ht="18" customHeight="1" x14ac:dyDescent="0.2">
      <c r="B24" s="32"/>
      <c r="E24" s="25" t="str">
        <f>IF('Rekapitulace stavby'!E20="","",'Rekapitulace stavby'!E20)</f>
        <v xml:space="preserve"> </v>
      </c>
      <c r="I24" s="27" t="s">
        <v>29</v>
      </c>
      <c r="J24" s="25" t="str">
        <f>IF('Rekapitulace stavby'!AN20="","",'Rekapitulace stavby'!AN20)</f>
        <v/>
      </c>
      <c r="L24" s="32"/>
    </row>
    <row r="25" spans="2:12" s="1" customFormat="1" ht="6.95" customHeight="1" x14ac:dyDescent="0.2">
      <c r="B25" s="32"/>
      <c r="L25" s="32"/>
    </row>
    <row r="26" spans="2:12" s="1" customFormat="1" ht="12" customHeight="1" x14ac:dyDescent="0.2">
      <c r="B26" s="32"/>
      <c r="D26" s="27" t="s">
        <v>36</v>
      </c>
      <c r="L26" s="32"/>
    </row>
    <row r="27" spans="2:12" s="7" customFormat="1" ht="71.25" customHeight="1" x14ac:dyDescent="0.2">
      <c r="B27" s="86"/>
      <c r="E27" s="301" t="s">
        <v>37</v>
      </c>
      <c r="F27" s="301"/>
      <c r="G27" s="301"/>
      <c r="H27" s="301"/>
      <c r="L27" s="86"/>
    </row>
    <row r="28" spans="2:12" s="1" customFormat="1" ht="6.95" customHeight="1" x14ac:dyDescent="0.2">
      <c r="B28" s="32"/>
      <c r="L28" s="32"/>
    </row>
    <row r="29" spans="2:12" s="1" customFormat="1" ht="6.95" customHeight="1" x14ac:dyDescent="0.2">
      <c r="B29" s="32"/>
      <c r="D29" s="50"/>
      <c r="E29" s="50"/>
      <c r="F29" s="50"/>
      <c r="G29" s="50"/>
      <c r="H29" s="50"/>
      <c r="I29" s="50"/>
      <c r="J29" s="50"/>
      <c r="K29" s="50"/>
      <c r="L29" s="32"/>
    </row>
    <row r="30" spans="2:12" s="1" customFormat="1" ht="25.35" customHeight="1" x14ac:dyDescent="0.2">
      <c r="B30" s="32"/>
      <c r="D30" s="87" t="s">
        <v>38</v>
      </c>
      <c r="J30" s="63">
        <f>ROUND(J81, 2)</f>
        <v>0</v>
      </c>
      <c r="L30" s="32"/>
    </row>
    <row r="31" spans="2:12" s="1" customFormat="1" ht="6.95" customHeight="1" x14ac:dyDescent="0.2">
      <c r="B31" s="32"/>
      <c r="D31" s="50"/>
      <c r="E31" s="50"/>
      <c r="F31" s="50"/>
      <c r="G31" s="50"/>
      <c r="H31" s="50"/>
      <c r="I31" s="50"/>
      <c r="J31" s="50"/>
      <c r="K31" s="50"/>
      <c r="L31" s="32"/>
    </row>
    <row r="32" spans="2:12" s="1" customFormat="1" ht="14.45" customHeight="1" x14ac:dyDescent="0.2">
      <c r="B32" s="32"/>
      <c r="F32" s="35" t="s">
        <v>40</v>
      </c>
      <c r="I32" s="35" t="s">
        <v>39</v>
      </c>
      <c r="J32" s="35" t="s">
        <v>41</v>
      </c>
      <c r="L32" s="32"/>
    </row>
    <row r="33" spans="2:12" s="1" customFormat="1" ht="14.45" customHeight="1" x14ac:dyDescent="0.2">
      <c r="B33" s="32"/>
      <c r="D33" s="52" t="s">
        <v>42</v>
      </c>
      <c r="E33" s="27" t="s">
        <v>43</v>
      </c>
      <c r="F33" s="88">
        <f>ROUND((SUM(BE81:BE95)),  2)</f>
        <v>0</v>
      </c>
      <c r="I33" s="89">
        <v>0.21</v>
      </c>
      <c r="J33" s="88">
        <f>ROUND(((SUM(BE81:BE95))*I33),  2)</f>
        <v>0</v>
      </c>
      <c r="L33" s="32"/>
    </row>
    <row r="34" spans="2:12" s="1" customFormat="1" ht="14.45" customHeight="1" x14ac:dyDescent="0.2">
      <c r="B34" s="32"/>
      <c r="E34" s="27" t="s">
        <v>44</v>
      </c>
      <c r="F34" s="88">
        <f>ROUND((SUM(BF81:BF95)),  2)</f>
        <v>0</v>
      </c>
      <c r="I34" s="89">
        <v>0.15</v>
      </c>
      <c r="J34" s="88">
        <f>ROUND(((SUM(BF81:BF95))*I34),  2)</f>
        <v>0</v>
      </c>
      <c r="L34" s="32"/>
    </row>
    <row r="35" spans="2:12" s="1" customFormat="1" ht="14.45" hidden="1" customHeight="1" x14ac:dyDescent="0.2">
      <c r="B35" s="32"/>
      <c r="E35" s="27" t="s">
        <v>45</v>
      </c>
      <c r="F35" s="88">
        <f>ROUND((SUM(BG81:BG95)),  2)</f>
        <v>0</v>
      </c>
      <c r="I35" s="89">
        <v>0.21</v>
      </c>
      <c r="J35" s="88">
        <f>0</f>
        <v>0</v>
      </c>
      <c r="L35" s="32"/>
    </row>
    <row r="36" spans="2:12" s="1" customFormat="1" ht="14.45" hidden="1" customHeight="1" x14ac:dyDescent="0.2">
      <c r="B36" s="32"/>
      <c r="E36" s="27" t="s">
        <v>46</v>
      </c>
      <c r="F36" s="88">
        <f>ROUND((SUM(BH81:BH95)),  2)</f>
        <v>0</v>
      </c>
      <c r="I36" s="89">
        <v>0.15</v>
      </c>
      <c r="J36" s="88">
        <f>0</f>
        <v>0</v>
      </c>
      <c r="L36" s="32"/>
    </row>
    <row r="37" spans="2:12" s="1" customFormat="1" ht="14.45" hidden="1" customHeight="1" x14ac:dyDescent="0.2">
      <c r="B37" s="32"/>
      <c r="E37" s="27" t="s">
        <v>47</v>
      </c>
      <c r="F37" s="88">
        <f>ROUND((SUM(BI81:BI95)),  2)</f>
        <v>0</v>
      </c>
      <c r="I37" s="89">
        <v>0</v>
      </c>
      <c r="J37" s="88">
        <f>0</f>
        <v>0</v>
      </c>
      <c r="L37" s="32"/>
    </row>
    <row r="38" spans="2:12" s="1" customFormat="1" ht="6.95" customHeight="1" x14ac:dyDescent="0.2">
      <c r="B38" s="32"/>
      <c r="L38" s="32"/>
    </row>
    <row r="39" spans="2:12" s="1" customFormat="1" ht="25.35" customHeight="1" x14ac:dyDescent="0.2">
      <c r="B39" s="32"/>
      <c r="C39" s="90"/>
      <c r="D39" s="91" t="s">
        <v>48</v>
      </c>
      <c r="E39" s="54"/>
      <c r="F39" s="54"/>
      <c r="G39" s="92" t="s">
        <v>49</v>
      </c>
      <c r="H39" s="93" t="s">
        <v>50</v>
      </c>
      <c r="I39" s="54"/>
      <c r="J39" s="94">
        <f>SUM(J30:J37)</f>
        <v>0</v>
      </c>
      <c r="K39" s="95"/>
      <c r="L39" s="32"/>
    </row>
    <row r="40" spans="2:12" s="1" customFormat="1" ht="14.45" customHeight="1" x14ac:dyDescent="0.2">
      <c r="B40" s="41"/>
      <c r="C40" s="42"/>
      <c r="D40" s="42"/>
      <c r="E40" s="42"/>
      <c r="F40" s="42"/>
      <c r="G40" s="42"/>
      <c r="H40" s="42"/>
      <c r="I40" s="42"/>
      <c r="J40" s="42"/>
      <c r="K40" s="42"/>
      <c r="L40" s="32"/>
    </row>
    <row r="44" spans="2:12" s="1" customFormat="1" ht="6.95" customHeight="1" x14ac:dyDescent="0.2">
      <c r="B44" s="43"/>
      <c r="C44" s="44"/>
      <c r="D44" s="44"/>
      <c r="E44" s="44"/>
      <c r="F44" s="44"/>
      <c r="G44" s="44"/>
      <c r="H44" s="44"/>
      <c r="I44" s="44"/>
      <c r="J44" s="44"/>
      <c r="K44" s="44"/>
      <c r="L44" s="32"/>
    </row>
    <row r="45" spans="2:12" s="1" customFormat="1" ht="24.95" customHeight="1" x14ac:dyDescent="0.2">
      <c r="B45" s="32"/>
      <c r="C45" s="21" t="s">
        <v>140</v>
      </c>
      <c r="L45" s="32"/>
    </row>
    <row r="46" spans="2:12" s="1" customFormat="1" ht="6.95" customHeight="1" x14ac:dyDescent="0.2">
      <c r="B46" s="32"/>
      <c r="L46" s="32"/>
    </row>
    <row r="47" spans="2:12" s="1" customFormat="1" ht="12" customHeight="1" x14ac:dyDescent="0.2">
      <c r="B47" s="32"/>
      <c r="C47" s="27" t="s">
        <v>16</v>
      </c>
      <c r="L47" s="32"/>
    </row>
    <row r="48" spans="2:12" s="1" customFormat="1" ht="16.5" customHeight="1" x14ac:dyDescent="0.2">
      <c r="B48" s="32"/>
      <c r="E48" s="322" t="str">
        <f>E7</f>
        <v>Servisní centrum Čertovka</v>
      </c>
      <c r="F48" s="323"/>
      <c r="G48" s="323"/>
      <c r="H48" s="323"/>
      <c r="L48" s="32"/>
    </row>
    <row r="49" spans="2:47" s="1" customFormat="1" ht="12" customHeight="1" x14ac:dyDescent="0.2">
      <c r="B49" s="32"/>
      <c r="C49" s="27" t="s">
        <v>138</v>
      </c>
      <c r="L49" s="32"/>
    </row>
    <row r="50" spans="2:47" s="1" customFormat="1" ht="16.5" customHeight="1" x14ac:dyDescent="0.2">
      <c r="B50" s="32"/>
      <c r="E50" s="287" t="str">
        <f>E9</f>
        <v>SO_16 - Požárně bezpečnostní řešení</v>
      </c>
      <c r="F50" s="321"/>
      <c r="G50" s="321"/>
      <c r="H50" s="321"/>
      <c r="L50" s="32"/>
    </row>
    <row r="51" spans="2:47" s="1" customFormat="1" ht="6.95" customHeight="1" x14ac:dyDescent="0.2">
      <c r="B51" s="32"/>
      <c r="L51" s="32"/>
    </row>
    <row r="52" spans="2:47" s="1" customFormat="1" ht="12" customHeight="1" x14ac:dyDescent="0.2">
      <c r="B52" s="32"/>
      <c r="C52" s="27" t="s">
        <v>21</v>
      </c>
      <c r="F52" s="25" t="str">
        <f>F12</f>
        <v xml:space="preserve"> </v>
      </c>
      <c r="I52" s="27" t="s">
        <v>23</v>
      </c>
      <c r="J52" s="49" t="str">
        <f>IF(J12="","",J12)</f>
        <v>19. 1. 2024</v>
      </c>
      <c r="L52" s="32"/>
    </row>
    <row r="53" spans="2:47" s="1" customFormat="1" ht="6.95" customHeight="1" x14ac:dyDescent="0.2">
      <c r="B53" s="32"/>
      <c r="L53" s="32"/>
    </row>
    <row r="54" spans="2:47" s="1" customFormat="1" ht="15.2" customHeight="1" x14ac:dyDescent="0.2">
      <c r="B54" s="32"/>
      <c r="C54" s="27" t="s">
        <v>25</v>
      </c>
      <c r="F54" s="25" t="str">
        <f>E15</f>
        <v>Dipl. Ing. René Göndör</v>
      </c>
      <c r="I54" s="27" t="s">
        <v>32</v>
      </c>
      <c r="J54" s="30" t="str">
        <f>E21</f>
        <v>PIKHART.CZ</v>
      </c>
      <c r="L54" s="32"/>
    </row>
    <row r="55" spans="2:47" s="1" customFormat="1" ht="15.2" customHeight="1" x14ac:dyDescent="0.2">
      <c r="B55" s="32"/>
      <c r="C55" s="27" t="s">
        <v>30</v>
      </c>
      <c r="F55" s="25" t="str">
        <f>IF(E18="","",E18)</f>
        <v>Vyplň údaj</v>
      </c>
      <c r="I55" s="27" t="s">
        <v>35</v>
      </c>
      <c r="J55" s="30" t="str">
        <f>E24</f>
        <v xml:space="preserve"> </v>
      </c>
      <c r="L55" s="32"/>
    </row>
    <row r="56" spans="2:47" s="1" customFormat="1" ht="10.35" customHeight="1" x14ac:dyDescent="0.2">
      <c r="B56" s="32"/>
      <c r="L56" s="32"/>
    </row>
    <row r="57" spans="2:47" s="1" customFormat="1" ht="29.25" customHeight="1" x14ac:dyDescent="0.2">
      <c r="B57" s="32"/>
      <c r="C57" s="96" t="s">
        <v>141</v>
      </c>
      <c r="D57" s="90"/>
      <c r="E57" s="90"/>
      <c r="F57" s="90"/>
      <c r="G57" s="90"/>
      <c r="H57" s="90"/>
      <c r="I57" s="90"/>
      <c r="J57" s="97" t="s">
        <v>142</v>
      </c>
      <c r="K57" s="90"/>
      <c r="L57" s="32"/>
    </row>
    <row r="58" spans="2:47" s="1" customFormat="1" ht="10.35" customHeight="1" x14ac:dyDescent="0.2">
      <c r="B58" s="32"/>
      <c r="L58" s="32"/>
    </row>
    <row r="59" spans="2:47" s="1" customFormat="1" ht="22.9" customHeight="1" x14ac:dyDescent="0.2">
      <c r="B59" s="32"/>
      <c r="C59" s="98" t="s">
        <v>70</v>
      </c>
      <c r="J59" s="63">
        <f>J81</f>
        <v>0</v>
      </c>
      <c r="L59" s="32"/>
      <c r="AU59" s="17" t="s">
        <v>143</v>
      </c>
    </row>
    <row r="60" spans="2:47" s="8" customFormat="1" ht="24.95" customHeight="1" x14ac:dyDescent="0.2">
      <c r="B60" s="99"/>
      <c r="D60" s="100" t="s">
        <v>1028</v>
      </c>
      <c r="E60" s="101"/>
      <c r="F60" s="101"/>
      <c r="G60" s="101"/>
      <c r="H60" s="101"/>
      <c r="I60" s="101"/>
      <c r="J60" s="102">
        <f>J82</f>
        <v>0</v>
      </c>
      <c r="L60" s="99"/>
    </row>
    <row r="61" spans="2:47" s="14" customFormat="1" ht="19.899999999999999" customHeight="1" x14ac:dyDescent="0.2">
      <c r="B61" s="171"/>
      <c r="D61" s="172" t="s">
        <v>1029</v>
      </c>
      <c r="E61" s="173"/>
      <c r="F61" s="173"/>
      <c r="G61" s="173"/>
      <c r="H61" s="173"/>
      <c r="I61" s="173"/>
      <c r="J61" s="174">
        <f>J83</f>
        <v>0</v>
      </c>
      <c r="L61" s="171"/>
    </row>
    <row r="62" spans="2:47" s="1" customFormat="1" ht="21.75" customHeight="1" x14ac:dyDescent="0.2">
      <c r="B62" s="32"/>
      <c r="L62" s="32"/>
    </row>
    <row r="63" spans="2:47" s="1" customFormat="1" ht="6.95" customHeight="1" x14ac:dyDescent="0.2">
      <c r="B63" s="41"/>
      <c r="C63" s="42"/>
      <c r="D63" s="42"/>
      <c r="E63" s="42"/>
      <c r="F63" s="42"/>
      <c r="G63" s="42"/>
      <c r="H63" s="42"/>
      <c r="I63" s="42"/>
      <c r="J63" s="42"/>
      <c r="K63" s="42"/>
      <c r="L63" s="32"/>
    </row>
    <row r="67" spans="2:21" s="1" customFormat="1" ht="6.95" customHeight="1" x14ac:dyDescent="0.2">
      <c r="B67" s="43"/>
      <c r="C67" s="44"/>
      <c r="D67" s="44"/>
      <c r="E67" s="44"/>
      <c r="F67" s="44"/>
      <c r="G67" s="44"/>
      <c r="H67" s="44"/>
      <c r="I67" s="44"/>
      <c r="J67" s="44"/>
      <c r="K67" s="44"/>
      <c r="L67" s="32"/>
    </row>
    <row r="68" spans="2:21" s="1" customFormat="1" ht="24.95" customHeight="1" x14ac:dyDescent="0.2">
      <c r="B68" s="32"/>
      <c r="C68" s="21" t="s">
        <v>152</v>
      </c>
      <c r="L68" s="32"/>
    </row>
    <row r="69" spans="2:21" s="1" customFormat="1" ht="6.95" customHeight="1" x14ac:dyDescent="0.2">
      <c r="B69" s="32"/>
      <c r="L69" s="32"/>
    </row>
    <row r="70" spans="2:21" s="1" customFormat="1" ht="12" customHeight="1" x14ac:dyDescent="0.2">
      <c r="B70" s="32"/>
      <c r="C70" s="27" t="s">
        <v>16</v>
      </c>
      <c r="L70" s="32"/>
    </row>
    <row r="71" spans="2:21" s="1" customFormat="1" ht="16.5" customHeight="1" x14ac:dyDescent="0.2">
      <c r="B71" s="32"/>
      <c r="E71" s="322" t="str">
        <f>E7</f>
        <v>Servisní centrum Čertovka</v>
      </c>
      <c r="F71" s="323"/>
      <c r="G71" s="323"/>
      <c r="H71" s="323"/>
      <c r="L71" s="32"/>
    </row>
    <row r="72" spans="2:21" s="1" customFormat="1" ht="12" customHeight="1" x14ac:dyDescent="0.2">
      <c r="B72" s="32"/>
      <c r="C72" s="27" t="s">
        <v>138</v>
      </c>
      <c r="L72" s="32"/>
    </row>
    <row r="73" spans="2:21" s="1" customFormat="1" ht="16.5" customHeight="1" x14ac:dyDescent="0.2">
      <c r="B73" s="32"/>
      <c r="E73" s="287" t="str">
        <f>E9</f>
        <v>SO_16 - Požárně bezpečnostní řešení</v>
      </c>
      <c r="F73" s="321"/>
      <c r="G73" s="321"/>
      <c r="H73" s="321"/>
      <c r="L73" s="32"/>
    </row>
    <row r="74" spans="2:21" s="1" customFormat="1" ht="6.95" customHeight="1" x14ac:dyDescent="0.2">
      <c r="B74" s="32"/>
      <c r="L74" s="32"/>
    </row>
    <row r="75" spans="2:21" s="1" customFormat="1" ht="12" customHeight="1" x14ac:dyDescent="0.2">
      <c r="B75" s="32"/>
      <c r="C75" s="27" t="s">
        <v>21</v>
      </c>
      <c r="F75" s="25" t="str">
        <f>F12</f>
        <v xml:space="preserve"> </v>
      </c>
      <c r="I75" s="27" t="s">
        <v>23</v>
      </c>
      <c r="J75" s="49" t="str">
        <f>IF(J12="","",J12)</f>
        <v>19. 1. 2024</v>
      </c>
      <c r="L75" s="32"/>
    </row>
    <row r="76" spans="2:21" s="1" customFormat="1" ht="6.95" customHeight="1" x14ac:dyDescent="0.2">
      <c r="B76" s="32"/>
      <c r="L76" s="32"/>
    </row>
    <row r="77" spans="2:21" s="1" customFormat="1" ht="15.2" customHeight="1" x14ac:dyDescent="0.2">
      <c r="B77" s="32"/>
      <c r="C77" s="27" t="s">
        <v>25</v>
      </c>
      <c r="F77" s="25" t="str">
        <f>E15</f>
        <v>Dipl. Ing. René Göndör</v>
      </c>
      <c r="I77" s="27" t="s">
        <v>32</v>
      </c>
      <c r="J77" s="30" t="str">
        <f>E21</f>
        <v>PIKHART.CZ</v>
      </c>
      <c r="L77" s="32"/>
    </row>
    <row r="78" spans="2:21" s="1" customFormat="1" ht="15.2" customHeight="1" x14ac:dyDescent="0.2">
      <c r="B78" s="32"/>
      <c r="C78" s="27" t="s">
        <v>30</v>
      </c>
      <c r="F78" s="25" t="str">
        <f>IF(E18="","",E18)</f>
        <v>Vyplň údaj</v>
      </c>
      <c r="I78" s="27" t="s">
        <v>35</v>
      </c>
      <c r="J78" s="30" t="str">
        <f>E24</f>
        <v xml:space="preserve"> </v>
      </c>
      <c r="L78" s="32"/>
    </row>
    <row r="79" spans="2:21" s="1" customFormat="1" ht="10.35" customHeight="1" x14ac:dyDescent="0.2">
      <c r="B79" s="32"/>
      <c r="L79" s="32"/>
    </row>
    <row r="80" spans="2:21" s="9" customFormat="1" ht="29.25" customHeight="1" x14ac:dyDescent="0.2">
      <c r="B80" s="103"/>
      <c r="C80" s="104" t="s">
        <v>153</v>
      </c>
      <c r="D80" s="105" t="s">
        <v>57</v>
      </c>
      <c r="E80" s="105" t="s">
        <v>53</v>
      </c>
      <c r="F80" s="105" t="s">
        <v>54</v>
      </c>
      <c r="G80" s="105" t="s">
        <v>154</v>
      </c>
      <c r="H80" s="105" t="s">
        <v>155</v>
      </c>
      <c r="I80" s="105" t="s">
        <v>156</v>
      </c>
      <c r="J80" s="105" t="s">
        <v>142</v>
      </c>
      <c r="K80" s="106" t="s">
        <v>157</v>
      </c>
      <c r="L80" s="103"/>
      <c r="M80" s="56" t="s">
        <v>19</v>
      </c>
      <c r="N80" s="57" t="s">
        <v>42</v>
      </c>
      <c r="O80" s="57" t="s">
        <v>158</v>
      </c>
      <c r="P80" s="57" t="s">
        <v>159</v>
      </c>
      <c r="Q80" s="57" t="s">
        <v>160</v>
      </c>
      <c r="R80" s="57" t="s">
        <v>161</v>
      </c>
      <c r="S80" s="57" t="s">
        <v>162</v>
      </c>
      <c r="T80" s="57" t="s">
        <v>163</v>
      </c>
      <c r="U80" s="58" t="s">
        <v>164</v>
      </c>
    </row>
    <row r="81" spans="2:65" s="1" customFormat="1" ht="22.9" customHeight="1" x14ac:dyDescent="0.25">
      <c r="B81" s="32"/>
      <c r="C81" s="61" t="s">
        <v>165</v>
      </c>
      <c r="J81" s="107">
        <f>BK81</f>
        <v>0</v>
      </c>
      <c r="L81" s="32"/>
      <c r="M81" s="59"/>
      <c r="N81" s="50"/>
      <c r="O81" s="50"/>
      <c r="P81" s="108">
        <f>P82</f>
        <v>0</v>
      </c>
      <c r="Q81" s="50"/>
      <c r="R81" s="108">
        <f>R82</f>
        <v>0</v>
      </c>
      <c r="S81" s="50"/>
      <c r="T81" s="108">
        <f>T82</f>
        <v>0</v>
      </c>
      <c r="U81" s="51"/>
      <c r="AT81" s="17" t="s">
        <v>71</v>
      </c>
      <c r="AU81" s="17" t="s">
        <v>143</v>
      </c>
      <c r="BK81" s="109">
        <f>BK82</f>
        <v>0</v>
      </c>
    </row>
    <row r="82" spans="2:65" s="10" customFormat="1" ht="25.9" customHeight="1" x14ac:dyDescent="0.2">
      <c r="B82" s="110"/>
      <c r="D82" s="111" t="s">
        <v>71</v>
      </c>
      <c r="E82" s="112" t="s">
        <v>1331</v>
      </c>
      <c r="F82" s="112" t="s">
        <v>1332</v>
      </c>
      <c r="I82" s="113"/>
      <c r="J82" s="114">
        <f>BK82</f>
        <v>0</v>
      </c>
      <c r="L82" s="110"/>
      <c r="M82" s="115"/>
      <c r="P82" s="116">
        <f>P83</f>
        <v>0</v>
      </c>
      <c r="R82" s="116">
        <f>R83</f>
        <v>0</v>
      </c>
      <c r="T82" s="116">
        <f>T83</f>
        <v>0</v>
      </c>
      <c r="U82" s="117"/>
      <c r="AR82" s="111" t="s">
        <v>173</v>
      </c>
      <c r="AT82" s="118" t="s">
        <v>71</v>
      </c>
      <c r="AU82" s="118" t="s">
        <v>72</v>
      </c>
      <c r="AY82" s="111" t="s">
        <v>167</v>
      </c>
      <c r="BK82" s="119">
        <f>BK83</f>
        <v>0</v>
      </c>
    </row>
    <row r="83" spans="2:65" s="10" customFormat="1" ht="22.9" customHeight="1" x14ac:dyDescent="0.2">
      <c r="B83" s="110"/>
      <c r="D83" s="111" t="s">
        <v>71</v>
      </c>
      <c r="E83" s="175" t="s">
        <v>1333</v>
      </c>
      <c r="F83" s="175" t="s">
        <v>1334</v>
      </c>
      <c r="I83" s="113"/>
      <c r="J83" s="176">
        <f>BK83</f>
        <v>0</v>
      </c>
      <c r="L83" s="110"/>
      <c r="M83" s="115"/>
      <c r="P83" s="116">
        <f>SUM(P84:P95)</f>
        <v>0</v>
      </c>
      <c r="R83" s="116">
        <f>SUM(R84:R95)</f>
        <v>0</v>
      </c>
      <c r="T83" s="116">
        <f>SUM(T84:T95)</f>
        <v>0</v>
      </c>
      <c r="U83" s="117"/>
      <c r="AR83" s="111" t="s">
        <v>173</v>
      </c>
      <c r="AT83" s="118" t="s">
        <v>71</v>
      </c>
      <c r="AU83" s="118" t="s">
        <v>80</v>
      </c>
      <c r="AY83" s="111" t="s">
        <v>167</v>
      </c>
      <c r="BK83" s="119">
        <f>SUM(BK84:BK95)</f>
        <v>0</v>
      </c>
    </row>
    <row r="84" spans="2:65" s="1" customFormat="1" ht="21.75" customHeight="1" x14ac:dyDescent="0.2">
      <c r="B84" s="32"/>
      <c r="C84" s="120" t="s">
        <v>80</v>
      </c>
      <c r="D84" s="120" t="s">
        <v>168</v>
      </c>
      <c r="E84" s="121" t="s">
        <v>295</v>
      </c>
      <c r="F84" s="122" t="s">
        <v>2909</v>
      </c>
      <c r="G84" s="123" t="s">
        <v>314</v>
      </c>
      <c r="H84" s="124">
        <v>1</v>
      </c>
      <c r="I84" s="125"/>
      <c r="J84" s="126">
        <f>ROUND(I84*H84,2)</f>
        <v>0</v>
      </c>
      <c r="K84" s="122" t="s">
        <v>19</v>
      </c>
      <c r="L84" s="32"/>
      <c r="M84" s="127" t="s">
        <v>19</v>
      </c>
      <c r="N84" s="128" t="s">
        <v>43</v>
      </c>
      <c r="P84" s="129">
        <f>O84*H84</f>
        <v>0</v>
      </c>
      <c r="Q84" s="129">
        <v>0</v>
      </c>
      <c r="R84" s="129">
        <f>Q84*H84</f>
        <v>0</v>
      </c>
      <c r="S84" s="129">
        <v>0</v>
      </c>
      <c r="T84" s="129">
        <f>S84*H84</f>
        <v>0</v>
      </c>
      <c r="U84" s="130" t="s">
        <v>19</v>
      </c>
      <c r="AR84" s="131" t="s">
        <v>1329</v>
      </c>
      <c r="AT84" s="131" t="s">
        <v>168</v>
      </c>
      <c r="AU84" s="131" t="s">
        <v>82</v>
      </c>
      <c r="AY84" s="17" t="s">
        <v>167</v>
      </c>
      <c r="BE84" s="132">
        <f>IF(N84="základní",J84,0)</f>
        <v>0</v>
      </c>
      <c r="BF84" s="132">
        <f>IF(N84="snížená",J84,0)</f>
        <v>0</v>
      </c>
      <c r="BG84" s="132">
        <f>IF(N84="zákl. přenesená",J84,0)</f>
        <v>0</v>
      </c>
      <c r="BH84" s="132">
        <f>IF(N84="sníž. přenesená",J84,0)</f>
        <v>0</v>
      </c>
      <c r="BI84" s="132">
        <f>IF(N84="nulová",J84,0)</f>
        <v>0</v>
      </c>
      <c r="BJ84" s="17" t="s">
        <v>80</v>
      </c>
      <c r="BK84" s="132">
        <f>ROUND(I84*H84,2)</f>
        <v>0</v>
      </c>
      <c r="BL84" s="17" t="s">
        <v>1329</v>
      </c>
      <c r="BM84" s="131" t="s">
        <v>2910</v>
      </c>
    </row>
    <row r="85" spans="2:65" s="1" customFormat="1" ht="29.25" x14ac:dyDescent="0.2">
      <c r="B85" s="32"/>
      <c r="D85" s="138" t="s">
        <v>1136</v>
      </c>
      <c r="F85" s="181" t="s">
        <v>2911</v>
      </c>
      <c r="I85" s="135"/>
      <c r="L85" s="32"/>
      <c r="M85" s="136"/>
      <c r="U85" s="53"/>
      <c r="AT85" s="17" t="s">
        <v>1136</v>
      </c>
      <c r="AU85" s="17" t="s">
        <v>82</v>
      </c>
    </row>
    <row r="86" spans="2:65" s="1" customFormat="1" ht="21.75" customHeight="1" x14ac:dyDescent="0.2">
      <c r="B86" s="32"/>
      <c r="C86" s="120" t="s">
        <v>82</v>
      </c>
      <c r="D86" s="120" t="s">
        <v>168</v>
      </c>
      <c r="E86" s="121" t="s">
        <v>2894</v>
      </c>
      <c r="F86" s="122" t="s">
        <v>2912</v>
      </c>
      <c r="G86" s="123" t="s">
        <v>314</v>
      </c>
      <c r="H86" s="124">
        <v>15</v>
      </c>
      <c r="I86" s="125"/>
      <c r="J86" s="126">
        <f>ROUND(I86*H86,2)</f>
        <v>0</v>
      </c>
      <c r="K86" s="122" t="s">
        <v>19</v>
      </c>
      <c r="L86" s="32"/>
      <c r="M86" s="127" t="s">
        <v>19</v>
      </c>
      <c r="N86" s="128" t="s">
        <v>43</v>
      </c>
      <c r="P86" s="129">
        <f>O86*H86</f>
        <v>0</v>
      </c>
      <c r="Q86" s="129">
        <v>0</v>
      </c>
      <c r="R86" s="129">
        <f>Q86*H86</f>
        <v>0</v>
      </c>
      <c r="S86" s="129">
        <v>0</v>
      </c>
      <c r="T86" s="129">
        <f>S86*H86</f>
        <v>0</v>
      </c>
      <c r="U86" s="130" t="s">
        <v>19</v>
      </c>
      <c r="AR86" s="131" t="s">
        <v>1329</v>
      </c>
      <c r="AT86" s="131" t="s">
        <v>168</v>
      </c>
      <c r="AU86" s="131" t="s">
        <v>82</v>
      </c>
      <c r="AY86" s="17" t="s">
        <v>167</v>
      </c>
      <c r="BE86" s="132">
        <f>IF(N86="základní",J86,0)</f>
        <v>0</v>
      </c>
      <c r="BF86" s="132">
        <f>IF(N86="snížená",J86,0)</f>
        <v>0</v>
      </c>
      <c r="BG86" s="132">
        <f>IF(N86="zákl. přenesená",J86,0)</f>
        <v>0</v>
      </c>
      <c r="BH86" s="132">
        <f>IF(N86="sníž. přenesená",J86,0)</f>
        <v>0</v>
      </c>
      <c r="BI86" s="132">
        <f>IF(N86="nulová",J86,0)</f>
        <v>0</v>
      </c>
      <c r="BJ86" s="17" t="s">
        <v>80</v>
      </c>
      <c r="BK86" s="132">
        <f>ROUND(I86*H86,2)</f>
        <v>0</v>
      </c>
      <c r="BL86" s="17" t="s">
        <v>1329</v>
      </c>
      <c r="BM86" s="131" t="s">
        <v>2913</v>
      </c>
    </row>
    <row r="87" spans="2:65" s="1" customFormat="1" ht="78" x14ac:dyDescent="0.2">
      <c r="B87" s="32"/>
      <c r="D87" s="138" t="s">
        <v>1136</v>
      </c>
      <c r="F87" s="181" t="s">
        <v>2914</v>
      </c>
      <c r="I87" s="135"/>
      <c r="L87" s="32"/>
      <c r="M87" s="136"/>
      <c r="U87" s="53"/>
      <c r="AT87" s="17" t="s">
        <v>1136</v>
      </c>
      <c r="AU87" s="17" t="s">
        <v>82</v>
      </c>
    </row>
    <row r="88" spans="2:65" s="1" customFormat="1" ht="16.5" customHeight="1" x14ac:dyDescent="0.2">
      <c r="B88" s="32"/>
      <c r="C88" s="120" t="s">
        <v>187</v>
      </c>
      <c r="D88" s="120" t="s">
        <v>168</v>
      </c>
      <c r="E88" s="121" t="s">
        <v>2897</v>
      </c>
      <c r="F88" s="122" t="s">
        <v>2915</v>
      </c>
      <c r="G88" s="123" t="s">
        <v>424</v>
      </c>
      <c r="H88" s="124">
        <v>9</v>
      </c>
      <c r="I88" s="125"/>
      <c r="J88" s="126">
        <f>ROUND(I88*H88,2)</f>
        <v>0</v>
      </c>
      <c r="K88" s="122" t="s">
        <v>19</v>
      </c>
      <c r="L88" s="32"/>
      <c r="M88" s="127" t="s">
        <v>19</v>
      </c>
      <c r="N88" s="128" t="s">
        <v>43</v>
      </c>
      <c r="P88" s="129">
        <f>O88*H88</f>
        <v>0</v>
      </c>
      <c r="Q88" s="129">
        <v>0</v>
      </c>
      <c r="R88" s="129">
        <f>Q88*H88</f>
        <v>0</v>
      </c>
      <c r="S88" s="129">
        <v>0</v>
      </c>
      <c r="T88" s="129">
        <f>S88*H88</f>
        <v>0</v>
      </c>
      <c r="U88" s="130" t="s">
        <v>19</v>
      </c>
      <c r="AR88" s="131" t="s">
        <v>1329</v>
      </c>
      <c r="AT88" s="131" t="s">
        <v>168</v>
      </c>
      <c r="AU88" s="131" t="s">
        <v>82</v>
      </c>
      <c r="AY88" s="17" t="s">
        <v>167</v>
      </c>
      <c r="BE88" s="132">
        <f>IF(N88="základní",J88,0)</f>
        <v>0</v>
      </c>
      <c r="BF88" s="132">
        <f>IF(N88="snížená",J88,0)</f>
        <v>0</v>
      </c>
      <c r="BG88" s="132">
        <f>IF(N88="zákl. přenesená",J88,0)</f>
        <v>0</v>
      </c>
      <c r="BH88" s="132">
        <f>IF(N88="sníž. přenesená",J88,0)</f>
        <v>0</v>
      </c>
      <c r="BI88" s="132">
        <f>IF(N88="nulová",J88,0)</f>
        <v>0</v>
      </c>
      <c r="BJ88" s="17" t="s">
        <v>80</v>
      </c>
      <c r="BK88" s="132">
        <f>ROUND(I88*H88,2)</f>
        <v>0</v>
      </c>
      <c r="BL88" s="17" t="s">
        <v>1329</v>
      </c>
      <c r="BM88" s="131" t="s">
        <v>2916</v>
      </c>
    </row>
    <row r="89" spans="2:65" s="1" customFormat="1" ht="29.25" x14ac:dyDescent="0.2">
      <c r="B89" s="32"/>
      <c r="D89" s="138" t="s">
        <v>1136</v>
      </c>
      <c r="F89" s="181" t="s">
        <v>2917</v>
      </c>
      <c r="I89" s="135"/>
      <c r="L89" s="32"/>
      <c r="M89" s="136"/>
      <c r="U89" s="53"/>
      <c r="AT89" s="17" t="s">
        <v>1136</v>
      </c>
      <c r="AU89" s="17" t="s">
        <v>82</v>
      </c>
    </row>
    <row r="90" spans="2:65" s="1" customFormat="1" ht="16.5" customHeight="1" x14ac:dyDescent="0.2">
      <c r="B90" s="32"/>
      <c r="C90" s="120" t="s">
        <v>173</v>
      </c>
      <c r="D90" s="120" t="s">
        <v>168</v>
      </c>
      <c r="E90" s="121" t="s">
        <v>2900</v>
      </c>
      <c r="F90" s="122" t="s">
        <v>2918</v>
      </c>
      <c r="G90" s="123" t="s">
        <v>424</v>
      </c>
      <c r="H90" s="124">
        <v>6</v>
      </c>
      <c r="I90" s="125"/>
      <c r="J90" s="126">
        <f>ROUND(I90*H90,2)</f>
        <v>0</v>
      </c>
      <c r="K90" s="122" t="s">
        <v>19</v>
      </c>
      <c r="L90" s="32"/>
      <c r="M90" s="127" t="s">
        <v>19</v>
      </c>
      <c r="N90" s="128" t="s">
        <v>43</v>
      </c>
      <c r="P90" s="129">
        <f>O90*H90</f>
        <v>0</v>
      </c>
      <c r="Q90" s="129">
        <v>0</v>
      </c>
      <c r="R90" s="129">
        <f>Q90*H90</f>
        <v>0</v>
      </c>
      <c r="S90" s="129">
        <v>0</v>
      </c>
      <c r="T90" s="129">
        <f>S90*H90</f>
        <v>0</v>
      </c>
      <c r="U90" s="130" t="s">
        <v>19</v>
      </c>
      <c r="AR90" s="131" t="s">
        <v>1329</v>
      </c>
      <c r="AT90" s="131" t="s">
        <v>168</v>
      </c>
      <c r="AU90" s="131" t="s">
        <v>82</v>
      </c>
      <c r="AY90" s="17" t="s">
        <v>167</v>
      </c>
      <c r="BE90" s="132">
        <f>IF(N90="základní",J90,0)</f>
        <v>0</v>
      </c>
      <c r="BF90" s="132">
        <f>IF(N90="snížená",J90,0)</f>
        <v>0</v>
      </c>
      <c r="BG90" s="132">
        <f>IF(N90="zákl. přenesená",J90,0)</f>
        <v>0</v>
      </c>
      <c r="BH90" s="132">
        <f>IF(N90="sníž. přenesená",J90,0)</f>
        <v>0</v>
      </c>
      <c r="BI90" s="132">
        <f>IF(N90="nulová",J90,0)</f>
        <v>0</v>
      </c>
      <c r="BJ90" s="17" t="s">
        <v>80</v>
      </c>
      <c r="BK90" s="132">
        <f>ROUND(I90*H90,2)</f>
        <v>0</v>
      </c>
      <c r="BL90" s="17" t="s">
        <v>1329</v>
      </c>
      <c r="BM90" s="131" t="s">
        <v>2919</v>
      </c>
    </row>
    <row r="91" spans="2:65" s="1" customFormat="1" ht="29.25" x14ac:dyDescent="0.2">
      <c r="B91" s="32"/>
      <c r="D91" s="138" t="s">
        <v>1136</v>
      </c>
      <c r="F91" s="181" t="s">
        <v>2920</v>
      </c>
      <c r="I91" s="135"/>
      <c r="L91" s="32"/>
      <c r="M91" s="136"/>
      <c r="U91" s="53"/>
      <c r="AT91" s="17" t="s">
        <v>1136</v>
      </c>
      <c r="AU91" s="17" t="s">
        <v>82</v>
      </c>
    </row>
    <row r="92" spans="2:65" s="1" customFormat="1" ht="16.5" customHeight="1" x14ac:dyDescent="0.2">
      <c r="B92" s="32"/>
      <c r="C92" s="120" t="s">
        <v>199</v>
      </c>
      <c r="D92" s="120" t="s">
        <v>168</v>
      </c>
      <c r="E92" s="121" t="s">
        <v>2903</v>
      </c>
      <c r="F92" s="122" t="s">
        <v>2921</v>
      </c>
      <c r="G92" s="123" t="s">
        <v>424</v>
      </c>
      <c r="H92" s="124">
        <v>18</v>
      </c>
      <c r="I92" s="125"/>
      <c r="J92" s="126">
        <f>ROUND(I92*H92,2)</f>
        <v>0</v>
      </c>
      <c r="K92" s="122" t="s">
        <v>19</v>
      </c>
      <c r="L92" s="32"/>
      <c r="M92" s="127" t="s">
        <v>19</v>
      </c>
      <c r="N92" s="128" t="s">
        <v>43</v>
      </c>
      <c r="P92" s="129">
        <f>O92*H92</f>
        <v>0</v>
      </c>
      <c r="Q92" s="129">
        <v>0</v>
      </c>
      <c r="R92" s="129">
        <f>Q92*H92</f>
        <v>0</v>
      </c>
      <c r="S92" s="129">
        <v>0</v>
      </c>
      <c r="T92" s="129">
        <f>S92*H92</f>
        <v>0</v>
      </c>
      <c r="U92" s="130" t="s">
        <v>19</v>
      </c>
      <c r="AR92" s="131" t="s">
        <v>1329</v>
      </c>
      <c r="AT92" s="131" t="s">
        <v>168</v>
      </c>
      <c r="AU92" s="131" t="s">
        <v>82</v>
      </c>
      <c r="AY92" s="17" t="s">
        <v>167</v>
      </c>
      <c r="BE92" s="132">
        <f>IF(N92="základní",J92,0)</f>
        <v>0</v>
      </c>
      <c r="BF92" s="132">
        <f>IF(N92="snížená",J92,0)</f>
        <v>0</v>
      </c>
      <c r="BG92" s="132">
        <f>IF(N92="zákl. přenesená",J92,0)</f>
        <v>0</v>
      </c>
      <c r="BH92" s="132">
        <f>IF(N92="sníž. přenesená",J92,0)</f>
        <v>0</v>
      </c>
      <c r="BI92" s="132">
        <f>IF(N92="nulová",J92,0)</f>
        <v>0</v>
      </c>
      <c r="BJ92" s="17" t="s">
        <v>80</v>
      </c>
      <c r="BK92" s="132">
        <f>ROUND(I92*H92,2)</f>
        <v>0</v>
      </c>
      <c r="BL92" s="17" t="s">
        <v>1329</v>
      </c>
      <c r="BM92" s="131" t="s">
        <v>2922</v>
      </c>
    </row>
    <row r="93" spans="2:65" s="1" customFormat="1" ht="19.5" x14ac:dyDescent="0.2">
      <c r="B93" s="32"/>
      <c r="D93" s="138" t="s">
        <v>1136</v>
      </c>
      <c r="F93" s="181" t="s">
        <v>2923</v>
      </c>
      <c r="I93" s="135"/>
      <c r="L93" s="32"/>
      <c r="M93" s="136"/>
      <c r="U93" s="53"/>
      <c r="AT93" s="17" t="s">
        <v>1136</v>
      </c>
      <c r="AU93" s="17" t="s">
        <v>82</v>
      </c>
    </row>
    <row r="94" spans="2:65" s="1" customFormat="1" ht="16.5" customHeight="1" x14ac:dyDescent="0.2">
      <c r="B94" s="32"/>
      <c r="C94" s="120" t="s">
        <v>205</v>
      </c>
      <c r="D94" s="120" t="s">
        <v>168</v>
      </c>
      <c r="E94" s="121" t="s">
        <v>2039</v>
      </c>
      <c r="F94" s="122" t="s">
        <v>2924</v>
      </c>
      <c r="G94" s="123" t="s">
        <v>568</v>
      </c>
      <c r="H94" s="124">
        <v>1</v>
      </c>
      <c r="I94" s="125"/>
      <c r="J94" s="126">
        <f>ROUND(I94*H94,2)</f>
        <v>0</v>
      </c>
      <c r="K94" s="122" t="s">
        <v>19</v>
      </c>
      <c r="L94" s="32"/>
      <c r="M94" s="127" t="s">
        <v>19</v>
      </c>
      <c r="N94" s="128" t="s">
        <v>43</v>
      </c>
      <c r="P94" s="129">
        <f>O94*H94</f>
        <v>0</v>
      </c>
      <c r="Q94" s="129">
        <v>0</v>
      </c>
      <c r="R94" s="129">
        <f>Q94*H94</f>
        <v>0</v>
      </c>
      <c r="S94" s="129">
        <v>0</v>
      </c>
      <c r="T94" s="129">
        <f>S94*H94</f>
        <v>0</v>
      </c>
      <c r="U94" s="130" t="s">
        <v>19</v>
      </c>
      <c r="AR94" s="131" t="s">
        <v>1329</v>
      </c>
      <c r="AT94" s="131" t="s">
        <v>168</v>
      </c>
      <c r="AU94" s="131" t="s">
        <v>82</v>
      </c>
      <c r="AY94" s="17" t="s">
        <v>167</v>
      </c>
      <c r="BE94" s="132">
        <f>IF(N94="základní",J94,0)</f>
        <v>0</v>
      </c>
      <c r="BF94" s="132">
        <f>IF(N94="snížená",J94,0)</f>
        <v>0</v>
      </c>
      <c r="BG94" s="132">
        <f>IF(N94="zákl. přenesená",J94,0)</f>
        <v>0</v>
      </c>
      <c r="BH94" s="132">
        <f>IF(N94="sníž. přenesená",J94,0)</f>
        <v>0</v>
      </c>
      <c r="BI94" s="132">
        <f>IF(N94="nulová",J94,0)</f>
        <v>0</v>
      </c>
      <c r="BJ94" s="17" t="s">
        <v>80</v>
      </c>
      <c r="BK94" s="132">
        <f>ROUND(I94*H94,2)</f>
        <v>0</v>
      </c>
      <c r="BL94" s="17" t="s">
        <v>1329</v>
      </c>
      <c r="BM94" s="131" t="s">
        <v>2925</v>
      </c>
    </row>
    <row r="95" spans="2:65" s="1" customFormat="1" ht="24.2" customHeight="1" x14ac:dyDescent="0.2">
      <c r="B95" s="32"/>
      <c r="C95" s="120" t="s">
        <v>212</v>
      </c>
      <c r="D95" s="120" t="s">
        <v>168</v>
      </c>
      <c r="E95" s="121" t="s">
        <v>2926</v>
      </c>
      <c r="F95" s="122" t="s">
        <v>2927</v>
      </c>
      <c r="G95" s="123" t="s">
        <v>424</v>
      </c>
      <c r="H95" s="124">
        <v>5</v>
      </c>
      <c r="I95" s="125"/>
      <c r="J95" s="126">
        <f>ROUND(I95*H95,2)</f>
        <v>0</v>
      </c>
      <c r="K95" s="122" t="s">
        <v>19</v>
      </c>
      <c r="L95" s="32"/>
      <c r="M95" s="177" t="s">
        <v>19</v>
      </c>
      <c r="N95" s="178" t="s">
        <v>43</v>
      </c>
      <c r="O95" s="169"/>
      <c r="P95" s="179">
        <f>O95*H95</f>
        <v>0</v>
      </c>
      <c r="Q95" s="179">
        <v>0</v>
      </c>
      <c r="R95" s="179">
        <f>Q95*H95</f>
        <v>0</v>
      </c>
      <c r="S95" s="179">
        <v>0</v>
      </c>
      <c r="T95" s="179">
        <f>S95*H95</f>
        <v>0</v>
      </c>
      <c r="U95" s="180" t="s">
        <v>19</v>
      </c>
      <c r="AR95" s="131" t="s">
        <v>1329</v>
      </c>
      <c r="AT95" s="131" t="s">
        <v>168</v>
      </c>
      <c r="AU95" s="131" t="s">
        <v>82</v>
      </c>
      <c r="AY95" s="17" t="s">
        <v>167</v>
      </c>
      <c r="BE95" s="132">
        <f>IF(N95="základní",J95,0)</f>
        <v>0</v>
      </c>
      <c r="BF95" s="132">
        <f>IF(N95="snížená",J95,0)</f>
        <v>0</v>
      </c>
      <c r="BG95" s="132">
        <f>IF(N95="zákl. přenesená",J95,0)</f>
        <v>0</v>
      </c>
      <c r="BH95" s="132">
        <f>IF(N95="sníž. přenesená",J95,0)</f>
        <v>0</v>
      </c>
      <c r="BI95" s="132">
        <f>IF(N95="nulová",J95,0)</f>
        <v>0</v>
      </c>
      <c r="BJ95" s="17" t="s">
        <v>80</v>
      </c>
      <c r="BK95" s="132">
        <f>ROUND(I95*H95,2)</f>
        <v>0</v>
      </c>
      <c r="BL95" s="17" t="s">
        <v>1329</v>
      </c>
      <c r="BM95" s="131" t="s">
        <v>2928</v>
      </c>
    </row>
    <row r="96" spans="2:65" s="1" customFormat="1" ht="6.95" customHeight="1" x14ac:dyDescent="0.2">
      <c r="B96" s="41"/>
      <c r="C96" s="42"/>
      <c r="D96" s="42"/>
      <c r="E96" s="42"/>
      <c r="F96" s="42"/>
      <c r="G96" s="42"/>
      <c r="H96" s="42"/>
      <c r="I96" s="42"/>
      <c r="J96" s="42"/>
      <c r="K96" s="42"/>
      <c r="L96" s="32"/>
    </row>
  </sheetData>
  <sheetProtection algorithmName="SHA-512" hashValue="T9ugl4EVdBKW2Iy4rv9JG2BKS1TWPeSm7wlTgBTaGbBeqU6UQnj0Lork/FF7obG/nVzFiPYHuUNmEzV7sgYGww==" saltValue="7EEWLzP3qWvwyI4jzhHuBlE/c9M1IplfzBvlnsph7iJNHO02CCfhzxEdqkYG1MiN5cEFydVvgDEF5zwOcgnMag==" spinCount="100000" sheet="1" objects="1" scenarios="1" formatColumns="0" formatRows="0" autoFilter="0"/>
  <autoFilter ref="C80:K95" xr:uid="{00000000-0009-0000-0000-000011000000}"/>
  <mergeCells count="9">
    <mergeCell ref="E50:H50"/>
    <mergeCell ref="E71:H71"/>
    <mergeCell ref="E73:H73"/>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9">
    <pageSetUpPr fitToPage="1"/>
  </sheetPr>
  <dimension ref="B2:BM172"/>
  <sheetViews>
    <sheetView showGridLines="0" topLeftCell="A100" workbookViewId="0">
      <selection activeCell="F140" sqref="F140"/>
    </sheetView>
  </sheetViews>
  <sheetFormatPr defaultRowHeight="11.25" x14ac:dyDescent="0.2"/>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1" width="14.16406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x14ac:dyDescent="0.2">
      <c r="L2" s="297"/>
      <c r="M2" s="297"/>
      <c r="N2" s="297"/>
      <c r="O2" s="297"/>
      <c r="P2" s="297"/>
      <c r="Q2" s="297"/>
      <c r="R2" s="297"/>
      <c r="S2" s="297"/>
      <c r="T2" s="297"/>
      <c r="U2" s="297"/>
      <c r="V2" s="297"/>
      <c r="AT2" s="17" t="s">
        <v>133</v>
      </c>
    </row>
    <row r="3" spans="2:46" ht="6.95" customHeight="1" x14ac:dyDescent="0.2">
      <c r="B3" s="18"/>
      <c r="C3" s="19"/>
      <c r="D3" s="19"/>
      <c r="E3" s="19"/>
      <c r="F3" s="19"/>
      <c r="G3" s="19"/>
      <c r="H3" s="19"/>
      <c r="I3" s="19"/>
      <c r="J3" s="19"/>
      <c r="K3" s="19"/>
      <c r="L3" s="20"/>
      <c r="AT3" s="17" t="s">
        <v>82</v>
      </c>
    </row>
    <row r="4" spans="2:46" ht="24.95" customHeight="1" x14ac:dyDescent="0.2">
      <c r="B4" s="20"/>
      <c r="D4" s="21" t="s">
        <v>137</v>
      </c>
      <c r="L4" s="20"/>
      <c r="M4" s="85" t="s">
        <v>10</v>
      </c>
      <c r="AT4" s="17" t="s">
        <v>4</v>
      </c>
    </row>
    <row r="5" spans="2:46" ht="6.95" customHeight="1" x14ac:dyDescent="0.2">
      <c r="B5" s="20"/>
      <c r="L5" s="20"/>
    </row>
    <row r="6" spans="2:46" ht="12" customHeight="1" x14ac:dyDescent="0.2">
      <c r="B6" s="20"/>
      <c r="D6" s="27" t="s">
        <v>16</v>
      </c>
      <c r="L6" s="20"/>
    </row>
    <row r="7" spans="2:46" ht="16.5" customHeight="1" x14ac:dyDescent="0.2">
      <c r="B7" s="20"/>
      <c r="E7" s="322" t="str">
        <f>'Rekapitulace stavby'!K6</f>
        <v>Servisní centrum Čertovka</v>
      </c>
      <c r="F7" s="323"/>
      <c r="G7" s="323"/>
      <c r="H7" s="323"/>
      <c r="L7" s="20"/>
    </row>
    <row r="8" spans="2:46" s="1" customFormat="1" ht="12" customHeight="1" x14ac:dyDescent="0.2">
      <c r="B8" s="32"/>
      <c r="D8" s="27" t="s">
        <v>138</v>
      </c>
      <c r="L8" s="32"/>
    </row>
    <row r="9" spans="2:46" s="1" customFormat="1" ht="16.5" customHeight="1" x14ac:dyDescent="0.2">
      <c r="B9" s="32"/>
      <c r="E9" s="287" t="s">
        <v>2929</v>
      </c>
      <c r="F9" s="321"/>
      <c r="G9" s="321"/>
      <c r="H9" s="321"/>
      <c r="L9" s="32"/>
    </row>
    <row r="10" spans="2:46" s="1" customFormat="1" x14ac:dyDescent="0.2">
      <c r="B10" s="32"/>
      <c r="L10" s="32"/>
    </row>
    <row r="11" spans="2:46" s="1" customFormat="1" ht="12" customHeight="1" x14ac:dyDescent="0.2">
      <c r="B11" s="32"/>
      <c r="D11" s="27" t="s">
        <v>18</v>
      </c>
      <c r="F11" s="25" t="s">
        <v>19</v>
      </c>
      <c r="I11" s="27" t="s">
        <v>20</v>
      </c>
      <c r="J11" s="25" t="s">
        <v>19</v>
      </c>
      <c r="L11" s="32"/>
    </row>
    <row r="12" spans="2:46" s="1" customFormat="1" ht="12" customHeight="1" x14ac:dyDescent="0.2">
      <c r="B12" s="32"/>
      <c r="D12" s="27" t="s">
        <v>21</v>
      </c>
      <c r="F12" s="25" t="s">
        <v>22</v>
      </c>
      <c r="I12" s="27" t="s">
        <v>23</v>
      </c>
      <c r="J12" s="49" t="str">
        <f>'Rekapitulace stavby'!AN8</f>
        <v>19. 1. 2024</v>
      </c>
      <c r="L12" s="32"/>
    </row>
    <row r="13" spans="2:46" s="1" customFormat="1" ht="10.9" customHeight="1" x14ac:dyDescent="0.2">
      <c r="B13" s="32"/>
      <c r="L13" s="32"/>
    </row>
    <row r="14" spans="2:46" s="1" customFormat="1" ht="12" customHeight="1" x14ac:dyDescent="0.2">
      <c r="B14" s="32"/>
      <c r="D14" s="27" t="s">
        <v>25</v>
      </c>
      <c r="I14" s="27" t="s">
        <v>26</v>
      </c>
      <c r="J14" s="25" t="s">
        <v>27</v>
      </c>
      <c r="L14" s="32"/>
    </row>
    <row r="15" spans="2:46" s="1" customFormat="1" ht="18" customHeight="1" x14ac:dyDescent="0.2">
      <c r="B15" s="32"/>
      <c r="E15" s="25" t="s">
        <v>28</v>
      </c>
      <c r="I15" s="27" t="s">
        <v>29</v>
      </c>
      <c r="J15" s="25" t="s">
        <v>19</v>
      </c>
      <c r="L15" s="32"/>
    </row>
    <row r="16" spans="2:46" s="1" customFormat="1" ht="6.95" customHeight="1" x14ac:dyDescent="0.2">
      <c r="B16" s="32"/>
      <c r="L16" s="32"/>
    </row>
    <row r="17" spans="2:12" s="1" customFormat="1" ht="12" customHeight="1" x14ac:dyDescent="0.2">
      <c r="B17" s="32"/>
      <c r="D17" s="27" t="s">
        <v>30</v>
      </c>
      <c r="I17" s="27" t="s">
        <v>26</v>
      </c>
      <c r="J17" s="28" t="str">
        <f>'Rekapitulace stavby'!AN13</f>
        <v>Vyplň údaj</v>
      </c>
      <c r="L17" s="32"/>
    </row>
    <row r="18" spans="2:12" s="1" customFormat="1" ht="18" customHeight="1" x14ac:dyDescent="0.2">
      <c r="B18" s="32"/>
      <c r="E18" s="324" t="str">
        <f>'Rekapitulace stavby'!E14</f>
        <v>Vyplň údaj</v>
      </c>
      <c r="F18" s="296"/>
      <c r="G18" s="296"/>
      <c r="H18" s="296"/>
      <c r="I18" s="27" t="s">
        <v>29</v>
      </c>
      <c r="J18" s="28" t="str">
        <f>'Rekapitulace stavby'!AN14</f>
        <v>Vyplň údaj</v>
      </c>
      <c r="L18" s="32"/>
    </row>
    <row r="19" spans="2:12" s="1" customFormat="1" ht="6.95" customHeight="1" x14ac:dyDescent="0.2">
      <c r="B19" s="32"/>
      <c r="L19" s="32"/>
    </row>
    <row r="20" spans="2:12" s="1" customFormat="1" ht="12" customHeight="1" x14ac:dyDescent="0.2">
      <c r="B20" s="32"/>
      <c r="D20" s="27" t="s">
        <v>32</v>
      </c>
      <c r="I20" s="27" t="s">
        <v>26</v>
      </c>
      <c r="J20" s="25" t="s">
        <v>19</v>
      </c>
      <c r="L20" s="32"/>
    </row>
    <row r="21" spans="2:12" s="1" customFormat="1" ht="18" customHeight="1" x14ac:dyDescent="0.2">
      <c r="B21" s="32"/>
      <c r="E21" s="25" t="s">
        <v>33</v>
      </c>
      <c r="I21" s="27" t="s">
        <v>29</v>
      </c>
      <c r="J21" s="25" t="s">
        <v>19</v>
      </c>
      <c r="L21" s="32"/>
    </row>
    <row r="22" spans="2:12" s="1" customFormat="1" ht="6.95" customHeight="1" x14ac:dyDescent="0.2">
      <c r="B22" s="32"/>
      <c r="L22" s="32"/>
    </row>
    <row r="23" spans="2:12" s="1" customFormat="1" ht="12" customHeight="1" x14ac:dyDescent="0.2">
      <c r="B23" s="32"/>
      <c r="D23" s="27" t="s">
        <v>35</v>
      </c>
      <c r="I23" s="27" t="s">
        <v>26</v>
      </c>
      <c r="J23" s="25" t="str">
        <f>IF('Rekapitulace stavby'!AN19="","",'Rekapitulace stavby'!AN19)</f>
        <v/>
      </c>
      <c r="L23" s="32"/>
    </row>
    <row r="24" spans="2:12" s="1" customFormat="1" ht="18" customHeight="1" x14ac:dyDescent="0.2">
      <c r="B24" s="32"/>
      <c r="E24" s="25" t="str">
        <f>IF('Rekapitulace stavby'!E20="","",'Rekapitulace stavby'!E20)</f>
        <v xml:space="preserve"> </v>
      </c>
      <c r="I24" s="27" t="s">
        <v>29</v>
      </c>
      <c r="J24" s="25" t="str">
        <f>IF('Rekapitulace stavby'!AN20="","",'Rekapitulace stavby'!AN20)</f>
        <v/>
      </c>
      <c r="L24" s="32"/>
    </row>
    <row r="25" spans="2:12" s="1" customFormat="1" ht="6.95" customHeight="1" x14ac:dyDescent="0.2">
      <c r="B25" s="32"/>
      <c r="L25" s="32"/>
    </row>
    <row r="26" spans="2:12" s="1" customFormat="1" ht="12" customHeight="1" x14ac:dyDescent="0.2">
      <c r="B26" s="32"/>
      <c r="D26" s="27" t="s">
        <v>36</v>
      </c>
      <c r="L26" s="32"/>
    </row>
    <row r="27" spans="2:12" s="7" customFormat="1" ht="71.25" customHeight="1" x14ac:dyDescent="0.2">
      <c r="B27" s="86"/>
      <c r="E27" s="301" t="s">
        <v>37</v>
      </c>
      <c r="F27" s="301"/>
      <c r="G27" s="301"/>
      <c r="H27" s="301"/>
      <c r="L27" s="86"/>
    </row>
    <row r="28" spans="2:12" s="1" customFormat="1" ht="6.95" customHeight="1" x14ac:dyDescent="0.2">
      <c r="B28" s="32"/>
      <c r="L28" s="32"/>
    </row>
    <row r="29" spans="2:12" s="1" customFormat="1" ht="6.95" customHeight="1" x14ac:dyDescent="0.2">
      <c r="B29" s="32"/>
      <c r="D29" s="50"/>
      <c r="E29" s="50"/>
      <c r="F29" s="50"/>
      <c r="G29" s="50"/>
      <c r="H29" s="50"/>
      <c r="I29" s="50"/>
      <c r="J29" s="50"/>
      <c r="K29" s="50"/>
      <c r="L29" s="32"/>
    </row>
    <row r="30" spans="2:12" s="1" customFormat="1" ht="25.35" customHeight="1" x14ac:dyDescent="0.2">
      <c r="B30" s="32"/>
      <c r="D30" s="87" t="s">
        <v>38</v>
      </c>
      <c r="J30" s="63">
        <f>ROUND(J86, 2)</f>
        <v>0</v>
      </c>
      <c r="L30" s="32"/>
    </row>
    <row r="31" spans="2:12" s="1" customFormat="1" ht="6.95" customHeight="1" x14ac:dyDescent="0.2">
      <c r="B31" s="32"/>
      <c r="D31" s="50"/>
      <c r="E31" s="50"/>
      <c r="F31" s="50"/>
      <c r="G31" s="50"/>
      <c r="H31" s="50"/>
      <c r="I31" s="50"/>
      <c r="J31" s="50"/>
      <c r="K31" s="50"/>
      <c r="L31" s="32"/>
    </row>
    <row r="32" spans="2:12" s="1" customFormat="1" ht="14.45" customHeight="1" x14ac:dyDescent="0.2">
      <c r="B32" s="32"/>
      <c r="F32" s="35" t="s">
        <v>40</v>
      </c>
      <c r="I32" s="35" t="s">
        <v>39</v>
      </c>
      <c r="J32" s="35" t="s">
        <v>41</v>
      </c>
      <c r="L32" s="32"/>
    </row>
    <row r="33" spans="2:12" s="1" customFormat="1" ht="14.45" customHeight="1" x14ac:dyDescent="0.2">
      <c r="B33" s="32"/>
      <c r="D33" s="52" t="s">
        <v>42</v>
      </c>
      <c r="E33" s="27" t="s">
        <v>43</v>
      </c>
      <c r="F33" s="88">
        <f>ROUND((SUM(BE86:BE171)),  2)</f>
        <v>0</v>
      </c>
      <c r="I33" s="89">
        <v>0.21</v>
      </c>
      <c r="J33" s="88">
        <f>ROUND(((SUM(BE86:BE171))*I33),  2)</f>
        <v>0</v>
      </c>
      <c r="L33" s="32"/>
    </row>
    <row r="34" spans="2:12" s="1" customFormat="1" ht="14.45" customHeight="1" x14ac:dyDescent="0.2">
      <c r="B34" s="32"/>
      <c r="E34" s="27" t="s">
        <v>44</v>
      </c>
      <c r="F34" s="88">
        <f>ROUND((SUM(BF86:BF171)),  2)</f>
        <v>0</v>
      </c>
      <c r="I34" s="89">
        <v>0.15</v>
      </c>
      <c r="J34" s="88">
        <f>ROUND(((SUM(BF86:BF171))*I34),  2)</f>
        <v>0</v>
      </c>
      <c r="L34" s="32"/>
    </row>
    <row r="35" spans="2:12" s="1" customFormat="1" ht="14.45" hidden="1" customHeight="1" x14ac:dyDescent="0.2">
      <c r="B35" s="32"/>
      <c r="E35" s="27" t="s">
        <v>45</v>
      </c>
      <c r="F35" s="88">
        <f>ROUND((SUM(BG86:BG171)),  2)</f>
        <v>0</v>
      </c>
      <c r="I35" s="89">
        <v>0.21</v>
      </c>
      <c r="J35" s="88">
        <f>0</f>
        <v>0</v>
      </c>
      <c r="L35" s="32"/>
    </row>
    <row r="36" spans="2:12" s="1" customFormat="1" ht="14.45" hidden="1" customHeight="1" x14ac:dyDescent="0.2">
      <c r="B36" s="32"/>
      <c r="E36" s="27" t="s">
        <v>46</v>
      </c>
      <c r="F36" s="88">
        <f>ROUND((SUM(BH86:BH171)),  2)</f>
        <v>0</v>
      </c>
      <c r="I36" s="89">
        <v>0.15</v>
      </c>
      <c r="J36" s="88">
        <f>0</f>
        <v>0</v>
      </c>
      <c r="L36" s="32"/>
    </row>
    <row r="37" spans="2:12" s="1" customFormat="1" ht="14.45" hidden="1" customHeight="1" x14ac:dyDescent="0.2">
      <c r="B37" s="32"/>
      <c r="E37" s="27" t="s">
        <v>47</v>
      </c>
      <c r="F37" s="88">
        <f>ROUND((SUM(BI86:BI171)),  2)</f>
        <v>0</v>
      </c>
      <c r="I37" s="89">
        <v>0</v>
      </c>
      <c r="J37" s="88">
        <f>0</f>
        <v>0</v>
      </c>
      <c r="L37" s="32"/>
    </row>
    <row r="38" spans="2:12" s="1" customFormat="1" ht="6.95" customHeight="1" x14ac:dyDescent="0.2">
      <c r="B38" s="32"/>
      <c r="L38" s="32"/>
    </row>
    <row r="39" spans="2:12" s="1" customFormat="1" ht="25.35" customHeight="1" x14ac:dyDescent="0.2">
      <c r="B39" s="32"/>
      <c r="C39" s="90"/>
      <c r="D39" s="91" t="s">
        <v>48</v>
      </c>
      <c r="E39" s="54"/>
      <c r="F39" s="54"/>
      <c r="G39" s="92" t="s">
        <v>49</v>
      </c>
      <c r="H39" s="93" t="s">
        <v>50</v>
      </c>
      <c r="I39" s="54"/>
      <c r="J39" s="94">
        <f>SUM(J30:J37)</f>
        <v>0</v>
      </c>
      <c r="K39" s="95"/>
      <c r="L39" s="32"/>
    </row>
    <row r="40" spans="2:12" s="1" customFormat="1" ht="14.45" customHeight="1" x14ac:dyDescent="0.2">
      <c r="B40" s="41"/>
      <c r="C40" s="42"/>
      <c r="D40" s="42"/>
      <c r="E40" s="42"/>
      <c r="F40" s="42"/>
      <c r="G40" s="42"/>
      <c r="H40" s="42"/>
      <c r="I40" s="42"/>
      <c r="J40" s="42"/>
      <c r="K40" s="42"/>
      <c r="L40" s="32"/>
    </row>
    <row r="44" spans="2:12" s="1" customFormat="1" ht="6.95" customHeight="1" x14ac:dyDescent="0.2">
      <c r="B44" s="43"/>
      <c r="C44" s="44"/>
      <c r="D44" s="44"/>
      <c r="E44" s="44"/>
      <c r="F44" s="44"/>
      <c r="G44" s="44"/>
      <c r="H44" s="44"/>
      <c r="I44" s="44"/>
      <c r="J44" s="44"/>
      <c r="K44" s="44"/>
      <c r="L44" s="32"/>
    </row>
    <row r="45" spans="2:12" s="1" customFormat="1" ht="24.95" customHeight="1" x14ac:dyDescent="0.2">
      <c r="B45" s="32"/>
      <c r="C45" s="21" t="s">
        <v>140</v>
      </c>
      <c r="L45" s="32"/>
    </row>
    <row r="46" spans="2:12" s="1" customFormat="1" ht="6.95" customHeight="1" x14ac:dyDescent="0.2">
      <c r="B46" s="32"/>
      <c r="L46" s="32"/>
    </row>
    <row r="47" spans="2:12" s="1" customFormat="1" ht="12" customHeight="1" x14ac:dyDescent="0.2">
      <c r="B47" s="32"/>
      <c r="C47" s="27" t="s">
        <v>16</v>
      </c>
      <c r="L47" s="32"/>
    </row>
    <row r="48" spans="2:12" s="1" customFormat="1" ht="16.5" customHeight="1" x14ac:dyDescent="0.2">
      <c r="B48" s="32"/>
      <c r="E48" s="322" t="str">
        <f>E7</f>
        <v>Servisní centrum Čertovka</v>
      </c>
      <c r="F48" s="323"/>
      <c r="G48" s="323"/>
      <c r="H48" s="323"/>
      <c r="L48" s="32"/>
    </row>
    <row r="49" spans="2:47" s="1" customFormat="1" ht="12" customHeight="1" x14ac:dyDescent="0.2">
      <c r="B49" s="32"/>
      <c r="C49" s="27" t="s">
        <v>138</v>
      </c>
      <c r="L49" s="32"/>
    </row>
    <row r="50" spans="2:47" s="1" customFormat="1" ht="16.5" customHeight="1" x14ac:dyDescent="0.2">
      <c r="B50" s="32"/>
      <c r="E50" s="287" t="str">
        <f>E9</f>
        <v>SO_17 - Vytápění administrativní části</v>
      </c>
      <c r="F50" s="321"/>
      <c r="G50" s="321"/>
      <c r="H50" s="321"/>
      <c r="L50" s="32"/>
    </row>
    <row r="51" spans="2:47" s="1" customFormat="1" ht="6.95" customHeight="1" x14ac:dyDescent="0.2">
      <c r="B51" s="32"/>
      <c r="L51" s="32"/>
    </row>
    <row r="52" spans="2:47" s="1" customFormat="1" ht="12" customHeight="1" x14ac:dyDescent="0.2">
      <c r="B52" s="32"/>
      <c r="C52" s="27" t="s">
        <v>21</v>
      </c>
      <c r="F52" s="25" t="str">
        <f>F12</f>
        <v xml:space="preserve"> </v>
      </c>
      <c r="I52" s="27" t="s">
        <v>23</v>
      </c>
      <c r="J52" s="49" t="str">
        <f>IF(J12="","",J12)</f>
        <v>19. 1. 2024</v>
      </c>
      <c r="L52" s="32"/>
    </row>
    <row r="53" spans="2:47" s="1" customFormat="1" ht="6.95" customHeight="1" x14ac:dyDescent="0.2">
      <c r="B53" s="32"/>
      <c r="L53" s="32"/>
    </row>
    <row r="54" spans="2:47" s="1" customFormat="1" ht="15.2" customHeight="1" x14ac:dyDescent="0.2">
      <c r="B54" s="32"/>
      <c r="C54" s="27" t="s">
        <v>25</v>
      </c>
      <c r="F54" s="25" t="str">
        <f>E15</f>
        <v>Dipl. Ing. René Göndör</v>
      </c>
      <c r="I54" s="27" t="s">
        <v>32</v>
      </c>
      <c r="J54" s="30" t="str">
        <f>E21</f>
        <v>PIKHART.CZ</v>
      </c>
      <c r="L54" s="32"/>
    </row>
    <row r="55" spans="2:47" s="1" customFormat="1" ht="15.2" customHeight="1" x14ac:dyDescent="0.2">
      <c r="B55" s="32"/>
      <c r="C55" s="27" t="s">
        <v>30</v>
      </c>
      <c r="F55" s="25" t="str">
        <f>IF(E18="","",E18)</f>
        <v>Vyplň údaj</v>
      </c>
      <c r="I55" s="27" t="s">
        <v>35</v>
      </c>
      <c r="J55" s="30" t="str">
        <f>E24</f>
        <v xml:space="preserve"> </v>
      </c>
      <c r="L55" s="32"/>
    </row>
    <row r="56" spans="2:47" s="1" customFormat="1" ht="10.35" customHeight="1" x14ac:dyDescent="0.2">
      <c r="B56" s="32"/>
      <c r="L56" s="32"/>
    </row>
    <row r="57" spans="2:47" s="1" customFormat="1" ht="29.25" customHeight="1" x14ac:dyDescent="0.2">
      <c r="B57" s="32"/>
      <c r="C57" s="96" t="s">
        <v>141</v>
      </c>
      <c r="D57" s="90"/>
      <c r="E57" s="90"/>
      <c r="F57" s="90"/>
      <c r="G57" s="90"/>
      <c r="H57" s="90"/>
      <c r="I57" s="90"/>
      <c r="J57" s="97" t="s">
        <v>142</v>
      </c>
      <c r="K57" s="90"/>
      <c r="L57" s="32"/>
    </row>
    <row r="58" spans="2:47" s="1" customFormat="1" ht="10.35" customHeight="1" x14ac:dyDescent="0.2">
      <c r="B58" s="32"/>
      <c r="L58" s="32"/>
    </row>
    <row r="59" spans="2:47" s="1" customFormat="1" ht="22.9" customHeight="1" x14ac:dyDescent="0.2">
      <c r="B59" s="32"/>
      <c r="C59" s="98" t="s">
        <v>70</v>
      </c>
      <c r="J59" s="63">
        <f>J86</f>
        <v>0</v>
      </c>
      <c r="L59" s="32"/>
      <c r="AU59" s="17" t="s">
        <v>143</v>
      </c>
    </row>
    <row r="60" spans="2:47" s="8" customFormat="1" ht="24.95" customHeight="1" x14ac:dyDescent="0.2">
      <c r="B60" s="99"/>
      <c r="D60" s="100" t="s">
        <v>1024</v>
      </c>
      <c r="E60" s="101"/>
      <c r="F60" s="101"/>
      <c r="G60" s="101"/>
      <c r="H60" s="101"/>
      <c r="I60" s="101"/>
      <c r="J60" s="102">
        <f>J87</f>
        <v>0</v>
      </c>
      <c r="L60" s="99"/>
    </row>
    <row r="61" spans="2:47" s="14" customFormat="1" ht="19.899999999999999" customHeight="1" x14ac:dyDescent="0.2">
      <c r="B61" s="171"/>
      <c r="D61" s="172" t="s">
        <v>1026</v>
      </c>
      <c r="E61" s="173"/>
      <c r="F61" s="173"/>
      <c r="G61" s="173"/>
      <c r="H61" s="173"/>
      <c r="I61" s="173"/>
      <c r="J61" s="174">
        <f>J88</f>
        <v>0</v>
      </c>
      <c r="L61" s="171"/>
    </row>
    <row r="62" spans="2:47" s="14" customFormat="1" ht="19.899999999999999" customHeight="1" x14ac:dyDescent="0.2">
      <c r="B62" s="171"/>
      <c r="D62" s="172" t="s">
        <v>2930</v>
      </c>
      <c r="E62" s="173"/>
      <c r="F62" s="173"/>
      <c r="G62" s="173"/>
      <c r="H62" s="173"/>
      <c r="I62" s="173"/>
      <c r="J62" s="174">
        <f>J95</f>
        <v>0</v>
      </c>
      <c r="L62" s="171"/>
    </row>
    <row r="63" spans="2:47" s="14" customFormat="1" ht="19.899999999999999" customHeight="1" x14ac:dyDescent="0.2">
      <c r="B63" s="171"/>
      <c r="D63" s="172" t="s">
        <v>2931</v>
      </c>
      <c r="E63" s="173"/>
      <c r="F63" s="173"/>
      <c r="G63" s="173"/>
      <c r="H63" s="173"/>
      <c r="I63" s="173"/>
      <c r="J63" s="174">
        <f>J112</f>
        <v>0</v>
      </c>
      <c r="L63" s="171"/>
    </row>
    <row r="64" spans="2:47" s="14" customFormat="1" ht="19.899999999999999" customHeight="1" x14ac:dyDescent="0.2">
      <c r="B64" s="171"/>
      <c r="D64" s="172" t="s">
        <v>2932</v>
      </c>
      <c r="E64" s="173"/>
      <c r="F64" s="173"/>
      <c r="G64" s="173"/>
      <c r="H64" s="173"/>
      <c r="I64" s="173"/>
      <c r="J64" s="174">
        <f>J119</f>
        <v>0</v>
      </c>
      <c r="L64" s="171"/>
    </row>
    <row r="65" spans="2:12" s="14" customFormat="1" ht="19.899999999999999" customHeight="1" x14ac:dyDescent="0.2">
      <c r="B65" s="171"/>
      <c r="D65" s="172" t="s">
        <v>2933</v>
      </c>
      <c r="E65" s="173"/>
      <c r="F65" s="173"/>
      <c r="G65" s="173"/>
      <c r="H65" s="173"/>
      <c r="I65" s="173"/>
      <c r="J65" s="174">
        <f>J136</f>
        <v>0</v>
      </c>
      <c r="L65" s="171"/>
    </row>
    <row r="66" spans="2:12" s="14" customFormat="1" ht="19.899999999999999" customHeight="1" x14ac:dyDescent="0.2">
      <c r="B66" s="171"/>
      <c r="D66" s="172" t="s">
        <v>2557</v>
      </c>
      <c r="E66" s="173"/>
      <c r="F66" s="173"/>
      <c r="G66" s="173"/>
      <c r="H66" s="173"/>
      <c r="I66" s="173"/>
      <c r="J66" s="174">
        <f>J163</f>
        <v>0</v>
      </c>
      <c r="L66" s="171"/>
    </row>
    <row r="67" spans="2:12" s="1" customFormat="1" ht="21.75" customHeight="1" x14ac:dyDescent="0.2">
      <c r="B67" s="32"/>
      <c r="L67" s="32"/>
    </row>
    <row r="68" spans="2:12" s="1" customFormat="1" ht="6.95" customHeight="1" x14ac:dyDescent="0.2">
      <c r="B68" s="41"/>
      <c r="C68" s="42"/>
      <c r="D68" s="42"/>
      <c r="E68" s="42"/>
      <c r="F68" s="42"/>
      <c r="G68" s="42"/>
      <c r="H68" s="42"/>
      <c r="I68" s="42"/>
      <c r="J68" s="42"/>
      <c r="K68" s="42"/>
      <c r="L68" s="32"/>
    </row>
    <row r="72" spans="2:12" s="1" customFormat="1" ht="6.95" customHeight="1" x14ac:dyDescent="0.2">
      <c r="B72" s="43"/>
      <c r="C72" s="44"/>
      <c r="D72" s="44"/>
      <c r="E72" s="44"/>
      <c r="F72" s="44"/>
      <c r="G72" s="44"/>
      <c r="H72" s="44"/>
      <c r="I72" s="44"/>
      <c r="J72" s="44"/>
      <c r="K72" s="44"/>
      <c r="L72" s="32"/>
    </row>
    <row r="73" spans="2:12" s="1" customFormat="1" ht="24.95" customHeight="1" x14ac:dyDescent="0.2">
      <c r="B73" s="32"/>
      <c r="C73" s="21" t="s">
        <v>152</v>
      </c>
      <c r="L73" s="32"/>
    </row>
    <row r="74" spans="2:12" s="1" customFormat="1" ht="6.95" customHeight="1" x14ac:dyDescent="0.2">
      <c r="B74" s="32"/>
      <c r="L74" s="32"/>
    </row>
    <row r="75" spans="2:12" s="1" customFormat="1" ht="12" customHeight="1" x14ac:dyDescent="0.2">
      <c r="B75" s="32"/>
      <c r="C75" s="27" t="s">
        <v>16</v>
      </c>
      <c r="L75" s="32"/>
    </row>
    <row r="76" spans="2:12" s="1" customFormat="1" ht="16.5" customHeight="1" x14ac:dyDescent="0.2">
      <c r="B76" s="32"/>
      <c r="E76" s="322" t="str">
        <f>E7</f>
        <v>Servisní centrum Čertovka</v>
      </c>
      <c r="F76" s="323"/>
      <c r="G76" s="323"/>
      <c r="H76" s="323"/>
      <c r="L76" s="32"/>
    </row>
    <row r="77" spans="2:12" s="1" customFormat="1" ht="12" customHeight="1" x14ac:dyDescent="0.2">
      <c r="B77" s="32"/>
      <c r="C77" s="27" t="s">
        <v>138</v>
      </c>
      <c r="L77" s="32"/>
    </row>
    <row r="78" spans="2:12" s="1" customFormat="1" ht="16.5" customHeight="1" x14ac:dyDescent="0.2">
      <c r="B78" s="32"/>
      <c r="E78" s="287" t="str">
        <f>E9</f>
        <v>SO_17 - Vytápění administrativní části</v>
      </c>
      <c r="F78" s="321"/>
      <c r="G78" s="321"/>
      <c r="H78" s="321"/>
      <c r="L78" s="32"/>
    </row>
    <row r="79" spans="2:12" s="1" customFormat="1" ht="6.95" customHeight="1" x14ac:dyDescent="0.2">
      <c r="B79" s="32"/>
      <c r="L79" s="32"/>
    </row>
    <row r="80" spans="2:12" s="1" customFormat="1" ht="12" customHeight="1" x14ac:dyDescent="0.2">
      <c r="B80" s="32"/>
      <c r="C80" s="27" t="s">
        <v>21</v>
      </c>
      <c r="F80" s="25" t="str">
        <f>F12</f>
        <v xml:space="preserve"> </v>
      </c>
      <c r="I80" s="27" t="s">
        <v>23</v>
      </c>
      <c r="J80" s="49" t="str">
        <f>IF(J12="","",J12)</f>
        <v>19. 1. 2024</v>
      </c>
      <c r="L80" s="32"/>
    </row>
    <row r="81" spans="2:65" s="1" customFormat="1" ht="6.95" customHeight="1" x14ac:dyDescent="0.2">
      <c r="B81" s="32"/>
      <c r="L81" s="32"/>
    </row>
    <row r="82" spans="2:65" s="1" customFormat="1" ht="15.2" customHeight="1" x14ac:dyDescent="0.2">
      <c r="B82" s="32"/>
      <c r="C82" s="27" t="s">
        <v>25</v>
      </c>
      <c r="F82" s="25" t="str">
        <f>E15</f>
        <v>Dipl. Ing. René Göndör</v>
      </c>
      <c r="I82" s="27" t="s">
        <v>32</v>
      </c>
      <c r="J82" s="30" t="str">
        <f>E21</f>
        <v>PIKHART.CZ</v>
      </c>
      <c r="L82" s="32"/>
    </row>
    <row r="83" spans="2:65" s="1" customFormat="1" ht="15.2" customHeight="1" x14ac:dyDescent="0.2">
      <c r="B83" s="32"/>
      <c r="C83" s="27" t="s">
        <v>30</v>
      </c>
      <c r="F83" s="25" t="str">
        <f>IF(E18="","",E18)</f>
        <v>Vyplň údaj</v>
      </c>
      <c r="I83" s="27" t="s">
        <v>35</v>
      </c>
      <c r="J83" s="30" t="str">
        <f>E24</f>
        <v xml:space="preserve"> </v>
      </c>
      <c r="L83" s="32"/>
    </row>
    <row r="84" spans="2:65" s="1" customFormat="1" ht="10.35" customHeight="1" x14ac:dyDescent="0.2">
      <c r="B84" s="32"/>
      <c r="L84" s="32"/>
    </row>
    <row r="85" spans="2:65" s="9" customFormat="1" ht="29.25" customHeight="1" x14ac:dyDescent="0.2">
      <c r="B85" s="103"/>
      <c r="C85" s="104" t="s">
        <v>153</v>
      </c>
      <c r="D85" s="105" t="s">
        <v>57</v>
      </c>
      <c r="E85" s="105" t="s">
        <v>53</v>
      </c>
      <c r="F85" s="105" t="s">
        <v>54</v>
      </c>
      <c r="G85" s="105" t="s">
        <v>154</v>
      </c>
      <c r="H85" s="105" t="s">
        <v>155</v>
      </c>
      <c r="I85" s="105" t="s">
        <v>156</v>
      </c>
      <c r="J85" s="105" t="s">
        <v>142</v>
      </c>
      <c r="K85" s="106" t="s">
        <v>157</v>
      </c>
      <c r="L85" s="103"/>
      <c r="M85" s="56" t="s">
        <v>19</v>
      </c>
      <c r="N85" s="57" t="s">
        <v>42</v>
      </c>
      <c r="O85" s="57" t="s">
        <v>158</v>
      </c>
      <c r="P85" s="57" t="s">
        <v>159</v>
      </c>
      <c r="Q85" s="57" t="s">
        <v>160</v>
      </c>
      <c r="R85" s="57" t="s">
        <v>161</v>
      </c>
      <c r="S85" s="57" t="s">
        <v>162</v>
      </c>
      <c r="T85" s="57" t="s">
        <v>163</v>
      </c>
      <c r="U85" s="58" t="s">
        <v>164</v>
      </c>
    </row>
    <row r="86" spans="2:65" s="1" customFormat="1" ht="22.9" customHeight="1" x14ac:dyDescent="0.25">
      <c r="B86" s="32"/>
      <c r="C86" s="61" t="s">
        <v>165</v>
      </c>
      <c r="J86" s="107">
        <f>BK86</f>
        <v>0</v>
      </c>
      <c r="L86" s="32"/>
      <c r="M86" s="59"/>
      <c r="N86" s="50"/>
      <c r="O86" s="50"/>
      <c r="P86" s="108">
        <f>P87</f>
        <v>0</v>
      </c>
      <c r="Q86" s="50"/>
      <c r="R86" s="108">
        <f>R87</f>
        <v>1.2611599999999998</v>
      </c>
      <c r="S86" s="50"/>
      <c r="T86" s="108">
        <f>T87</f>
        <v>0</v>
      </c>
      <c r="U86" s="51"/>
      <c r="AT86" s="17" t="s">
        <v>71</v>
      </c>
      <c r="AU86" s="17" t="s">
        <v>143</v>
      </c>
      <c r="BK86" s="109">
        <f>BK87</f>
        <v>0</v>
      </c>
    </row>
    <row r="87" spans="2:65" s="10" customFormat="1" ht="25.9" customHeight="1" x14ac:dyDescent="0.2">
      <c r="B87" s="110"/>
      <c r="D87" s="111" t="s">
        <v>71</v>
      </c>
      <c r="E87" s="112" t="s">
        <v>1275</v>
      </c>
      <c r="F87" s="112" t="s">
        <v>1276</v>
      </c>
      <c r="I87" s="113"/>
      <c r="J87" s="114">
        <f>BK87</f>
        <v>0</v>
      </c>
      <c r="L87" s="110"/>
      <c r="M87" s="115"/>
      <c r="P87" s="116">
        <f>P88+P95+P112+P119+P136+P163</f>
        <v>0</v>
      </c>
      <c r="R87" s="116">
        <f>R88+R95+R112+R119+R136+R163</f>
        <v>1.2611599999999998</v>
      </c>
      <c r="T87" s="116">
        <f>T88+T95+T112+T119+T136+T163</f>
        <v>0</v>
      </c>
      <c r="U87" s="117"/>
      <c r="AR87" s="111" t="s">
        <v>82</v>
      </c>
      <c r="AT87" s="118" t="s">
        <v>71</v>
      </c>
      <c r="AU87" s="118" t="s">
        <v>72</v>
      </c>
      <c r="AY87" s="111" t="s">
        <v>167</v>
      </c>
      <c r="BK87" s="119">
        <f>BK88+BK95+BK112+BK119+BK136+BK163</f>
        <v>0</v>
      </c>
    </row>
    <row r="88" spans="2:65" s="10" customFormat="1" ht="22.9" customHeight="1" x14ac:dyDescent="0.2">
      <c r="B88" s="110"/>
      <c r="D88" s="111" t="s">
        <v>71</v>
      </c>
      <c r="E88" s="175" t="s">
        <v>1300</v>
      </c>
      <c r="F88" s="175" t="s">
        <v>1301</v>
      </c>
      <c r="I88" s="113"/>
      <c r="J88" s="176">
        <f>BK88</f>
        <v>0</v>
      </c>
      <c r="L88" s="110"/>
      <c r="M88" s="115"/>
      <c r="P88" s="116">
        <f>SUM(P89:P94)</f>
        <v>0</v>
      </c>
      <c r="R88" s="116">
        <f>SUM(R89:R94)</f>
        <v>2.1350000000000001E-2</v>
      </c>
      <c r="T88" s="116">
        <f>SUM(T89:T94)</f>
        <v>0</v>
      </c>
      <c r="U88" s="117"/>
      <c r="AR88" s="111" t="s">
        <v>82</v>
      </c>
      <c r="AT88" s="118" t="s">
        <v>71</v>
      </c>
      <c r="AU88" s="118" t="s">
        <v>80</v>
      </c>
      <c r="AY88" s="111" t="s">
        <v>167</v>
      </c>
      <c r="BK88" s="119">
        <f>SUM(BK89:BK94)</f>
        <v>0</v>
      </c>
    </row>
    <row r="89" spans="2:65" s="1" customFormat="1" ht="24.2" customHeight="1" x14ac:dyDescent="0.2">
      <c r="B89" s="32"/>
      <c r="C89" s="120" t="s">
        <v>80</v>
      </c>
      <c r="D89" s="120" t="s">
        <v>168</v>
      </c>
      <c r="E89" s="121" t="s">
        <v>2934</v>
      </c>
      <c r="F89" s="122" t="s">
        <v>2935</v>
      </c>
      <c r="G89" s="123" t="s">
        <v>228</v>
      </c>
      <c r="H89" s="124">
        <v>587</v>
      </c>
      <c r="I89" s="125"/>
      <c r="J89" s="126">
        <f t="shared" ref="J89:J94" si="0">ROUND(I89*H89,2)</f>
        <v>0</v>
      </c>
      <c r="K89" s="122" t="s">
        <v>19</v>
      </c>
      <c r="L89" s="32"/>
      <c r="M89" s="127" t="s">
        <v>19</v>
      </c>
      <c r="N89" s="128" t="s">
        <v>43</v>
      </c>
      <c r="P89" s="129">
        <f t="shared" ref="P89:P94" si="1">O89*H89</f>
        <v>0</v>
      </c>
      <c r="Q89" s="129">
        <v>0</v>
      </c>
      <c r="R89" s="129">
        <f t="shared" ref="R89:R94" si="2">Q89*H89</f>
        <v>0</v>
      </c>
      <c r="S89" s="129">
        <v>0</v>
      </c>
      <c r="T89" s="129">
        <f t="shared" ref="T89:T94" si="3">S89*H89</f>
        <v>0</v>
      </c>
      <c r="U89" s="130" t="s">
        <v>19</v>
      </c>
      <c r="AR89" s="131" t="s">
        <v>273</v>
      </c>
      <c r="AT89" s="131" t="s">
        <v>168</v>
      </c>
      <c r="AU89" s="131" t="s">
        <v>82</v>
      </c>
      <c r="AY89" s="17" t="s">
        <v>167</v>
      </c>
      <c r="BE89" s="132">
        <f t="shared" ref="BE89:BE94" si="4">IF(N89="základní",J89,0)</f>
        <v>0</v>
      </c>
      <c r="BF89" s="132">
        <f t="shared" ref="BF89:BF94" si="5">IF(N89="snížená",J89,0)</f>
        <v>0</v>
      </c>
      <c r="BG89" s="132">
        <f t="shared" ref="BG89:BG94" si="6">IF(N89="zákl. přenesená",J89,0)</f>
        <v>0</v>
      </c>
      <c r="BH89" s="132">
        <f t="shared" ref="BH89:BH94" si="7">IF(N89="sníž. přenesená",J89,0)</f>
        <v>0</v>
      </c>
      <c r="BI89" s="132">
        <f t="shared" ref="BI89:BI94" si="8">IF(N89="nulová",J89,0)</f>
        <v>0</v>
      </c>
      <c r="BJ89" s="17" t="s">
        <v>80</v>
      </c>
      <c r="BK89" s="132">
        <f t="shared" ref="BK89:BK94" si="9">ROUND(I89*H89,2)</f>
        <v>0</v>
      </c>
      <c r="BL89" s="17" t="s">
        <v>273</v>
      </c>
      <c r="BM89" s="131" t="s">
        <v>2936</v>
      </c>
    </row>
    <row r="90" spans="2:65" s="1" customFormat="1" ht="16.5" customHeight="1" x14ac:dyDescent="0.2">
      <c r="B90" s="32"/>
      <c r="C90" s="152" t="s">
        <v>82</v>
      </c>
      <c r="D90" s="152" t="s">
        <v>180</v>
      </c>
      <c r="E90" s="153" t="s">
        <v>2937</v>
      </c>
      <c r="F90" s="154" t="s">
        <v>2938</v>
      </c>
      <c r="G90" s="155" t="s">
        <v>228</v>
      </c>
      <c r="H90" s="156">
        <v>372</v>
      </c>
      <c r="I90" s="157"/>
      <c r="J90" s="158">
        <f t="shared" si="0"/>
        <v>0</v>
      </c>
      <c r="K90" s="154" t="s">
        <v>19</v>
      </c>
      <c r="L90" s="159"/>
      <c r="M90" s="160" t="s">
        <v>19</v>
      </c>
      <c r="N90" s="161" t="s">
        <v>43</v>
      </c>
      <c r="P90" s="129">
        <f t="shared" si="1"/>
        <v>0</v>
      </c>
      <c r="Q90" s="129">
        <v>3.0000000000000001E-5</v>
      </c>
      <c r="R90" s="129">
        <f t="shared" si="2"/>
        <v>1.116E-2</v>
      </c>
      <c r="S90" s="129">
        <v>0</v>
      </c>
      <c r="T90" s="129">
        <f t="shared" si="3"/>
        <v>0</v>
      </c>
      <c r="U90" s="130" t="s">
        <v>19</v>
      </c>
      <c r="AR90" s="131" t="s">
        <v>354</v>
      </c>
      <c r="AT90" s="131" t="s">
        <v>180</v>
      </c>
      <c r="AU90" s="131" t="s">
        <v>82</v>
      </c>
      <c r="AY90" s="17" t="s">
        <v>167</v>
      </c>
      <c r="BE90" s="132">
        <f t="shared" si="4"/>
        <v>0</v>
      </c>
      <c r="BF90" s="132">
        <f t="shared" si="5"/>
        <v>0</v>
      </c>
      <c r="BG90" s="132">
        <f t="shared" si="6"/>
        <v>0</v>
      </c>
      <c r="BH90" s="132">
        <f t="shared" si="7"/>
        <v>0</v>
      </c>
      <c r="BI90" s="132">
        <f t="shared" si="8"/>
        <v>0</v>
      </c>
      <c r="BJ90" s="17" t="s">
        <v>80</v>
      </c>
      <c r="BK90" s="132">
        <f t="shared" si="9"/>
        <v>0</v>
      </c>
      <c r="BL90" s="17" t="s">
        <v>273</v>
      </c>
      <c r="BM90" s="131" t="s">
        <v>2939</v>
      </c>
    </row>
    <row r="91" spans="2:65" s="1" customFormat="1" ht="16.5" customHeight="1" x14ac:dyDescent="0.2">
      <c r="B91" s="32"/>
      <c r="C91" s="152" t="s">
        <v>187</v>
      </c>
      <c r="D91" s="152" t="s">
        <v>180</v>
      </c>
      <c r="E91" s="153" t="s">
        <v>2940</v>
      </c>
      <c r="F91" s="154" t="s">
        <v>2941</v>
      </c>
      <c r="G91" s="155" t="s">
        <v>228</v>
      </c>
      <c r="H91" s="156">
        <v>77</v>
      </c>
      <c r="I91" s="157"/>
      <c r="J91" s="158">
        <f t="shared" si="0"/>
        <v>0</v>
      </c>
      <c r="K91" s="154" t="s">
        <v>19</v>
      </c>
      <c r="L91" s="159"/>
      <c r="M91" s="160" t="s">
        <v>19</v>
      </c>
      <c r="N91" s="161" t="s">
        <v>43</v>
      </c>
      <c r="P91" s="129">
        <f t="shared" si="1"/>
        <v>0</v>
      </c>
      <c r="Q91" s="129">
        <v>4.0000000000000003E-5</v>
      </c>
      <c r="R91" s="129">
        <f t="shared" si="2"/>
        <v>3.0800000000000003E-3</v>
      </c>
      <c r="S91" s="129">
        <v>0</v>
      </c>
      <c r="T91" s="129">
        <f t="shared" si="3"/>
        <v>0</v>
      </c>
      <c r="U91" s="130" t="s">
        <v>19</v>
      </c>
      <c r="AR91" s="131" t="s">
        <v>354</v>
      </c>
      <c r="AT91" s="131" t="s">
        <v>180</v>
      </c>
      <c r="AU91" s="131" t="s">
        <v>82</v>
      </c>
      <c r="AY91" s="17" t="s">
        <v>167</v>
      </c>
      <c r="BE91" s="132">
        <f t="shared" si="4"/>
        <v>0</v>
      </c>
      <c r="BF91" s="132">
        <f t="shared" si="5"/>
        <v>0</v>
      </c>
      <c r="BG91" s="132">
        <f t="shared" si="6"/>
        <v>0</v>
      </c>
      <c r="BH91" s="132">
        <f t="shared" si="7"/>
        <v>0</v>
      </c>
      <c r="BI91" s="132">
        <f t="shared" si="8"/>
        <v>0</v>
      </c>
      <c r="BJ91" s="17" t="s">
        <v>80</v>
      </c>
      <c r="BK91" s="132">
        <f t="shared" si="9"/>
        <v>0</v>
      </c>
      <c r="BL91" s="17" t="s">
        <v>273</v>
      </c>
      <c r="BM91" s="131" t="s">
        <v>2942</v>
      </c>
    </row>
    <row r="92" spans="2:65" s="1" customFormat="1" ht="16.5" customHeight="1" x14ac:dyDescent="0.2">
      <c r="B92" s="32"/>
      <c r="C92" s="152" t="s">
        <v>173</v>
      </c>
      <c r="D92" s="152" t="s">
        <v>180</v>
      </c>
      <c r="E92" s="153" t="s">
        <v>2943</v>
      </c>
      <c r="F92" s="154" t="s">
        <v>2944</v>
      </c>
      <c r="G92" s="155" t="s">
        <v>228</v>
      </c>
      <c r="H92" s="156">
        <v>48</v>
      </c>
      <c r="I92" s="157"/>
      <c r="J92" s="158">
        <f t="shared" si="0"/>
        <v>0</v>
      </c>
      <c r="K92" s="154" t="s">
        <v>19</v>
      </c>
      <c r="L92" s="159"/>
      <c r="M92" s="160" t="s">
        <v>19</v>
      </c>
      <c r="N92" s="161" t="s">
        <v>43</v>
      </c>
      <c r="P92" s="129">
        <f t="shared" si="1"/>
        <v>0</v>
      </c>
      <c r="Q92" s="129">
        <v>4.0000000000000003E-5</v>
      </c>
      <c r="R92" s="129">
        <f t="shared" si="2"/>
        <v>1.9200000000000003E-3</v>
      </c>
      <c r="S92" s="129">
        <v>0</v>
      </c>
      <c r="T92" s="129">
        <f t="shared" si="3"/>
        <v>0</v>
      </c>
      <c r="U92" s="130" t="s">
        <v>19</v>
      </c>
      <c r="AR92" s="131" t="s">
        <v>354</v>
      </c>
      <c r="AT92" s="131" t="s">
        <v>180</v>
      </c>
      <c r="AU92" s="131" t="s">
        <v>82</v>
      </c>
      <c r="AY92" s="17" t="s">
        <v>167</v>
      </c>
      <c r="BE92" s="132">
        <f t="shared" si="4"/>
        <v>0</v>
      </c>
      <c r="BF92" s="132">
        <f t="shared" si="5"/>
        <v>0</v>
      </c>
      <c r="BG92" s="132">
        <f t="shared" si="6"/>
        <v>0</v>
      </c>
      <c r="BH92" s="132">
        <f t="shared" si="7"/>
        <v>0</v>
      </c>
      <c r="BI92" s="132">
        <f t="shared" si="8"/>
        <v>0</v>
      </c>
      <c r="BJ92" s="17" t="s">
        <v>80</v>
      </c>
      <c r="BK92" s="132">
        <f t="shared" si="9"/>
        <v>0</v>
      </c>
      <c r="BL92" s="17" t="s">
        <v>273</v>
      </c>
      <c r="BM92" s="131" t="s">
        <v>2945</v>
      </c>
    </row>
    <row r="93" spans="2:65" s="1" customFormat="1" ht="16.5" customHeight="1" x14ac:dyDescent="0.2">
      <c r="B93" s="32"/>
      <c r="C93" s="152" t="s">
        <v>199</v>
      </c>
      <c r="D93" s="152" t="s">
        <v>180</v>
      </c>
      <c r="E93" s="153" t="s">
        <v>2946</v>
      </c>
      <c r="F93" s="154" t="s">
        <v>2947</v>
      </c>
      <c r="G93" s="155" t="s">
        <v>228</v>
      </c>
      <c r="H93" s="156">
        <v>21</v>
      </c>
      <c r="I93" s="157"/>
      <c r="J93" s="158">
        <f t="shared" si="0"/>
        <v>0</v>
      </c>
      <c r="K93" s="154" t="s">
        <v>19</v>
      </c>
      <c r="L93" s="159"/>
      <c r="M93" s="160" t="s">
        <v>19</v>
      </c>
      <c r="N93" s="161" t="s">
        <v>43</v>
      </c>
      <c r="P93" s="129">
        <f t="shared" si="1"/>
        <v>0</v>
      </c>
      <c r="Q93" s="129">
        <v>5.0000000000000002E-5</v>
      </c>
      <c r="R93" s="129">
        <f t="shared" si="2"/>
        <v>1.0500000000000002E-3</v>
      </c>
      <c r="S93" s="129">
        <v>0</v>
      </c>
      <c r="T93" s="129">
        <f t="shared" si="3"/>
        <v>0</v>
      </c>
      <c r="U93" s="130" t="s">
        <v>19</v>
      </c>
      <c r="AR93" s="131" t="s">
        <v>354</v>
      </c>
      <c r="AT93" s="131" t="s">
        <v>180</v>
      </c>
      <c r="AU93" s="131" t="s">
        <v>82</v>
      </c>
      <c r="AY93" s="17" t="s">
        <v>167</v>
      </c>
      <c r="BE93" s="132">
        <f t="shared" si="4"/>
        <v>0</v>
      </c>
      <c r="BF93" s="132">
        <f t="shared" si="5"/>
        <v>0</v>
      </c>
      <c r="BG93" s="132">
        <f t="shared" si="6"/>
        <v>0</v>
      </c>
      <c r="BH93" s="132">
        <f t="shared" si="7"/>
        <v>0</v>
      </c>
      <c r="BI93" s="132">
        <f t="shared" si="8"/>
        <v>0</v>
      </c>
      <c r="BJ93" s="17" t="s">
        <v>80</v>
      </c>
      <c r="BK93" s="132">
        <f t="shared" si="9"/>
        <v>0</v>
      </c>
      <c r="BL93" s="17" t="s">
        <v>273</v>
      </c>
      <c r="BM93" s="131" t="s">
        <v>2948</v>
      </c>
    </row>
    <row r="94" spans="2:65" s="1" customFormat="1" ht="16.5" customHeight="1" x14ac:dyDescent="0.2">
      <c r="B94" s="32"/>
      <c r="C94" s="152" t="s">
        <v>205</v>
      </c>
      <c r="D94" s="152" t="s">
        <v>180</v>
      </c>
      <c r="E94" s="153" t="s">
        <v>2949</v>
      </c>
      <c r="F94" s="154" t="s">
        <v>2950</v>
      </c>
      <c r="G94" s="155" t="s">
        <v>228</v>
      </c>
      <c r="H94" s="156">
        <v>69</v>
      </c>
      <c r="I94" s="157"/>
      <c r="J94" s="158">
        <f t="shared" si="0"/>
        <v>0</v>
      </c>
      <c r="K94" s="154" t="s">
        <v>19</v>
      </c>
      <c r="L94" s="159"/>
      <c r="M94" s="160" t="s">
        <v>19</v>
      </c>
      <c r="N94" s="161" t="s">
        <v>43</v>
      </c>
      <c r="P94" s="129">
        <f t="shared" si="1"/>
        <v>0</v>
      </c>
      <c r="Q94" s="129">
        <v>6.0000000000000002E-5</v>
      </c>
      <c r="R94" s="129">
        <f t="shared" si="2"/>
        <v>4.1400000000000005E-3</v>
      </c>
      <c r="S94" s="129">
        <v>0</v>
      </c>
      <c r="T94" s="129">
        <f t="shared" si="3"/>
        <v>0</v>
      </c>
      <c r="U94" s="130" t="s">
        <v>19</v>
      </c>
      <c r="AR94" s="131" t="s">
        <v>354</v>
      </c>
      <c r="AT94" s="131" t="s">
        <v>180</v>
      </c>
      <c r="AU94" s="131" t="s">
        <v>82</v>
      </c>
      <c r="AY94" s="17" t="s">
        <v>167</v>
      </c>
      <c r="BE94" s="132">
        <f t="shared" si="4"/>
        <v>0</v>
      </c>
      <c r="BF94" s="132">
        <f t="shared" si="5"/>
        <v>0</v>
      </c>
      <c r="BG94" s="132">
        <f t="shared" si="6"/>
        <v>0</v>
      </c>
      <c r="BH94" s="132">
        <f t="shared" si="7"/>
        <v>0</v>
      </c>
      <c r="BI94" s="132">
        <f t="shared" si="8"/>
        <v>0</v>
      </c>
      <c r="BJ94" s="17" t="s">
        <v>80</v>
      </c>
      <c r="BK94" s="132">
        <f t="shared" si="9"/>
        <v>0</v>
      </c>
      <c r="BL94" s="17" t="s">
        <v>273</v>
      </c>
      <c r="BM94" s="131" t="s">
        <v>2951</v>
      </c>
    </row>
    <row r="95" spans="2:65" s="10" customFormat="1" ht="22.9" customHeight="1" x14ac:dyDescent="0.2">
      <c r="B95" s="110"/>
      <c r="D95" s="111" t="s">
        <v>71</v>
      </c>
      <c r="E95" s="175" t="s">
        <v>2952</v>
      </c>
      <c r="F95" s="175" t="s">
        <v>2953</v>
      </c>
      <c r="I95" s="113"/>
      <c r="J95" s="176">
        <f>BK95</f>
        <v>0</v>
      </c>
      <c r="L95" s="110"/>
      <c r="M95" s="115"/>
      <c r="P95" s="116">
        <f>SUM(P96:P111)</f>
        <v>0</v>
      </c>
      <c r="R95" s="116">
        <f>SUM(R96:R111)</f>
        <v>1.034E-2</v>
      </c>
      <c r="T95" s="116">
        <f>SUM(T96:T111)</f>
        <v>0</v>
      </c>
      <c r="U95" s="117"/>
      <c r="AR95" s="111" t="s">
        <v>82</v>
      </c>
      <c r="AT95" s="118" t="s">
        <v>71</v>
      </c>
      <c r="AU95" s="118" t="s">
        <v>80</v>
      </c>
      <c r="AY95" s="111" t="s">
        <v>167</v>
      </c>
      <c r="BK95" s="119">
        <f>SUM(BK96:BK111)</f>
        <v>0</v>
      </c>
    </row>
    <row r="96" spans="2:65" s="1" customFormat="1" ht="16.5" customHeight="1" x14ac:dyDescent="0.2">
      <c r="B96" s="32"/>
      <c r="C96" s="152" t="s">
        <v>212</v>
      </c>
      <c r="D96" s="152" t="s">
        <v>180</v>
      </c>
      <c r="E96" s="153" t="s">
        <v>2954</v>
      </c>
      <c r="F96" s="154" t="s">
        <v>2955</v>
      </c>
      <c r="G96" s="155" t="s">
        <v>424</v>
      </c>
      <c r="H96" s="156">
        <v>1</v>
      </c>
      <c r="I96" s="157"/>
      <c r="J96" s="158">
        <f t="shared" ref="J96:J111" si="10">ROUND(I96*H96,2)</f>
        <v>0</v>
      </c>
      <c r="K96" s="154" t="s">
        <v>19</v>
      </c>
      <c r="L96" s="159"/>
      <c r="M96" s="160" t="s">
        <v>19</v>
      </c>
      <c r="N96" s="161" t="s">
        <v>43</v>
      </c>
      <c r="P96" s="129">
        <f t="shared" ref="P96:P111" si="11">O96*H96</f>
        <v>0</v>
      </c>
      <c r="Q96" s="129">
        <v>0</v>
      </c>
      <c r="R96" s="129">
        <f t="shared" ref="R96:R111" si="12">Q96*H96</f>
        <v>0</v>
      </c>
      <c r="S96" s="129">
        <v>0</v>
      </c>
      <c r="T96" s="129">
        <f t="shared" ref="T96:T111" si="13">S96*H96</f>
        <v>0</v>
      </c>
      <c r="U96" s="130" t="s">
        <v>19</v>
      </c>
      <c r="AR96" s="131" t="s">
        <v>354</v>
      </c>
      <c r="AT96" s="131" t="s">
        <v>180</v>
      </c>
      <c r="AU96" s="131" t="s">
        <v>82</v>
      </c>
      <c r="AY96" s="17" t="s">
        <v>167</v>
      </c>
      <c r="BE96" s="132">
        <f t="shared" ref="BE96:BE111" si="14">IF(N96="základní",J96,0)</f>
        <v>0</v>
      </c>
      <c r="BF96" s="132">
        <f t="shared" ref="BF96:BF111" si="15">IF(N96="snížená",J96,0)</f>
        <v>0</v>
      </c>
      <c r="BG96" s="132">
        <f t="shared" ref="BG96:BG111" si="16">IF(N96="zákl. přenesená",J96,0)</f>
        <v>0</v>
      </c>
      <c r="BH96" s="132">
        <f t="shared" ref="BH96:BH111" si="17">IF(N96="sníž. přenesená",J96,0)</f>
        <v>0</v>
      </c>
      <c r="BI96" s="132">
        <f t="shared" ref="BI96:BI111" si="18">IF(N96="nulová",J96,0)</f>
        <v>0</v>
      </c>
      <c r="BJ96" s="17" t="s">
        <v>80</v>
      </c>
      <c r="BK96" s="132">
        <f t="shared" ref="BK96:BK111" si="19">ROUND(I96*H96,2)</f>
        <v>0</v>
      </c>
      <c r="BL96" s="17" t="s">
        <v>273</v>
      </c>
      <c r="BM96" s="131" t="s">
        <v>2956</v>
      </c>
    </row>
    <row r="97" spans="2:65" s="1" customFormat="1" ht="16.5" customHeight="1" x14ac:dyDescent="0.2">
      <c r="B97" s="32"/>
      <c r="C97" s="152" t="s">
        <v>184</v>
      </c>
      <c r="D97" s="152" t="s">
        <v>180</v>
      </c>
      <c r="E97" s="153" t="s">
        <v>2957</v>
      </c>
      <c r="F97" s="154" t="s">
        <v>2958</v>
      </c>
      <c r="G97" s="155" t="s">
        <v>424</v>
      </c>
      <c r="H97" s="156">
        <v>1</v>
      </c>
      <c r="I97" s="157"/>
      <c r="J97" s="158">
        <f t="shared" si="10"/>
        <v>0</v>
      </c>
      <c r="K97" s="154" t="s">
        <v>19</v>
      </c>
      <c r="L97" s="159"/>
      <c r="M97" s="160" t="s">
        <v>19</v>
      </c>
      <c r="N97" s="161" t="s">
        <v>43</v>
      </c>
      <c r="P97" s="129">
        <f t="shared" si="11"/>
        <v>0</v>
      </c>
      <c r="Q97" s="129">
        <v>0</v>
      </c>
      <c r="R97" s="129">
        <f t="shared" si="12"/>
        <v>0</v>
      </c>
      <c r="S97" s="129">
        <v>0</v>
      </c>
      <c r="T97" s="129">
        <f t="shared" si="13"/>
        <v>0</v>
      </c>
      <c r="U97" s="130" t="s">
        <v>19</v>
      </c>
      <c r="AR97" s="131" t="s">
        <v>354</v>
      </c>
      <c r="AT97" s="131" t="s">
        <v>180</v>
      </c>
      <c r="AU97" s="131" t="s">
        <v>82</v>
      </c>
      <c r="AY97" s="17" t="s">
        <v>167</v>
      </c>
      <c r="BE97" s="132">
        <f t="shared" si="14"/>
        <v>0</v>
      </c>
      <c r="BF97" s="132">
        <f t="shared" si="15"/>
        <v>0</v>
      </c>
      <c r="BG97" s="132">
        <f t="shared" si="16"/>
        <v>0</v>
      </c>
      <c r="BH97" s="132">
        <f t="shared" si="17"/>
        <v>0</v>
      </c>
      <c r="BI97" s="132">
        <f t="shared" si="18"/>
        <v>0</v>
      </c>
      <c r="BJ97" s="17" t="s">
        <v>80</v>
      </c>
      <c r="BK97" s="132">
        <f t="shared" si="19"/>
        <v>0</v>
      </c>
      <c r="BL97" s="17" t="s">
        <v>273</v>
      </c>
      <c r="BM97" s="131" t="s">
        <v>2959</v>
      </c>
    </row>
    <row r="98" spans="2:65" s="1" customFormat="1" ht="21.75" customHeight="1" x14ac:dyDescent="0.2">
      <c r="B98" s="32"/>
      <c r="C98" s="152" t="s">
        <v>225</v>
      </c>
      <c r="D98" s="152" t="s">
        <v>180</v>
      </c>
      <c r="E98" s="153" t="s">
        <v>2960</v>
      </c>
      <c r="F98" s="154" t="s">
        <v>2961</v>
      </c>
      <c r="G98" s="155" t="s">
        <v>568</v>
      </c>
      <c r="H98" s="156">
        <v>1</v>
      </c>
      <c r="I98" s="157"/>
      <c r="J98" s="158">
        <f t="shared" si="10"/>
        <v>0</v>
      </c>
      <c r="K98" s="154" t="s">
        <v>19</v>
      </c>
      <c r="L98" s="159"/>
      <c r="M98" s="160" t="s">
        <v>19</v>
      </c>
      <c r="N98" s="161" t="s">
        <v>43</v>
      </c>
      <c r="P98" s="129">
        <f t="shared" si="11"/>
        <v>0</v>
      </c>
      <c r="Q98" s="129">
        <v>0</v>
      </c>
      <c r="R98" s="129">
        <f t="shared" si="12"/>
        <v>0</v>
      </c>
      <c r="S98" s="129">
        <v>0</v>
      </c>
      <c r="T98" s="129">
        <f t="shared" si="13"/>
        <v>0</v>
      </c>
      <c r="U98" s="130" t="s">
        <v>19</v>
      </c>
      <c r="AR98" s="131" t="s">
        <v>354</v>
      </c>
      <c r="AT98" s="131" t="s">
        <v>180</v>
      </c>
      <c r="AU98" s="131" t="s">
        <v>82</v>
      </c>
      <c r="AY98" s="17" t="s">
        <v>167</v>
      </c>
      <c r="BE98" s="132">
        <f t="shared" si="14"/>
        <v>0</v>
      </c>
      <c r="BF98" s="132">
        <f t="shared" si="15"/>
        <v>0</v>
      </c>
      <c r="BG98" s="132">
        <f t="shared" si="16"/>
        <v>0</v>
      </c>
      <c r="BH98" s="132">
        <f t="shared" si="17"/>
        <v>0</v>
      </c>
      <c r="BI98" s="132">
        <f t="shared" si="18"/>
        <v>0</v>
      </c>
      <c r="BJ98" s="17" t="s">
        <v>80</v>
      </c>
      <c r="BK98" s="132">
        <f t="shared" si="19"/>
        <v>0</v>
      </c>
      <c r="BL98" s="17" t="s">
        <v>273</v>
      </c>
      <c r="BM98" s="131" t="s">
        <v>2962</v>
      </c>
    </row>
    <row r="99" spans="2:65" s="1" customFormat="1" ht="16.5" customHeight="1" x14ac:dyDescent="0.2">
      <c r="B99" s="32"/>
      <c r="C99" s="152" t="s">
        <v>233</v>
      </c>
      <c r="D99" s="152" t="s">
        <v>180</v>
      </c>
      <c r="E99" s="153" t="s">
        <v>2963</v>
      </c>
      <c r="F99" s="154" t="s">
        <v>2964</v>
      </c>
      <c r="G99" s="155" t="s">
        <v>424</v>
      </c>
      <c r="H99" s="156">
        <v>1</v>
      </c>
      <c r="I99" s="157"/>
      <c r="J99" s="158">
        <f t="shared" si="10"/>
        <v>0</v>
      </c>
      <c r="K99" s="154" t="s">
        <v>19</v>
      </c>
      <c r="L99" s="159"/>
      <c r="M99" s="160" t="s">
        <v>19</v>
      </c>
      <c r="N99" s="161" t="s">
        <v>43</v>
      </c>
      <c r="P99" s="129">
        <f t="shared" si="11"/>
        <v>0</v>
      </c>
      <c r="Q99" s="129">
        <v>0</v>
      </c>
      <c r="R99" s="129">
        <f t="shared" si="12"/>
        <v>0</v>
      </c>
      <c r="S99" s="129">
        <v>0</v>
      </c>
      <c r="T99" s="129">
        <f t="shared" si="13"/>
        <v>0</v>
      </c>
      <c r="U99" s="130" t="s">
        <v>19</v>
      </c>
      <c r="AR99" s="131" t="s">
        <v>354</v>
      </c>
      <c r="AT99" s="131" t="s">
        <v>180</v>
      </c>
      <c r="AU99" s="131" t="s">
        <v>82</v>
      </c>
      <c r="AY99" s="17" t="s">
        <v>167</v>
      </c>
      <c r="BE99" s="132">
        <f t="shared" si="14"/>
        <v>0</v>
      </c>
      <c r="BF99" s="132">
        <f t="shared" si="15"/>
        <v>0</v>
      </c>
      <c r="BG99" s="132">
        <f t="shared" si="16"/>
        <v>0</v>
      </c>
      <c r="BH99" s="132">
        <f t="shared" si="17"/>
        <v>0</v>
      </c>
      <c r="BI99" s="132">
        <f t="shared" si="18"/>
        <v>0</v>
      </c>
      <c r="BJ99" s="17" t="s">
        <v>80</v>
      </c>
      <c r="BK99" s="132">
        <f t="shared" si="19"/>
        <v>0</v>
      </c>
      <c r="BL99" s="17" t="s">
        <v>273</v>
      </c>
      <c r="BM99" s="131" t="s">
        <v>2965</v>
      </c>
    </row>
    <row r="100" spans="2:65" s="1" customFormat="1" ht="16.5" customHeight="1" x14ac:dyDescent="0.2">
      <c r="B100" s="32"/>
      <c r="C100" s="152" t="s">
        <v>239</v>
      </c>
      <c r="D100" s="152" t="s">
        <v>180</v>
      </c>
      <c r="E100" s="153" t="s">
        <v>2966</v>
      </c>
      <c r="F100" s="154" t="s">
        <v>2967</v>
      </c>
      <c r="G100" s="155" t="s">
        <v>424</v>
      </c>
      <c r="H100" s="156">
        <v>1</v>
      </c>
      <c r="I100" s="157"/>
      <c r="J100" s="158">
        <f t="shared" si="10"/>
        <v>0</v>
      </c>
      <c r="K100" s="154" t="s">
        <v>19</v>
      </c>
      <c r="L100" s="159"/>
      <c r="M100" s="160" t="s">
        <v>19</v>
      </c>
      <c r="N100" s="161" t="s">
        <v>43</v>
      </c>
      <c r="P100" s="129">
        <f t="shared" si="11"/>
        <v>0</v>
      </c>
      <c r="Q100" s="129">
        <v>0</v>
      </c>
      <c r="R100" s="129">
        <f t="shared" si="12"/>
        <v>0</v>
      </c>
      <c r="S100" s="129">
        <v>0</v>
      </c>
      <c r="T100" s="129">
        <f t="shared" si="13"/>
        <v>0</v>
      </c>
      <c r="U100" s="130" t="s">
        <v>19</v>
      </c>
      <c r="AR100" s="131" t="s">
        <v>354</v>
      </c>
      <c r="AT100" s="131" t="s">
        <v>180</v>
      </c>
      <c r="AU100" s="131" t="s">
        <v>82</v>
      </c>
      <c r="AY100" s="17" t="s">
        <v>167</v>
      </c>
      <c r="BE100" s="132">
        <f t="shared" si="14"/>
        <v>0</v>
      </c>
      <c r="BF100" s="132">
        <f t="shared" si="15"/>
        <v>0</v>
      </c>
      <c r="BG100" s="132">
        <f t="shared" si="16"/>
        <v>0</v>
      </c>
      <c r="BH100" s="132">
        <f t="shared" si="17"/>
        <v>0</v>
      </c>
      <c r="BI100" s="132">
        <f t="shared" si="18"/>
        <v>0</v>
      </c>
      <c r="BJ100" s="17" t="s">
        <v>80</v>
      </c>
      <c r="BK100" s="132">
        <f t="shared" si="19"/>
        <v>0</v>
      </c>
      <c r="BL100" s="17" t="s">
        <v>273</v>
      </c>
      <c r="BM100" s="131" t="s">
        <v>2968</v>
      </c>
    </row>
    <row r="101" spans="2:65" s="1" customFormat="1" ht="16.5" customHeight="1" x14ac:dyDescent="0.2">
      <c r="B101" s="32"/>
      <c r="C101" s="152" t="s">
        <v>246</v>
      </c>
      <c r="D101" s="152" t="s">
        <v>180</v>
      </c>
      <c r="E101" s="153" t="s">
        <v>2969</v>
      </c>
      <c r="F101" s="154" t="s">
        <v>2970</v>
      </c>
      <c r="G101" s="155" t="s">
        <v>424</v>
      </c>
      <c r="H101" s="156">
        <v>1</v>
      </c>
      <c r="I101" s="157"/>
      <c r="J101" s="158">
        <f t="shared" si="10"/>
        <v>0</v>
      </c>
      <c r="K101" s="154" t="s">
        <v>19</v>
      </c>
      <c r="L101" s="159"/>
      <c r="M101" s="160" t="s">
        <v>19</v>
      </c>
      <c r="N101" s="161" t="s">
        <v>43</v>
      </c>
      <c r="P101" s="129">
        <f t="shared" si="11"/>
        <v>0</v>
      </c>
      <c r="Q101" s="129">
        <v>0</v>
      </c>
      <c r="R101" s="129">
        <f t="shared" si="12"/>
        <v>0</v>
      </c>
      <c r="S101" s="129">
        <v>0</v>
      </c>
      <c r="T101" s="129">
        <f t="shared" si="13"/>
        <v>0</v>
      </c>
      <c r="U101" s="130" t="s">
        <v>19</v>
      </c>
      <c r="AR101" s="131" t="s">
        <v>354</v>
      </c>
      <c r="AT101" s="131" t="s">
        <v>180</v>
      </c>
      <c r="AU101" s="131" t="s">
        <v>82</v>
      </c>
      <c r="AY101" s="17" t="s">
        <v>167</v>
      </c>
      <c r="BE101" s="132">
        <f t="shared" si="14"/>
        <v>0</v>
      </c>
      <c r="BF101" s="132">
        <f t="shared" si="15"/>
        <v>0</v>
      </c>
      <c r="BG101" s="132">
        <f t="shared" si="16"/>
        <v>0</v>
      </c>
      <c r="BH101" s="132">
        <f t="shared" si="17"/>
        <v>0</v>
      </c>
      <c r="BI101" s="132">
        <f t="shared" si="18"/>
        <v>0</v>
      </c>
      <c r="BJ101" s="17" t="s">
        <v>80</v>
      </c>
      <c r="BK101" s="132">
        <f t="shared" si="19"/>
        <v>0</v>
      </c>
      <c r="BL101" s="17" t="s">
        <v>273</v>
      </c>
      <c r="BM101" s="131" t="s">
        <v>2971</v>
      </c>
    </row>
    <row r="102" spans="2:65" s="1" customFormat="1" ht="16.5" customHeight="1" x14ac:dyDescent="0.2">
      <c r="B102" s="32"/>
      <c r="C102" s="152" t="s">
        <v>255</v>
      </c>
      <c r="D102" s="152" t="s">
        <v>180</v>
      </c>
      <c r="E102" s="153" t="s">
        <v>2972</v>
      </c>
      <c r="F102" s="154" t="s">
        <v>2973</v>
      </c>
      <c r="G102" s="155" t="s">
        <v>424</v>
      </c>
      <c r="H102" s="156">
        <v>1</v>
      </c>
      <c r="I102" s="157"/>
      <c r="J102" s="158">
        <f t="shared" si="10"/>
        <v>0</v>
      </c>
      <c r="K102" s="154" t="s">
        <v>19</v>
      </c>
      <c r="L102" s="159"/>
      <c r="M102" s="160" t="s">
        <v>19</v>
      </c>
      <c r="N102" s="161" t="s">
        <v>43</v>
      </c>
      <c r="P102" s="129">
        <f t="shared" si="11"/>
        <v>0</v>
      </c>
      <c r="Q102" s="129">
        <v>0</v>
      </c>
      <c r="R102" s="129">
        <f t="shared" si="12"/>
        <v>0</v>
      </c>
      <c r="S102" s="129">
        <v>0</v>
      </c>
      <c r="T102" s="129">
        <f t="shared" si="13"/>
        <v>0</v>
      </c>
      <c r="U102" s="130" t="s">
        <v>19</v>
      </c>
      <c r="AR102" s="131" t="s">
        <v>354</v>
      </c>
      <c r="AT102" s="131" t="s">
        <v>180</v>
      </c>
      <c r="AU102" s="131" t="s">
        <v>82</v>
      </c>
      <c r="AY102" s="17" t="s">
        <v>167</v>
      </c>
      <c r="BE102" s="132">
        <f t="shared" si="14"/>
        <v>0</v>
      </c>
      <c r="BF102" s="132">
        <f t="shared" si="15"/>
        <v>0</v>
      </c>
      <c r="BG102" s="132">
        <f t="shared" si="16"/>
        <v>0</v>
      </c>
      <c r="BH102" s="132">
        <f t="shared" si="17"/>
        <v>0</v>
      </c>
      <c r="BI102" s="132">
        <f t="shared" si="18"/>
        <v>0</v>
      </c>
      <c r="BJ102" s="17" t="s">
        <v>80</v>
      </c>
      <c r="BK102" s="132">
        <f t="shared" si="19"/>
        <v>0</v>
      </c>
      <c r="BL102" s="17" t="s">
        <v>273</v>
      </c>
      <c r="BM102" s="131" t="s">
        <v>2974</v>
      </c>
    </row>
    <row r="103" spans="2:65" s="1" customFormat="1" ht="16.5" customHeight="1" x14ac:dyDescent="0.2">
      <c r="B103" s="32"/>
      <c r="C103" s="152" t="s">
        <v>264</v>
      </c>
      <c r="D103" s="152" t="s">
        <v>180</v>
      </c>
      <c r="E103" s="153" t="s">
        <v>2975</v>
      </c>
      <c r="F103" s="154" t="s">
        <v>2976</v>
      </c>
      <c r="G103" s="155" t="s">
        <v>424</v>
      </c>
      <c r="H103" s="156">
        <v>2</v>
      </c>
      <c r="I103" s="157"/>
      <c r="J103" s="158">
        <f t="shared" si="10"/>
        <v>0</v>
      </c>
      <c r="K103" s="154" t="s">
        <v>19</v>
      </c>
      <c r="L103" s="159"/>
      <c r="M103" s="160" t="s">
        <v>19</v>
      </c>
      <c r="N103" s="161" t="s">
        <v>43</v>
      </c>
      <c r="P103" s="129">
        <f t="shared" si="11"/>
        <v>0</v>
      </c>
      <c r="Q103" s="129">
        <v>0</v>
      </c>
      <c r="R103" s="129">
        <f t="shared" si="12"/>
        <v>0</v>
      </c>
      <c r="S103" s="129">
        <v>0</v>
      </c>
      <c r="T103" s="129">
        <f t="shared" si="13"/>
        <v>0</v>
      </c>
      <c r="U103" s="130" t="s">
        <v>19</v>
      </c>
      <c r="AR103" s="131" t="s">
        <v>354</v>
      </c>
      <c r="AT103" s="131" t="s">
        <v>180</v>
      </c>
      <c r="AU103" s="131" t="s">
        <v>82</v>
      </c>
      <c r="AY103" s="17" t="s">
        <v>167</v>
      </c>
      <c r="BE103" s="132">
        <f t="shared" si="14"/>
        <v>0</v>
      </c>
      <c r="BF103" s="132">
        <f t="shared" si="15"/>
        <v>0</v>
      </c>
      <c r="BG103" s="132">
        <f t="shared" si="16"/>
        <v>0</v>
      </c>
      <c r="BH103" s="132">
        <f t="shared" si="17"/>
        <v>0</v>
      </c>
      <c r="BI103" s="132">
        <f t="shared" si="18"/>
        <v>0</v>
      </c>
      <c r="BJ103" s="17" t="s">
        <v>80</v>
      </c>
      <c r="BK103" s="132">
        <f t="shared" si="19"/>
        <v>0</v>
      </c>
      <c r="BL103" s="17" t="s">
        <v>273</v>
      </c>
      <c r="BM103" s="131" t="s">
        <v>2977</v>
      </c>
    </row>
    <row r="104" spans="2:65" s="1" customFormat="1" ht="16.5" customHeight="1" x14ac:dyDescent="0.2">
      <c r="B104" s="32"/>
      <c r="C104" s="152" t="s">
        <v>8</v>
      </c>
      <c r="D104" s="152" t="s">
        <v>180</v>
      </c>
      <c r="E104" s="153" t="s">
        <v>2978</v>
      </c>
      <c r="F104" s="154" t="s">
        <v>2979</v>
      </c>
      <c r="G104" s="155" t="s">
        <v>424</v>
      </c>
      <c r="H104" s="156">
        <v>2</v>
      </c>
      <c r="I104" s="157"/>
      <c r="J104" s="158">
        <f t="shared" si="10"/>
        <v>0</v>
      </c>
      <c r="K104" s="154" t="s">
        <v>19</v>
      </c>
      <c r="L104" s="159"/>
      <c r="M104" s="160" t="s">
        <v>19</v>
      </c>
      <c r="N104" s="161" t="s">
        <v>43</v>
      </c>
      <c r="P104" s="129">
        <f t="shared" si="11"/>
        <v>0</v>
      </c>
      <c r="Q104" s="129">
        <v>0</v>
      </c>
      <c r="R104" s="129">
        <f t="shared" si="12"/>
        <v>0</v>
      </c>
      <c r="S104" s="129">
        <v>0</v>
      </c>
      <c r="T104" s="129">
        <f t="shared" si="13"/>
        <v>0</v>
      </c>
      <c r="U104" s="130" t="s">
        <v>19</v>
      </c>
      <c r="AR104" s="131" t="s">
        <v>354</v>
      </c>
      <c r="AT104" s="131" t="s">
        <v>180</v>
      </c>
      <c r="AU104" s="131" t="s">
        <v>82</v>
      </c>
      <c r="AY104" s="17" t="s">
        <v>167</v>
      </c>
      <c r="BE104" s="132">
        <f t="shared" si="14"/>
        <v>0</v>
      </c>
      <c r="BF104" s="132">
        <f t="shared" si="15"/>
        <v>0</v>
      </c>
      <c r="BG104" s="132">
        <f t="shared" si="16"/>
        <v>0</v>
      </c>
      <c r="BH104" s="132">
        <f t="shared" si="17"/>
        <v>0</v>
      </c>
      <c r="BI104" s="132">
        <f t="shared" si="18"/>
        <v>0</v>
      </c>
      <c r="BJ104" s="17" t="s">
        <v>80</v>
      </c>
      <c r="BK104" s="132">
        <f t="shared" si="19"/>
        <v>0</v>
      </c>
      <c r="BL104" s="17" t="s">
        <v>273</v>
      </c>
      <c r="BM104" s="131" t="s">
        <v>2980</v>
      </c>
    </row>
    <row r="105" spans="2:65" s="1" customFormat="1" ht="24.2" customHeight="1" x14ac:dyDescent="0.2">
      <c r="B105" s="32"/>
      <c r="C105" s="120" t="s">
        <v>273</v>
      </c>
      <c r="D105" s="120" t="s">
        <v>168</v>
      </c>
      <c r="E105" s="121" t="s">
        <v>2981</v>
      </c>
      <c r="F105" s="122" t="s">
        <v>2982</v>
      </c>
      <c r="G105" s="123" t="s">
        <v>1805</v>
      </c>
      <c r="H105" s="124">
        <v>1</v>
      </c>
      <c r="I105" s="125"/>
      <c r="J105" s="126">
        <f t="shared" si="10"/>
        <v>0</v>
      </c>
      <c r="K105" s="122" t="s">
        <v>19</v>
      </c>
      <c r="L105" s="32"/>
      <c r="M105" s="127" t="s">
        <v>19</v>
      </c>
      <c r="N105" s="128" t="s">
        <v>43</v>
      </c>
      <c r="P105" s="129">
        <f t="shared" si="11"/>
        <v>0</v>
      </c>
      <c r="Q105" s="129">
        <v>6.9800000000000001E-3</v>
      </c>
      <c r="R105" s="129">
        <f t="shared" si="12"/>
        <v>6.9800000000000001E-3</v>
      </c>
      <c r="S105" s="129">
        <v>0</v>
      </c>
      <c r="T105" s="129">
        <f t="shared" si="13"/>
        <v>0</v>
      </c>
      <c r="U105" s="130" t="s">
        <v>19</v>
      </c>
      <c r="AR105" s="131" t="s">
        <v>273</v>
      </c>
      <c r="AT105" s="131" t="s">
        <v>168</v>
      </c>
      <c r="AU105" s="131" t="s">
        <v>82</v>
      </c>
      <c r="AY105" s="17" t="s">
        <v>167</v>
      </c>
      <c r="BE105" s="132">
        <f t="shared" si="14"/>
        <v>0</v>
      </c>
      <c r="BF105" s="132">
        <f t="shared" si="15"/>
        <v>0</v>
      </c>
      <c r="BG105" s="132">
        <f t="shared" si="16"/>
        <v>0</v>
      </c>
      <c r="BH105" s="132">
        <f t="shared" si="17"/>
        <v>0</v>
      </c>
      <c r="BI105" s="132">
        <f t="shared" si="18"/>
        <v>0</v>
      </c>
      <c r="BJ105" s="17" t="s">
        <v>80</v>
      </c>
      <c r="BK105" s="132">
        <f t="shared" si="19"/>
        <v>0</v>
      </c>
      <c r="BL105" s="17" t="s">
        <v>273</v>
      </c>
      <c r="BM105" s="131" t="s">
        <v>2983</v>
      </c>
    </row>
    <row r="106" spans="2:65" s="1" customFormat="1" ht="24.2" customHeight="1" x14ac:dyDescent="0.2">
      <c r="B106" s="32"/>
      <c r="C106" s="120" t="s">
        <v>278</v>
      </c>
      <c r="D106" s="120" t="s">
        <v>168</v>
      </c>
      <c r="E106" s="121" t="s">
        <v>2713</v>
      </c>
      <c r="F106" s="122" t="s">
        <v>2714</v>
      </c>
      <c r="G106" s="123" t="s">
        <v>1805</v>
      </c>
      <c r="H106" s="124">
        <v>1</v>
      </c>
      <c r="I106" s="125"/>
      <c r="J106" s="126">
        <f t="shared" si="10"/>
        <v>0</v>
      </c>
      <c r="K106" s="122" t="s">
        <v>19</v>
      </c>
      <c r="L106" s="32"/>
      <c r="M106" s="127" t="s">
        <v>19</v>
      </c>
      <c r="N106" s="128" t="s">
        <v>43</v>
      </c>
      <c r="P106" s="129">
        <f t="shared" si="11"/>
        <v>0</v>
      </c>
      <c r="Q106" s="129">
        <v>6.4999999999999997E-4</v>
      </c>
      <c r="R106" s="129">
        <f t="shared" si="12"/>
        <v>6.4999999999999997E-4</v>
      </c>
      <c r="S106" s="129">
        <v>0</v>
      </c>
      <c r="T106" s="129">
        <f t="shared" si="13"/>
        <v>0</v>
      </c>
      <c r="U106" s="130" t="s">
        <v>19</v>
      </c>
      <c r="AR106" s="131" t="s">
        <v>273</v>
      </c>
      <c r="AT106" s="131" t="s">
        <v>168</v>
      </c>
      <c r="AU106" s="131" t="s">
        <v>82</v>
      </c>
      <c r="AY106" s="17" t="s">
        <v>167</v>
      </c>
      <c r="BE106" s="132">
        <f t="shared" si="14"/>
        <v>0</v>
      </c>
      <c r="BF106" s="132">
        <f t="shared" si="15"/>
        <v>0</v>
      </c>
      <c r="BG106" s="132">
        <f t="shared" si="16"/>
        <v>0</v>
      </c>
      <c r="BH106" s="132">
        <f t="shared" si="17"/>
        <v>0</v>
      </c>
      <c r="BI106" s="132">
        <f t="shared" si="18"/>
        <v>0</v>
      </c>
      <c r="BJ106" s="17" t="s">
        <v>80</v>
      </c>
      <c r="BK106" s="132">
        <f t="shared" si="19"/>
        <v>0</v>
      </c>
      <c r="BL106" s="17" t="s">
        <v>273</v>
      </c>
      <c r="BM106" s="131" t="s">
        <v>2984</v>
      </c>
    </row>
    <row r="107" spans="2:65" s="1" customFormat="1" ht="24.2" customHeight="1" x14ac:dyDescent="0.2">
      <c r="B107" s="32"/>
      <c r="C107" s="120" t="s">
        <v>284</v>
      </c>
      <c r="D107" s="120" t="s">
        <v>168</v>
      </c>
      <c r="E107" s="121" t="s">
        <v>2716</v>
      </c>
      <c r="F107" s="122" t="s">
        <v>2717</v>
      </c>
      <c r="G107" s="123" t="s">
        <v>314</v>
      </c>
      <c r="H107" s="124">
        <v>1</v>
      </c>
      <c r="I107" s="125"/>
      <c r="J107" s="126">
        <f t="shared" si="10"/>
        <v>0</v>
      </c>
      <c r="K107" s="122" t="s">
        <v>19</v>
      </c>
      <c r="L107" s="32"/>
      <c r="M107" s="127" t="s">
        <v>19</v>
      </c>
      <c r="N107" s="128" t="s">
        <v>43</v>
      </c>
      <c r="P107" s="129">
        <f t="shared" si="11"/>
        <v>0</v>
      </c>
      <c r="Q107" s="129">
        <v>6.7000000000000002E-4</v>
      </c>
      <c r="R107" s="129">
        <f t="shared" si="12"/>
        <v>6.7000000000000002E-4</v>
      </c>
      <c r="S107" s="129">
        <v>0</v>
      </c>
      <c r="T107" s="129">
        <f t="shared" si="13"/>
        <v>0</v>
      </c>
      <c r="U107" s="130" t="s">
        <v>19</v>
      </c>
      <c r="AR107" s="131" t="s">
        <v>273</v>
      </c>
      <c r="AT107" s="131" t="s">
        <v>168</v>
      </c>
      <c r="AU107" s="131" t="s">
        <v>82</v>
      </c>
      <c r="AY107" s="17" t="s">
        <v>167</v>
      </c>
      <c r="BE107" s="132">
        <f t="shared" si="14"/>
        <v>0</v>
      </c>
      <c r="BF107" s="132">
        <f t="shared" si="15"/>
        <v>0</v>
      </c>
      <c r="BG107" s="132">
        <f t="shared" si="16"/>
        <v>0</v>
      </c>
      <c r="BH107" s="132">
        <f t="shared" si="17"/>
        <v>0</v>
      </c>
      <c r="BI107" s="132">
        <f t="shared" si="18"/>
        <v>0</v>
      </c>
      <c r="BJ107" s="17" t="s">
        <v>80</v>
      </c>
      <c r="BK107" s="132">
        <f t="shared" si="19"/>
        <v>0</v>
      </c>
      <c r="BL107" s="17" t="s">
        <v>273</v>
      </c>
      <c r="BM107" s="131" t="s">
        <v>2985</v>
      </c>
    </row>
    <row r="108" spans="2:65" s="1" customFormat="1" ht="16.5" customHeight="1" x14ac:dyDescent="0.2">
      <c r="B108" s="32"/>
      <c r="C108" s="152" t="s">
        <v>289</v>
      </c>
      <c r="D108" s="152" t="s">
        <v>180</v>
      </c>
      <c r="E108" s="153" t="s">
        <v>2986</v>
      </c>
      <c r="F108" s="154" t="s">
        <v>2987</v>
      </c>
      <c r="G108" s="155" t="s">
        <v>424</v>
      </c>
      <c r="H108" s="156">
        <v>1</v>
      </c>
      <c r="I108" s="157"/>
      <c r="J108" s="158">
        <f t="shared" si="10"/>
        <v>0</v>
      </c>
      <c r="K108" s="154" t="s">
        <v>19</v>
      </c>
      <c r="L108" s="159"/>
      <c r="M108" s="160" t="s">
        <v>19</v>
      </c>
      <c r="N108" s="161" t="s">
        <v>43</v>
      </c>
      <c r="P108" s="129">
        <f t="shared" si="11"/>
        <v>0</v>
      </c>
      <c r="Q108" s="129">
        <v>0</v>
      </c>
      <c r="R108" s="129">
        <f t="shared" si="12"/>
        <v>0</v>
      </c>
      <c r="S108" s="129">
        <v>0</v>
      </c>
      <c r="T108" s="129">
        <f t="shared" si="13"/>
        <v>0</v>
      </c>
      <c r="U108" s="130" t="s">
        <v>19</v>
      </c>
      <c r="AR108" s="131" t="s">
        <v>354</v>
      </c>
      <c r="AT108" s="131" t="s">
        <v>180</v>
      </c>
      <c r="AU108" s="131" t="s">
        <v>82</v>
      </c>
      <c r="AY108" s="17" t="s">
        <v>167</v>
      </c>
      <c r="BE108" s="132">
        <f t="shared" si="14"/>
        <v>0</v>
      </c>
      <c r="BF108" s="132">
        <f t="shared" si="15"/>
        <v>0</v>
      </c>
      <c r="BG108" s="132">
        <f t="shared" si="16"/>
        <v>0</v>
      </c>
      <c r="BH108" s="132">
        <f t="shared" si="17"/>
        <v>0</v>
      </c>
      <c r="BI108" s="132">
        <f t="shared" si="18"/>
        <v>0</v>
      </c>
      <c r="BJ108" s="17" t="s">
        <v>80</v>
      </c>
      <c r="BK108" s="132">
        <f t="shared" si="19"/>
        <v>0</v>
      </c>
      <c r="BL108" s="17" t="s">
        <v>273</v>
      </c>
      <c r="BM108" s="131" t="s">
        <v>2988</v>
      </c>
    </row>
    <row r="109" spans="2:65" s="1" customFormat="1" ht="16.5" customHeight="1" x14ac:dyDescent="0.2">
      <c r="B109" s="32"/>
      <c r="C109" s="152" t="s">
        <v>294</v>
      </c>
      <c r="D109" s="152" t="s">
        <v>180</v>
      </c>
      <c r="E109" s="153" t="s">
        <v>2719</v>
      </c>
      <c r="F109" s="154" t="s">
        <v>2720</v>
      </c>
      <c r="G109" s="155" t="s">
        <v>424</v>
      </c>
      <c r="H109" s="156">
        <v>1</v>
      </c>
      <c r="I109" s="157"/>
      <c r="J109" s="158">
        <f t="shared" si="10"/>
        <v>0</v>
      </c>
      <c r="K109" s="154" t="s">
        <v>19</v>
      </c>
      <c r="L109" s="159"/>
      <c r="M109" s="160" t="s">
        <v>19</v>
      </c>
      <c r="N109" s="161" t="s">
        <v>43</v>
      </c>
      <c r="P109" s="129">
        <f t="shared" si="11"/>
        <v>0</v>
      </c>
      <c r="Q109" s="129">
        <v>0</v>
      </c>
      <c r="R109" s="129">
        <f t="shared" si="12"/>
        <v>0</v>
      </c>
      <c r="S109" s="129">
        <v>0</v>
      </c>
      <c r="T109" s="129">
        <f t="shared" si="13"/>
        <v>0</v>
      </c>
      <c r="U109" s="130" t="s">
        <v>19</v>
      </c>
      <c r="AR109" s="131" t="s">
        <v>354</v>
      </c>
      <c r="AT109" s="131" t="s">
        <v>180</v>
      </c>
      <c r="AU109" s="131" t="s">
        <v>82</v>
      </c>
      <c r="AY109" s="17" t="s">
        <v>167</v>
      </c>
      <c r="BE109" s="132">
        <f t="shared" si="14"/>
        <v>0</v>
      </c>
      <c r="BF109" s="132">
        <f t="shared" si="15"/>
        <v>0</v>
      </c>
      <c r="BG109" s="132">
        <f t="shared" si="16"/>
        <v>0</v>
      </c>
      <c r="BH109" s="132">
        <f t="shared" si="17"/>
        <v>0</v>
      </c>
      <c r="BI109" s="132">
        <f t="shared" si="18"/>
        <v>0</v>
      </c>
      <c r="BJ109" s="17" t="s">
        <v>80</v>
      </c>
      <c r="BK109" s="132">
        <f t="shared" si="19"/>
        <v>0</v>
      </c>
      <c r="BL109" s="17" t="s">
        <v>273</v>
      </c>
      <c r="BM109" s="131" t="s">
        <v>2989</v>
      </c>
    </row>
    <row r="110" spans="2:65" s="1" customFormat="1" ht="16.5" customHeight="1" x14ac:dyDescent="0.2">
      <c r="B110" s="32"/>
      <c r="C110" s="152" t="s">
        <v>7</v>
      </c>
      <c r="D110" s="152" t="s">
        <v>180</v>
      </c>
      <c r="E110" s="153" t="s">
        <v>2113</v>
      </c>
      <c r="F110" s="154" t="s">
        <v>2990</v>
      </c>
      <c r="G110" s="155" t="s">
        <v>424</v>
      </c>
      <c r="H110" s="156">
        <v>3</v>
      </c>
      <c r="I110" s="157"/>
      <c r="J110" s="158">
        <f t="shared" si="10"/>
        <v>0</v>
      </c>
      <c r="K110" s="154" t="s">
        <v>19</v>
      </c>
      <c r="L110" s="159"/>
      <c r="M110" s="160" t="s">
        <v>19</v>
      </c>
      <c r="N110" s="161" t="s">
        <v>43</v>
      </c>
      <c r="P110" s="129">
        <f t="shared" si="11"/>
        <v>0</v>
      </c>
      <c r="Q110" s="129">
        <v>0</v>
      </c>
      <c r="R110" s="129">
        <f t="shared" si="12"/>
        <v>0</v>
      </c>
      <c r="S110" s="129">
        <v>0</v>
      </c>
      <c r="T110" s="129">
        <f t="shared" si="13"/>
        <v>0</v>
      </c>
      <c r="U110" s="130" t="s">
        <v>19</v>
      </c>
      <c r="AR110" s="131" t="s">
        <v>354</v>
      </c>
      <c r="AT110" s="131" t="s">
        <v>180</v>
      </c>
      <c r="AU110" s="131" t="s">
        <v>82</v>
      </c>
      <c r="AY110" s="17" t="s">
        <v>167</v>
      </c>
      <c r="BE110" s="132">
        <f t="shared" si="14"/>
        <v>0</v>
      </c>
      <c r="BF110" s="132">
        <f t="shared" si="15"/>
        <v>0</v>
      </c>
      <c r="BG110" s="132">
        <f t="shared" si="16"/>
        <v>0</v>
      </c>
      <c r="BH110" s="132">
        <f t="shared" si="17"/>
        <v>0</v>
      </c>
      <c r="BI110" s="132">
        <f t="shared" si="18"/>
        <v>0</v>
      </c>
      <c r="BJ110" s="17" t="s">
        <v>80</v>
      </c>
      <c r="BK110" s="132">
        <f t="shared" si="19"/>
        <v>0</v>
      </c>
      <c r="BL110" s="17" t="s">
        <v>273</v>
      </c>
      <c r="BM110" s="131" t="s">
        <v>2991</v>
      </c>
    </row>
    <row r="111" spans="2:65" s="1" customFormat="1" ht="24.2" customHeight="1" x14ac:dyDescent="0.2">
      <c r="B111" s="32"/>
      <c r="C111" s="120" t="s">
        <v>305</v>
      </c>
      <c r="D111" s="120" t="s">
        <v>168</v>
      </c>
      <c r="E111" s="121" t="s">
        <v>2722</v>
      </c>
      <c r="F111" s="122" t="s">
        <v>2723</v>
      </c>
      <c r="G111" s="123" t="s">
        <v>1805</v>
      </c>
      <c r="H111" s="124">
        <v>3</v>
      </c>
      <c r="I111" s="125"/>
      <c r="J111" s="126">
        <f t="shared" si="10"/>
        <v>0</v>
      </c>
      <c r="K111" s="122" t="s">
        <v>19</v>
      </c>
      <c r="L111" s="32"/>
      <c r="M111" s="127" t="s">
        <v>19</v>
      </c>
      <c r="N111" s="128" t="s">
        <v>43</v>
      </c>
      <c r="P111" s="129">
        <f t="shared" si="11"/>
        <v>0</v>
      </c>
      <c r="Q111" s="129">
        <v>6.8000000000000005E-4</v>
      </c>
      <c r="R111" s="129">
        <f t="shared" si="12"/>
        <v>2.0400000000000001E-3</v>
      </c>
      <c r="S111" s="129">
        <v>0</v>
      </c>
      <c r="T111" s="129">
        <f t="shared" si="13"/>
        <v>0</v>
      </c>
      <c r="U111" s="130" t="s">
        <v>19</v>
      </c>
      <c r="AR111" s="131" t="s">
        <v>273</v>
      </c>
      <c r="AT111" s="131" t="s">
        <v>168</v>
      </c>
      <c r="AU111" s="131" t="s">
        <v>82</v>
      </c>
      <c r="AY111" s="17" t="s">
        <v>167</v>
      </c>
      <c r="BE111" s="132">
        <f t="shared" si="14"/>
        <v>0</v>
      </c>
      <c r="BF111" s="132">
        <f t="shared" si="15"/>
        <v>0</v>
      </c>
      <c r="BG111" s="132">
        <f t="shared" si="16"/>
        <v>0</v>
      </c>
      <c r="BH111" s="132">
        <f t="shared" si="17"/>
        <v>0</v>
      </c>
      <c r="BI111" s="132">
        <f t="shared" si="18"/>
        <v>0</v>
      </c>
      <c r="BJ111" s="17" t="s">
        <v>80</v>
      </c>
      <c r="BK111" s="132">
        <f t="shared" si="19"/>
        <v>0</v>
      </c>
      <c r="BL111" s="17" t="s">
        <v>273</v>
      </c>
      <c r="BM111" s="131" t="s">
        <v>2992</v>
      </c>
    </row>
    <row r="112" spans="2:65" s="10" customFormat="1" ht="22.9" customHeight="1" x14ac:dyDescent="0.2">
      <c r="B112" s="110"/>
      <c r="D112" s="111" t="s">
        <v>71</v>
      </c>
      <c r="E112" s="175" t="s">
        <v>2993</v>
      </c>
      <c r="F112" s="175" t="s">
        <v>2994</v>
      </c>
      <c r="I112" s="113"/>
      <c r="J112" s="176">
        <f>BK112</f>
        <v>0</v>
      </c>
      <c r="L112" s="110"/>
      <c r="M112" s="115"/>
      <c r="P112" s="116">
        <f>SUM(P113:P118)</f>
        <v>0</v>
      </c>
      <c r="R112" s="116">
        <f>SUM(R113:R118)</f>
        <v>0.38557999999999998</v>
      </c>
      <c r="T112" s="116">
        <f>SUM(T113:T118)</f>
        <v>0</v>
      </c>
      <c r="U112" s="117"/>
      <c r="AR112" s="111" t="s">
        <v>82</v>
      </c>
      <c r="AT112" s="118" t="s">
        <v>71</v>
      </c>
      <c r="AU112" s="118" t="s">
        <v>80</v>
      </c>
      <c r="AY112" s="111" t="s">
        <v>167</v>
      </c>
      <c r="BK112" s="119">
        <f>SUM(BK113:BK118)</f>
        <v>0</v>
      </c>
    </row>
    <row r="113" spans="2:65" s="1" customFormat="1" ht="21.75" customHeight="1" x14ac:dyDescent="0.2">
      <c r="B113" s="32"/>
      <c r="C113" s="120" t="s">
        <v>311</v>
      </c>
      <c r="D113" s="120" t="s">
        <v>168</v>
      </c>
      <c r="E113" s="121" t="s">
        <v>2995</v>
      </c>
      <c r="F113" s="122" t="s">
        <v>2996</v>
      </c>
      <c r="G113" s="123" t="s">
        <v>228</v>
      </c>
      <c r="H113" s="124">
        <v>372</v>
      </c>
      <c r="I113" s="125"/>
      <c r="J113" s="126">
        <f t="shared" ref="J113:J118" si="20">ROUND(I113*H113,2)</f>
        <v>0</v>
      </c>
      <c r="K113" s="122" t="s">
        <v>19</v>
      </c>
      <c r="L113" s="32"/>
      <c r="M113" s="127" t="s">
        <v>19</v>
      </c>
      <c r="N113" s="128" t="s">
        <v>43</v>
      </c>
      <c r="P113" s="129">
        <f t="shared" ref="P113:P118" si="21">O113*H113</f>
        <v>0</v>
      </c>
      <c r="Q113" s="129">
        <v>4.6000000000000001E-4</v>
      </c>
      <c r="R113" s="129">
        <f t="shared" ref="R113:R118" si="22">Q113*H113</f>
        <v>0.17111999999999999</v>
      </c>
      <c r="S113" s="129">
        <v>0</v>
      </c>
      <c r="T113" s="129">
        <f t="shared" ref="T113:T118" si="23">S113*H113</f>
        <v>0</v>
      </c>
      <c r="U113" s="130" t="s">
        <v>19</v>
      </c>
      <c r="AR113" s="131" t="s">
        <v>273</v>
      </c>
      <c r="AT113" s="131" t="s">
        <v>168</v>
      </c>
      <c r="AU113" s="131" t="s">
        <v>82</v>
      </c>
      <c r="AY113" s="17" t="s">
        <v>167</v>
      </c>
      <c r="BE113" s="132">
        <f t="shared" ref="BE113:BE118" si="24">IF(N113="základní",J113,0)</f>
        <v>0</v>
      </c>
      <c r="BF113" s="132">
        <f t="shared" ref="BF113:BF118" si="25">IF(N113="snížená",J113,0)</f>
        <v>0</v>
      </c>
      <c r="BG113" s="132">
        <f t="shared" ref="BG113:BG118" si="26">IF(N113="zákl. přenesená",J113,0)</f>
        <v>0</v>
      </c>
      <c r="BH113" s="132">
        <f t="shared" ref="BH113:BH118" si="27">IF(N113="sníž. přenesená",J113,0)</f>
        <v>0</v>
      </c>
      <c r="BI113" s="132">
        <f t="shared" ref="BI113:BI118" si="28">IF(N113="nulová",J113,0)</f>
        <v>0</v>
      </c>
      <c r="BJ113" s="17" t="s">
        <v>80</v>
      </c>
      <c r="BK113" s="132">
        <f t="shared" ref="BK113:BK118" si="29">ROUND(I113*H113,2)</f>
        <v>0</v>
      </c>
      <c r="BL113" s="17" t="s">
        <v>273</v>
      </c>
      <c r="BM113" s="131" t="s">
        <v>2997</v>
      </c>
    </row>
    <row r="114" spans="2:65" s="1" customFormat="1" ht="21.75" customHeight="1" x14ac:dyDescent="0.2">
      <c r="B114" s="32"/>
      <c r="C114" s="120" t="s">
        <v>317</v>
      </c>
      <c r="D114" s="120" t="s">
        <v>168</v>
      </c>
      <c r="E114" s="121" t="s">
        <v>2998</v>
      </c>
      <c r="F114" s="122" t="s">
        <v>2999</v>
      </c>
      <c r="G114" s="123" t="s">
        <v>228</v>
      </c>
      <c r="H114" s="124">
        <v>77</v>
      </c>
      <c r="I114" s="125"/>
      <c r="J114" s="126">
        <f t="shared" si="20"/>
        <v>0</v>
      </c>
      <c r="K114" s="122" t="s">
        <v>19</v>
      </c>
      <c r="L114" s="32"/>
      <c r="M114" s="127" t="s">
        <v>19</v>
      </c>
      <c r="N114" s="128" t="s">
        <v>43</v>
      </c>
      <c r="P114" s="129">
        <f t="shared" si="21"/>
        <v>0</v>
      </c>
      <c r="Q114" s="129">
        <v>5.5000000000000003E-4</v>
      </c>
      <c r="R114" s="129">
        <f t="shared" si="22"/>
        <v>4.2350000000000006E-2</v>
      </c>
      <c r="S114" s="129">
        <v>0</v>
      </c>
      <c r="T114" s="129">
        <f t="shared" si="23"/>
        <v>0</v>
      </c>
      <c r="U114" s="130" t="s">
        <v>19</v>
      </c>
      <c r="AR114" s="131" t="s">
        <v>273</v>
      </c>
      <c r="AT114" s="131" t="s">
        <v>168</v>
      </c>
      <c r="AU114" s="131" t="s">
        <v>82</v>
      </c>
      <c r="AY114" s="17" t="s">
        <v>167</v>
      </c>
      <c r="BE114" s="132">
        <f t="shared" si="24"/>
        <v>0</v>
      </c>
      <c r="BF114" s="132">
        <f t="shared" si="25"/>
        <v>0</v>
      </c>
      <c r="BG114" s="132">
        <f t="shared" si="26"/>
        <v>0</v>
      </c>
      <c r="BH114" s="132">
        <f t="shared" si="27"/>
        <v>0</v>
      </c>
      <c r="BI114" s="132">
        <f t="shared" si="28"/>
        <v>0</v>
      </c>
      <c r="BJ114" s="17" t="s">
        <v>80</v>
      </c>
      <c r="BK114" s="132">
        <f t="shared" si="29"/>
        <v>0</v>
      </c>
      <c r="BL114" s="17" t="s">
        <v>273</v>
      </c>
      <c r="BM114" s="131" t="s">
        <v>3000</v>
      </c>
    </row>
    <row r="115" spans="2:65" s="1" customFormat="1" ht="21.75" customHeight="1" x14ac:dyDescent="0.2">
      <c r="B115" s="32"/>
      <c r="C115" s="120" t="s">
        <v>321</v>
      </c>
      <c r="D115" s="120" t="s">
        <v>168</v>
      </c>
      <c r="E115" s="121" t="s">
        <v>3001</v>
      </c>
      <c r="F115" s="122" t="s">
        <v>2084</v>
      </c>
      <c r="G115" s="123" t="s">
        <v>228</v>
      </c>
      <c r="H115" s="124">
        <v>48</v>
      </c>
      <c r="I115" s="125"/>
      <c r="J115" s="126">
        <f t="shared" si="20"/>
        <v>0</v>
      </c>
      <c r="K115" s="122" t="s">
        <v>19</v>
      </c>
      <c r="L115" s="32"/>
      <c r="M115" s="127" t="s">
        <v>19</v>
      </c>
      <c r="N115" s="128" t="s">
        <v>43</v>
      </c>
      <c r="P115" s="129">
        <f t="shared" si="21"/>
        <v>0</v>
      </c>
      <c r="Q115" s="129">
        <v>7.1000000000000002E-4</v>
      </c>
      <c r="R115" s="129">
        <f t="shared" si="22"/>
        <v>3.4079999999999999E-2</v>
      </c>
      <c r="S115" s="129">
        <v>0</v>
      </c>
      <c r="T115" s="129">
        <f t="shared" si="23"/>
        <v>0</v>
      </c>
      <c r="U115" s="130" t="s">
        <v>19</v>
      </c>
      <c r="AR115" s="131" t="s">
        <v>273</v>
      </c>
      <c r="AT115" s="131" t="s">
        <v>168</v>
      </c>
      <c r="AU115" s="131" t="s">
        <v>82</v>
      </c>
      <c r="AY115" s="17" t="s">
        <v>167</v>
      </c>
      <c r="BE115" s="132">
        <f t="shared" si="24"/>
        <v>0</v>
      </c>
      <c r="BF115" s="132">
        <f t="shared" si="25"/>
        <v>0</v>
      </c>
      <c r="BG115" s="132">
        <f t="shared" si="26"/>
        <v>0</v>
      </c>
      <c r="BH115" s="132">
        <f t="shared" si="27"/>
        <v>0</v>
      </c>
      <c r="BI115" s="132">
        <f t="shared" si="28"/>
        <v>0</v>
      </c>
      <c r="BJ115" s="17" t="s">
        <v>80</v>
      </c>
      <c r="BK115" s="132">
        <f t="shared" si="29"/>
        <v>0</v>
      </c>
      <c r="BL115" s="17" t="s">
        <v>273</v>
      </c>
      <c r="BM115" s="131" t="s">
        <v>3002</v>
      </c>
    </row>
    <row r="116" spans="2:65" s="1" customFormat="1" ht="24.2" customHeight="1" x14ac:dyDescent="0.2">
      <c r="B116" s="32"/>
      <c r="C116" s="120" t="s">
        <v>326</v>
      </c>
      <c r="D116" s="120" t="s">
        <v>168</v>
      </c>
      <c r="E116" s="121" t="s">
        <v>3003</v>
      </c>
      <c r="F116" s="122" t="s">
        <v>2087</v>
      </c>
      <c r="G116" s="123" t="s">
        <v>228</v>
      </c>
      <c r="H116" s="124">
        <v>21</v>
      </c>
      <c r="I116" s="125"/>
      <c r="J116" s="126">
        <f t="shared" si="20"/>
        <v>0</v>
      </c>
      <c r="K116" s="122" t="s">
        <v>19</v>
      </c>
      <c r="L116" s="32"/>
      <c r="M116" s="127" t="s">
        <v>19</v>
      </c>
      <c r="N116" s="128" t="s">
        <v>43</v>
      </c>
      <c r="P116" s="129">
        <f t="shared" si="21"/>
        <v>0</v>
      </c>
      <c r="Q116" s="129">
        <v>1.25E-3</v>
      </c>
      <c r="R116" s="129">
        <f t="shared" si="22"/>
        <v>2.6249999999999999E-2</v>
      </c>
      <c r="S116" s="129">
        <v>0</v>
      </c>
      <c r="T116" s="129">
        <f t="shared" si="23"/>
        <v>0</v>
      </c>
      <c r="U116" s="130" t="s">
        <v>19</v>
      </c>
      <c r="AR116" s="131" t="s">
        <v>273</v>
      </c>
      <c r="AT116" s="131" t="s">
        <v>168</v>
      </c>
      <c r="AU116" s="131" t="s">
        <v>82</v>
      </c>
      <c r="AY116" s="17" t="s">
        <v>167</v>
      </c>
      <c r="BE116" s="132">
        <f t="shared" si="24"/>
        <v>0</v>
      </c>
      <c r="BF116" s="132">
        <f t="shared" si="25"/>
        <v>0</v>
      </c>
      <c r="BG116" s="132">
        <f t="shared" si="26"/>
        <v>0</v>
      </c>
      <c r="BH116" s="132">
        <f t="shared" si="27"/>
        <v>0</v>
      </c>
      <c r="BI116" s="132">
        <f t="shared" si="28"/>
        <v>0</v>
      </c>
      <c r="BJ116" s="17" t="s">
        <v>80</v>
      </c>
      <c r="BK116" s="132">
        <f t="shared" si="29"/>
        <v>0</v>
      </c>
      <c r="BL116" s="17" t="s">
        <v>273</v>
      </c>
      <c r="BM116" s="131" t="s">
        <v>3004</v>
      </c>
    </row>
    <row r="117" spans="2:65" s="1" customFormat="1" ht="24.2" customHeight="1" x14ac:dyDescent="0.2">
      <c r="B117" s="32"/>
      <c r="C117" s="120" t="s">
        <v>330</v>
      </c>
      <c r="D117" s="120" t="s">
        <v>168</v>
      </c>
      <c r="E117" s="121" t="s">
        <v>3005</v>
      </c>
      <c r="F117" s="122" t="s">
        <v>2090</v>
      </c>
      <c r="G117" s="123" t="s">
        <v>228</v>
      </c>
      <c r="H117" s="124">
        <v>69</v>
      </c>
      <c r="I117" s="125"/>
      <c r="J117" s="126">
        <f t="shared" si="20"/>
        <v>0</v>
      </c>
      <c r="K117" s="122" t="s">
        <v>19</v>
      </c>
      <c r="L117" s="32"/>
      <c r="M117" s="127" t="s">
        <v>19</v>
      </c>
      <c r="N117" s="128" t="s">
        <v>43</v>
      </c>
      <c r="P117" s="129">
        <f t="shared" si="21"/>
        <v>0</v>
      </c>
      <c r="Q117" s="129">
        <v>1.6199999999999999E-3</v>
      </c>
      <c r="R117" s="129">
        <f t="shared" si="22"/>
        <v>0.11177999999999999</v>
      </c>
      <c r="S117" s="129">
        <v>0</v>
      </c>
      <c r="T117" s="129">
        <f t="shared" si="23"/>
        <v>0</v>
      </c>
      <c r="U117" s="130" t="s">
        <v>19</v>
      </c>
      <c r="AR117" s="131" t="s">
        <v>273</v>
      </c>
      <c r="AT117" s="131" t="s">
        <v>168</v>
      </c>
      <c r="AU117" s="131" t="s">
        <v>82</v>
      </c>
      <c r="AY117" s="17" t="s">
        <v>167</v>
      </c>
      <c r="BE117" s="132">
        <f t="shared" si="24"/>
        <v>0</v>
      </c>
      <c r="BF117" s="132">
        <f t="shared" si="25"/>
        <v>0</v>
      </c>
      <c r="BG117" s="132">
        <f t="shared" si="26"/>
        <v>0</v>
      </c>
      <c r="BH117" s="132">
        <f t="shared" si="27"/>
        <v>0</v>
      </c>
      <c r="BI117" s="132">
        <f t="shared" si="28"/>
        <v>0</v>
      </c>
      <c r="BJ117" s="17" t="s">
        <v>80</v>
      </c>
      <c r="BK117" s="132">
        <f t="shared" si="29"/>
        <v>0</v>
      </c>
      <c r="BL117" s="17" t="s">
        <v>273</v>
      </c>
      <c r="BM117" s="131" t="s">
        <v>3006</v>
      </c>
    </row>
    <row r="118" spans="2:65" s="1" customFormat="1" ht="16.5" customHeight="1" x14ac:dyDescent="0.2">
      <c r="B118" s="32"/>
      <c r="C118" s="120" t="s">
        <v>335</v>
      </c>
      <c r="D118" s="120" t="s">
        <v>168</v>
      </c>
      <c r="E118" s="121" t="s">
        <v>3007</v>
      </c>
      <c r="F118" s="122" t="s">
        <v>3008</v>
      </c>
      <c r="G118" s="123" t="s">
        <v>228</v>
      </c>
      <c r="H118" s="124">
        <v>587</v>
      </c>
      <c r="I118" s="125"/>
      <c r="J118" s="126">
        <f t="shared" si="20"/>
        <v>0</v>
      </c>
      <c r="K118" s="122" t="s">
        <v>19</v>
      </c>
      <c r="L118" s="32"/>
      <c r="M118" s="127" t="s">
        <v>19</v>
      </c>
      <c r="N118" s="128" t="s">
        <v>43</v>
      </c>
      <c r="P118" s="129">
        <f t="shared" si="21"/>
        <v>0</v>
      </c>
      <c r="Q118" s="129">
        <v>0</v>
      </c>
      <c r="R118" s="129">
        <f t="shared" si="22"/>
        <v>0</v>
      </c>
      <c r="S118" s="129">
        <v>0</v>
      </c>
      <c r="T118" s="129">
        <f t="shared" si="23"/>
        <v>0</v>
      </c>
      <c r="U118" s="130" t="s">
        <v>19</v>
      </c>
      <c r="AR118" s="131" t="s">
        <v>273</v>
      </c>
      <c r="AT118" s="131" t="s">
        <v>168</v>
      </c>
      <c r="AU118" s="131" t="s">
        <v>82</v>
      </c>
      <c r="AY118" s="17" t="s">
        <v>167</v>
      </c>
      <c r="BE118" s="132">
        <f t="shared" si="24"/>
        <v>0</v>
      </c>
      <c r="BF118" s="132">
        <f t="shared" si="25"/>
        <v>0</v>
      </c>
      <c r="BG118" s="132">
        <f t="shared" si="26"/>
        <v>0</v>
      </c>
      <c r="BH118" s="132">
        <f t="shared" si="27"/>
        <v>0</v>
      </c>
      <c r="BI118" s="132">
        <f t="shared" si="28"/>
        <v>0</v>
      </c>
      <c r="BJ118" s="17" t="s">
        <v>80</v>
      </c>
      <c r="BK118" s="132">
        <f t="shared" si="29"/>
        <v>0</v>
      </c>
      <c r="BL118" s="17" t="s">
        <v>273</v>
      </c>
      <c r="BM118" s="131" t="s">
        <v>3009</v>
      </c>
    </row>
    <row r="119" spans="2:65" s="10" customFormat="1" ht="22.9" customHeight="1" x14ac:dyDescent="0.2">
      <c r="B119" s="110"/>
      <c r="D119" s="111" t="s">
        <v>71</v>
      </c>
      <c r="E119" s="175" t="s">
        <v>3010</v>
      </c>
      <c r="F119" s="175" t="s">
        <v>3011</v>
      </c>
      <c r="I119" s="113"/>
      <c r="J119" s="176">
        <f>BK119</f>
        <v>0</v>
      </c>
      <c r="L119" s="110"/>
      <c r="M119" s="115"/>
      <c r="P119" s="116">
        <f>SUM(P120:P135)</f>
        <v>0</v>
      </c>
      <c r="R119" s="116">
        <f>SUM(R120:R135)</f>
        <v>4.6849999999999989E-2</v>
      </c>
      <c r="T119" s="116">
        <f>SUM(T120:T135)</f>
        <v>0</v>
      </c>
      <c r="U119" s="117"/>
      <c r="AR119" s="111" t="s">
        <v>82</v>
      </c>
      <c r="AT119" s="118" t="s">
        <v>71</v>
      </c>
      <c r="AU119" s="118" t="s">
        <v>80</v>
      </c>
      <c r="AY119" s="111" t="s">
        <v>167</v>
      </c>
      <c r="BK119" s="119">
        <f>SUM(BK120:BK135)</f>
        <v>0</v>
      </c>
    </row>
    <row r="120" spans="2:65" s="1" customFormat="1" ht="21.75" customHeight="1" x14ac:dyDescent="0.2">
      <c r="B120" s="32"/>
      <c r="C120" s="120" t="s">
        <v>339</v>
      </c>
      <c r="D120" s="120" t="s">
        <v>168</v>
      </c>
      <c r="E120" s="121" t="s">
        <v>3012</v>
      </c>
      <c r="F120" s="122" t="s">
        <v>3013</v>
      </c>
      <c r="G120" s="123" t="s">
        <v>314</v>
      </c>
      <c r="H120" s="124">
        <v>10</v>
      </c>
      <c r="I120" s="125"/>
      <c r="J120" s="126">
        <f t="shared" ref="J120:J135" si="30">ROUND(I120*H120,2)</f>
        <v>0</v>
      </c>
      <c r="K120" s="122" t="s">
        <v>19</v>
      </c>
      <c r="L120" s="32"/>
      <c r="M120" s="127" t="s">
        <v>19</v>
      </c>
      <c r="N120" s="128" t="s">
        <v>43</v>
      </c>
      <c r="P120" s="129">
        <f t="shared" ref="P120:P135" si="31">O120*H120</f>
        <v>0</v>
      </c>
      <c r="Q120" s="129">
        <v>3.0000000000000001E-5</v>
      </c>
      <c r="R120" s="129">
        <f t="shared" ref="R120:R135" si="32">Q120*H120</f>
        <v>3.0000000000000003E-4</v>
      </c>
      <c r="S120" s="129">
        <v>0</v>
      </c>
      <c r="T120" s="129">
        <f t="shared" ref="T120:T135" si="33">S120*H120</f>
        <v>0</v>
      </c>
      <c r="U120" s="130" t="s">
        <v>19</v>
      </c>
      <c r="AR120" s="131" t="s">
        <v>273</v>
      </c>
      <c r="AT120" s="131" t="s">
        <v>168</v>
      </c>
      <c r="AU120" s="131" t="s">
        <v>82</v>
      </c>
      <c r="AY120" s="17" t="s">
        <v>167</v>
      </c>
      <c r="BE120" s="132">
        <f t="shared" ref="BE120:BE135" si="34">IF(N120="základní",J120,0)</f>
        <v>0</v>
      </c>
      <c r="BF120" s="132">
        <f t="shared" ref="BF120:BF135" si="35">IF(N120="snížená",J120,0)</f>
        <v>0</v>
      </c>
      <c r="BG120" s="132">
        <f t="shared" ref="BG120:BG135" si="36">IF(N120="zákl. přenesená",J120,0)</f>
        <v>0</v>
      </c>
      <c r="BH120" s="132">
        <f t="shared" ref="BH120:BH135" si="37">IF(N120="sníž. přenesená",J120,0)</f>
        <v>0</v>
      </c>
      <c r="BI120" s="132">
        <f t="shared" ref="BI120:BI135" si="38">IF(N120="nulová",J120,0)</f>
        <v>0</v>
      </c>
      <c r="BJ120" s="17" t="s">
        <v>80</v>
      </c>
      <c r="BK120" s="132">
        <f t="shared" ref="BK120:BK135" si="39">ROUND(I120*H120,2)</f>
        <v>0</v>
      </c>
      <c r="BL120" s="17" t="s">
        <v>273</v>
      </c>
      <c r="BM120" s="131" t="s">
        <v>3014</v>
      </c>
    </row>
    <row r="121" spans="2:65" s="1" customFormat="1" ht="16.5" customHeight="1" x14ac:dyDescent="0.2">
      <c r="B121" s="32"/>
      <c r="C121" s="120" t="s">
        <v>344</v>
      </c>
      <c r="D121" s="120" t="s">
        <v>168</v>
      </c>
      <c r="E121" s="121" t="s">
        <v>3015</v>
      </c>
      <c r="F121" s="122" t="s">
        <v>3016</v>
      </c>
      <c r="G121" s="123" t="s">
        <v>314</v>
      </c>
      <c r="H121" s="124">
        <v>1</v>
      </c>
      <c r="I121" s="125"/>
      <c r="J121" s="126">
        <f t="shared" si="30"/>
        <v>0</v>
      </c>
      <c r="K121" s="122" t="s">
        <v>19</v>
      </c>
      <c r="L121" s="32"/>
      <c r="M121" s="127" t="s">
        <v>19</v>
      </c>
      <c r="N121" s="128" t="s">
        <v>43</v>
      </c>
      <c r="P121" s="129">
        <f t="shared" si="31"/>
        <v>0</v>
      </c>
      <c r="Q121" s="129">
        <v>1.3999999999999999E-4</v>
      </c>
      <c r="R121" s="129">
        <f t="shared" si="32"/>
        <v>1.3999999999999999E-4</v>
      </c>
      <c r="S121" s="129">
        <v>0</v>
      </c>
      <c r="T121" s="129">
        <f t="shared" si="33"/>
        <v>0</v>
      </c>
      <c r="U121" s="130" t="s">
        <v>19</v>
      </c>
      <c r="AR121" s="131" t="s">
        <v>273</v>
      </c>
      <c r="AT121" s="131" t="s">
        <v>168</v>
      </c>
      <c r="AU121" s="131" t="s">
        <v>82</v>
      </c>
      <c r="AY121" s="17" t="s">
        <v>167</v>
      </c>
      <c r="BE121" s="132">
        <f t="shared" si="34"/>
        <v>0</v>
      </c>
      <c r="BF121" s="132">
        <f t="shared" si="35"/>
        <v>0</v>
      </c>
      <c r="BG121" s="132">
        <f t="shared" si="36"/>
        <v>0</v>
      </c>
      <c r="BH121" s="132">
        <f t="shared" si="37"/>
        <v>0</v>
      </c>
      <c r="BI121" s="132">
        <f t="shared" si="38"/>
        <v>0</v>
      </c>
      <c r="BJ121" s="17" t="s">
        <v>80</v>
      </c>
      <c r="BK121" s="132">
        <f t="shared" si="39"/>
        <v>0</v>
      </c>
      <c r="BL121" s="17" t="s">
        <v>273</v>
      </c>
      <c r="BM121" s="131" t="s">
        <v>3017</v>
      </c>
    </row>
    <row r="122" spans="2:65" s="1" customFormat="1" ht="16.5" customHeight="1" x14ac:dyDescent="0.2">
      <c r="B122" s="32"/>
      <c r="C122" s="120" t="s">
        <v>349</v>
      </c>
      <c r="D122" s="120" t="s">
        <v>168</v>
      </c>
      <c r="E122" s="121" t="s">
        <v>3018</v>
      </c>
      <c r="F122" s="122" t="s">
        <v>3019</v>
      </c>
      <c r="G122" s="123" t="s">
        <v>314</v>
      </c>
      <c r="H122" s="124">
        <v>13</v>
      </c>
      <c r="I122" s="125"/>
      <c r="J122" s="126">
        <f t="shared" si="30"/>
        <v>0</v>
      </c>
      <c r="K122" s="122" t="s">
        <v>19</v>
      </c>
      <c r="L122" s="32"/>
      <c r="M122" s="127" t="s">
        <v>19</v>
      </c>
      <c r="N122" s="128" t="s">
        <v>43</v>
      </c>
      <c r="P122" s="129">
        <f t="shared" si="31"/>
        <v>0</v>
      </c>
      <c r="Q122" s="129">
        <v>2.1000000000000001E-4</v>
      </c>
      <c r="R122" s="129">
        <f t="shared" si="32"/>
        <v>2.7300000000000002E-3</v>
      </c>
      <c r="S122" s="129">
        <v>0</v>
      </c>
      <c r="T122" s="129">
        <f t="shared" si="33"/>
        <v>0</v>
      </c>
      <c r="U122" s="130" t="s">
        <v>19</v>
      </c>
      <c r="AR122" s="131" t="s">
        <v>273</v>
      </c>
      <c r="AT122" s="131" t="s">
        <v>168</v>
      </c>
      <c r="AU122" s="131" t="s">
        <v>82</v>
      </c>
      <c r="AY122" s="17" t="s">
        <v>167</v>
      </c>
      <c r="BE122" s="132">
        <f t="shared" si="34"/>
        <v>0</v>
      </c>
      <c r="BF122" s="132">
        <f t="shared" si="35"/>
        <v>0</v>
      </c>
      <c r="BG122" s="132">
        <f t="shared" si="36"/>
        <v>0</v>
      </c>
      <c r="BH122" s="132">
        <f t="shared" si="37"/>
        <v>0</v>
      </c>
      <c r="BI122" s="132">
        <f t="shared" si="38"/>
        <v>0</v>
      </c>
      <c r="BJ122" s="17" t="s">
        <v>80</v>
      </c>
      <c r="BK122" s="132">
        <f t="shared" si="39"/>
        <v>0</v>
      </c>
      <c r="BL122" s="17" t="s">
        <v>273</v>
      </c>
      <c r="BM122" s="131" t="s">
        <v>3020</v>
      </c>
    </row>
    <row r="123" spans="2:65" s="1" customFormat="1" ht="16.5" customHeight="1" x14ac:dyDescent="0.2">
      <c r="B123" s="32"/>
      <c r="C123" s="120" t="s">
        <v>354</v>
      </c>
      <c r="D123" s="120" t="s">
        <v>168</v>
      </c>
      <c r="E123" s="121" t="s">
        <v>3021</v>
      </c>
      <c r="F123" s="122" t="s">
        <v>3022</v>
      </c>
      <c r="G123" s="123" t="s">
        <v>314</v>
      </c>
      <c r="H123" s="124">
        <v>41</v>
      </c>
      <c r="I123" s="125"/>
      <c r="J123" s="126">
        <f t="shared" si="30"/>
        <v>0</v>
      </c>
      <c r="K123" s="122" t="s">
        <v>19</v>
      </c>
      <c r="L123" s="32"/>
      <c r="M123" s="127" t="s">
        <v>19</v>
      </c>
      <c r="N123" s="128" t="s">
        <v>43</v>
      </c>
      <c r="P123" s="129">
        <f t="shared" si="31"/>
        <v>0</v>
      </c>
      <c r="Q123" s="129">
        <v>1.2E-4</v>
      </c>
      <c r="R123" s="129">
        <f t="shared" si="32"/>
        <v>4.9199999999999999E-3</v>
      </c>
      <c r="S123" s="129">
        <v>0</v>
      </c>
      <c r="T123" s="129">
        <f t="shared" si="33"/>
        <v>0</v>
      </c>
      <c r="U123" s="130" t="s">
        <v>19</v>
      </c>
      <c r="AR123" s="131" t="s">
        <v>273</v>
      </c>
      <c r="AT123" s="131" t="s">
        <v>168</v>
      </c>
      <c r="AU123" s="131" t="s">
        <v>82</v>
      </c>
      <c r="AY123" s="17" t="s">
        <v>167</v>
      </c>
      <c r="BE123" s="132">
        <f t="shared" si="34"/>
        <v>0</v>
      </c>
      <c r="BF123" s="132">
        <f t="shared" si="35"/>
        <v>0</v>
      </c>
      <c r="BG123" s="132">
        <f t="shared" si="36"/>
        <v>0</v>
      </c>
      <c r="BH123" s="132">
        <f t="shared" si="37"/>
        <v>0</v>
      </c>
      <c r="BI123" s="132">
        <f t="shared" si="38"/>
        <v>0</v>
      </c>
      <c r="BJ123" s="17" t="s">
        <v>80</v>
      </c>
      <c r="BK123" s="132">
        <f t="shared" si="39"/>
        <v>0</v>
      </c>
      <c r="BL123" s="17" t="s">
        <v>273</v>
      </c>
      <c r="BM123" s="131" t="s">
        <v>3023</v>
      </c>
    </row>
    <row r="124" spans="2:65" s="1" customFormat="1" ht="24.2" customHeight="1" x14ac:dyDescent="0.2">
      <c r="B124" s="32"/>
      <c r="C124" s="120" t="s">
        <v>358</v>
      </c>
      <c r="D124" s="120" t="s">
        <v>168</v>
      </c>
      <c r="E124" s="121" t="s">
        <v>3024</v>
      </c>
      <c r="F124" s="122" t="s">
        <v>3025</v>
      </c>
      <c r="G124" s="123" t="s">
        <v>314</v>
      </c>
      <c r="H124" s="124">
        <v>4</v>
      </c>
      <c r="I124" s="125"/>
      <c r="J124" s="126">
        <f t="shared" si="30"/>
        <v>0</v>
      </c>
      <c r="K124" s="122" t="s">
        <v>19</v>
      </c>
      <c r="L124" s="32"/>
      <c r="M124" s="127" t="s">
        <v>19</v>
      </c>
      <c r="N124" s="128" t="s">
        <v>43</v>
      </c>
      <c r="P124" s="129">
        <f t="shared" si="31"/>
        <v>0</v>
      </c>
      <c r="Q124" s="129">
        <v>2.4000000000000001E-4</v>
      </c>
      <c r="R124" s="129">
        <f t="shared" si="32"/>
        <v>9.6000000000000002E-4</v>
      </c>
      <c r="S124" s="129">
        <v>0</v>
      </c>
      <c r="T124" s="129">
        <f t="shared" si="33"/>
        <v>0</v>
      </c>
      <c r="U124" s="130" t="s">
        <v>19</v>
      </c>
      <c r="AR124" s="131" t="s">
        <v>273</v>
      </c>
      <c r="AT124" s="131" t="s">
        <v>168</v>
      </c>
      <c r="AU124" s="131" t="s">
        <v>82</v>
      </c>
      <c r="AY124" s="17" t="s">
        <v>167</v>
      </c>
      <c r="BE124" s="132">
        <f t="shared" si="34"/>
        <v>0</v>
      </c>
      <c r="BF124" s="132">
        <f t="shared" si="35"/>
        <v>0</v>
      </c>
      <c r="BG124" s="132">
        <f t="shared" si="36"/>
        <v>0</v>
      </c>
      <c r="BH124" s="132">
        <f t="shared" si="37"/>
        <v>0</v>
      </c>
      <c r="BI124" s="132">
        <f t="shared" si="38"/>
        <v>0</v>
      </c>
      <c r="BJ124" s="17" t="s">
        <v>80</v>
      </c>
      <c r="BK124" s="132">
        <f t="shared" si="39"/>
        <v>0</v>
      </c>
      <c r="BL124" s="17" t="s">
        <v>273</v>
      </c>
      <c r="BM124" s="131" t="s">
        <v>3026</v>
      </c>
    </row>
    <row r="125" spans="2:65" s="1" customFormat="1" ht="21.75" customHeight="1" x14ac:dyDescent="0.2">
      <c r="B125" s="32"/>
      <c r="C125" s="120" t="s">
        <v>362</v>
      </c>
      <c r="D125" s="120" t="s">
        <v>168</v>
      </c>
      <c r="E125" s="121" t="s">
        <v>3027</v>
      </c>
      <c r="F125" s="122" t="s">
        <v>3028</v>
      </c>
      <c r="G125" s="123" t="s">
        <v>314</v>
      </c>
      <c r="H125" s="124">
        <v>2</v>
      </c>
      <c r="I125" s="125"/>
      <c r="J125" s="126">
        <f t="shared" si="30"/>
        <v>0</v>
      </c>
      <c r="K125" s="122" t="s">
        <v>19</v>
      </c>
      <c r="L125" s="32"/>
      <c r="M125" s="127" t="s">
        <v>19</v>
      </c>
      <c r="N125" s="128" t="s">
        <v>43</v>
      </c>
      <c r="P125" s="129">
        <f t="shared" si="31"/>
        <v>0</v>
      </c>
      <c r="Q125" s="129">
        <v>8.4000000000000003E-4</v>
      </c>
      <c r="R125" s="129">
        <f t="shared" si="32"/>
        <v>1.6800000000000001E-3</v>
      </c>
      <c r="S125" s="129">
        <v>0</v>
      </c>
      <c r="T125" s="129">
        <f t="shared" si="33"/>
        <v>0</v>
      </c>
      <c r="U125" s="130" t="s">
        <v>19</v>
      </c>
      <c r="AR125" s="131" t="s">
        <v>273</v>
      </c>
      <c r="AT125" s="131" t="s">
        <v>168</v>
      </c>
      <c r="AU125" s="131" t="s">
        <v>82</v>
      </c>
      <c r="AY125" s="17" t="s">
        <v>167</v>
      </c>
      <c r="BE125" s="132">
        <f t="shared" si="34"/>
        <v>0</v>
      </c>
      <c r="BF125" s="132">
        <f t="shared" si="35"/>
        <v>0</v>
      </c>
      <c r="BG125" s="132">
        <f t="shared" si="36"/>
        <v>0</v>
      </c>
      <c r="BH125" s="132">
        <f t="shared" si="37"/>
        <v>0</v>
      </c>
      <c r="BI125" s="132">
        <f t="shared" si="38"/>
        <v>0</v>
      </c>
      <c r="BJ125" s="17" t="s">
        <v>80</v>
      </c>
      <c r="BK125" s="132">
        <f t="shared" si="39"/>
        <v>0</v>
      </c>
      <c r="BL125" s="17" t="s">
        <v>273</v>
      </c>
      <c r="BM125" s="131" t="s">
        <v>3029</v>
      </c>
    </row>
    <row r="126" spans="2:65" s="1" customFormat="1" ht="24.2" customHeight="1" x14ac:dyDescent="0.2">
      <c r="B126" s="32"/>
      <c r="C126" s="120" t="s">
        <v>366</v>
      </c>
      <c r="D126" s="120" t="s">
        <v>168</v>
      </c>
      <c r="E126" s="121" t="s">
        <v>3030</v>
      </c>
      <c r="F126" s="122" t="s">
        <v>3031</v>
      </c>
      <c r="G126" s="123" t="s">
        <v>314</v>
      </c>
      <c r="H126" s="124">
        <v>1</v>
      </c>
      <c r="I126" s="125"/>
      <c r="J126" s="126">
        <f t="shared" si="30"/>
        <v>0</v>
      </c>
      <c r="K126" s="122" t="s">
        <v>19</v>
      </c>
      <c r="L126" s="32"/>
      <c r="M126" s="127" t="s">
        <v>19</v>
      </c>
      <c r="N126" s="128" t="s">
        <v>43</v>
      </c>
      <c r="P126" s="129">
        <f t="shared" si="31"/>
        <v>0</v>
      </c>
      <c r="Q126" s="129">
        <v>2.5000000000000001E-4</v>
      </c>
      <c r="R126" s="129">
        <f t="shared" si="32"/>
        <v>2.5000000000000001E-4</v>
      </c>
      <c r="S126" s="129">
        <v>0</v>
      </c>
      <c r="T126" s="129">
        <f t="shared" si="33"/>
        <v>0</v>
      </c>
      <c r="U126" s="130" t="s">
        <v>19</v>
      </c>
      <c r="AR126" s="131" t="s">
        <v>273</v>
      </c>
      <c r="AT126" s="131" t="s">
        <v>168</v>
      </c>
      <c r="AU126" s="131" t="s">
        <v>82</v>
      </c>
      <c r="AY126" s="17" t="s">
        <v>167</v>
      </c>
      <c r="BE126" s="132">
        <f t="shared" si="34"/>
        <v>0</v>
      </c>
      <c r="BF126" s="132">
        <f t="shared" si="35"/>
        <v>0</v>
      </c>
      <c r="BG126" s="132">
        <f t="shared" si="36"/>
        <v>0</v>
      </c>
      <c r="BH126" s="132">
        <f t="shared" si="37"/>
        <v>0</v>
      </c>
      <c r="BI126" s="132">
        <f t="shared" si="38"/>
        <v>0</v>
      </c>
      <c r="BJ126" s="17" t="s">
        <v>80</v>
      </c>
      <c r="BK126" s="132">
        <f t="shared" si="39"/>
        <v>0</v>
      </c>
      <c r="BL126" s="17" t="s">
        <v>273</v>
      </c>
      <c r="BM126" s="131" t="s">
        <v>3032</v>
      </c>
    </row>
    <row r="127" spans="2:65" s="1" customFormat="1" ht="24.2" customHeight="1" x14ac:dyDescent="0.2">
      <c r="B127" s="32"/>
      <c r="C127" s="120" t="s">
        <v>373</v>
      </c>
      <c r="D127" s="120" t="s">
        <v>168</v>
      </c>
      <c r="E127" s="121" t="s">
        <v>3033</v>
      </c>
      <c r="F127" s="122" t="s">
        <v>3034</v>
      </c>
      <c r="G127" s="123" t="s">
        <v>314</v>
      </c>
      <c r="H127" s="124">
        <v>34</v>
      </c>
      <c r="I127" s="125"/>
      <c r="J127" s="126">
        <f t="shared" si="30"/>
        <v>0</v>
      </c>
      <c r="K127" s="122" t="s">
        <v>19</v>
      </c>
      <c r="L127" s="32"/>
      <c r="M127" s="127" t="s">
        <v>19</v>
      </c>
      <c r="N127" s="128" t="s">
        <v>43</v>
      </c>
      <c r="P127" s="129">
        <f t="shared" si="31"/>
        <v>0</v>
      </c>
      <c r="Q127" s="129">
        <v>6.9999999999999999E-4</v>
      </c>
      <c r="R127" s="129">
        <f t="shared" si="32"/>
        <v>2.3799999999999998E-2</v>
      </c>
      <c r="S127" s="129">
        <v>0</v>
      </c>
      <c r="T127" s="129">
        <f t="shared" si="33"/>
        <v>0</v>
      </c>
      <c r="U127" s="130" t="s">
        <v>19</v>
      </c>
      <c r="AR127" s="131" t="s">
        <v>273</v>
      </c>
      <c r="AT127" s="131" t="s">
        <v>168</v>
      </c>
      <c r="AU127" s="131" t="s">
        <v>82</v>
      </c>
      <c r="AY127" s="17" t="s">
        <v>167</v>
      </c>
      <c r="BE127" s="132">
        <f t="shared" si="34"/>
        <v>0</v>
      </c>
      <c r="BF127" s="132">
        <f t="shared" si="35"/>
        <v>0</v>
      </c>
      <c r="BG127" s="132">
        <f t="shared" si="36"/>
        <v>0</v>
      </c>
      <c r="BH127" s="132">
        <f t="shared" si="37"/>
        <v>0</v>
      </c>
      <c r="BI127" s="132">
        <f t="shared" si="38"/>
        <v>0</v>
      </c>
      <c r="BJ127" s="17" t="s">
        <v>80</v>
      </c>
      <c r="BK127" s="132">
        <f t="shared" si="39"/>
        <v>0</v>
      </c>
      <c r="BL127" s="17" t="s">
        <v>273</v>
      </c>
      <c r="BM127" s="131" t="s">
        <v>3035</v>
      </c>
    </row>
    <row r="128" spans="2:65" s="1" customFormat="1" ht="16.5" customHeight="1" x14ac:dyDescent="0.2">
      <c r="B128" s="32"/>
      <c r="C128" s="152" t="s">
        <v>378</v>
      </c>
      <c r="D128" s="152" t="s">
        <v>180</v>
      </c>
      <c r="E128" s="153" t="s">
        <v>2140</v>
      </c>
      <c r="F128" s="154" t="s">
        <v>3036</v>
      </c>
      <c r="G128" s="155" t="s">
        <v>424</v>
      </c>
      <c r="H128" s="156">
        <v>7</v>
      </c>
      <c r="I128" s="157"/>
      <c r="J128" s="158">
        <f t="shared" si="30"/>
        <v>0</v>
      </c>
      <c r="K128" s="154" t="s">
        <v>19</v>
      </c>
      <c r="L128" s="159"/>
      <c r="M128" s="160" t="s">
        <v>19</v>
      </c>
      <c r="N128" s="161" t="s">
        <v>43</v>
      </c>
      <c r="P128" s="129">
        <f t="shared" si="31"/>
        <v>0</v>
      </c>
      <c r="Q128" s="129">
        <v>0</v>
      </c>
      <c r="R128" s="129">
        <f t="shared" si="32"/>
        <v>0</v>
      </c>
      <c r="S128" s="129">
        <v>0</v>
      </c>
      <c r="T128" s="129">
        <f t="shared" si="33"/>
        <v>0</v>
      </c>
      <c r="U128" s="130" t="s">
        <v>19</v>
      </c>
      <c r="AR128" s="131" t="s">
        <v>354</v>
      </c>
      <c r="AT128" s="131" t="s">
        <v>180</v>
      </c>
      <c r="AU128" s="131" t="s">
        <v>82</v>
      </c>
      <c r="AY128" s="17" t="s">
        <v>167</v>
      </c>
      <c r="BE128" s="132">
        <f t="shared" si="34"/>
        <v>0</v>
      </c>
      <c r="BF128" s="132">
        <f t="shared" si="35"/>
        <v>0</v>
      </c>
      <c r="BG128" s="132">
        <f t="shared" si="36"/>
        <v>0</v>
      </c>
      <c r="BH128" s="132">
        <f t="shared" si="37"/>
        <v>0</v>
      </c>
      <c r="BI128" s="132">
        <f t="shared" si="38"/>
        <v>0</v>
      </c>
      <c r="BJ128" s="17" t="s">
        <v>80</v>
      </c>
      <c r="BK128" s="132">
        <f t="shared" si="39"/>
        <v>0</v>
      </c>
      <c r="BL128" s="17" t="s">
        <v>273</v>
      </c>
      <c r="BM128" s="131" t="s">
        <v>3037</v>
      </c>
    </row>
    <row r="129" spans="2:65" s="1" customFormat="1" ht="24.2" customHeight="1" x14ac:dyDescent="0.2">
      <c r="B129" s="32"/>
      <c r="C129" s="120" t="s">
        <v>384</v>
      </c>
      <c r="D129" s="120" t="s">
        <v>168</v>
      </c>
      <c r="E129" s="121" t="s">
        <v>3038</v>
      </c>
      <c r="F129" s="122" t="s">
        <v>3039</v>
      </c>
      <c r="G129" s="123" t="s">
        <v>314</v>
      </c>
      <c r="H129" s="124">
        <v>5</v>
      </c>
      <c r="I129" s="125"/>
      <c r="J129" s="126">
        <f t="shared" si="30"/>
        <v>0</v>
      </c>
      <c r="K129" s="122" t="s">
        <v>19</v>
      </c>
      <c r="L129" s="32"/>
      <c r="M129" s="127" t="s">
        <v>19</v>
      </c>
      <c r="N129" s="128" t="s">
        <v>43</v>
      </c>
      <c r="P129" s="129">
        <f t="shared" si="31"/>
        <v>0</v>
      </c>
      <c r="Q129" s="129">
        <v>2.2000000000000001E-4</v>
      </c>
      <c r="R129" s="129">
        <f t="shared" si="32"/>
        <v>1.1000000000000001E-3</v>
      </c>
      <c r="S129" s="129">
        <v>0</v>
      </c>
      <c r="T129" s="129">
        <f t="shared" si="33"/>
        <v>0</v>
      </c>
      <c r="U129" s="130" t="s">
        <v>19</v>
      </c>
      <c r="AR129" s="131" t="s">
        <v>273</v>
      </c>
      <c r="AT129" s="131" t="s">
        <v>168</v>
      </c>
      <c r="AU129" s="131" t="s">
        <v>82</v>
      </c>
      <c r="AY129" s="17" t="s">
        <v>167</v>
      </c>
      <c r="BE129" s="132">
        <f t="shared" si="34"/>
        <v>0</v>
      </c>
      <c r="BF129" s="132">
        <f t="shared" si="35"/>
        <v>0</v>
      </c>
      <c r="BG129" s="132">
        <f t="shared" si="36"/>
        <v>0</v>
      </c>
      <c r="BH129" s="132">
        <f t="shared" si="37"/>
        <v>0</v>
      </c>
      <c r="BI129" s="132">
        <f t="shared" si="38"/>
        <v>0</v>
      </c>
      <c r="BJ129" s="17" t="s">
        <v>80</v>
      </c>
      <c r="BK129" s="132">
        <f t="shared" si="39"/>
        <v>0</v>
      </c>
      <c r="BL129" s="17" t="s">
        <v>273</v>
      </c>
      <c r="BM129" s="131" t="s">
        <v>3040</v>
      </c>
    </row>
    <row r="130" spans="2:65" s="1" customFormat="1" ht="24.2" customHeight="1" x14ac:dyDescent="0.2">
      <c r="B130" s="32"/>
      <c r="C130" s="120" t="s">
        <v>389</v>
      </c>
      <c r="D130" s="120" t="s">
        <v>168</v>
      </c>
      <c r="E130" s="121" t="s">
        <v>3041</v>
      </c>
      <c r="F130" s="122" t="s">
        <v>3042</v>
      </c>
      <c r="G130" s="123" t="s">
        <v>314</v>
      </c>
      <c r="H130" s="124">
        <v>9</v>
      </c>
      <c r="I130" s="125"/>
      <c r="J130" s="126">
        <f t="shared" si="30"/>
        <v>0</v>
      </c>
      <c r="K130" s="122" t="s">
        <v>19</v>
      </c>
      <c r="L130" s="32"/>
      <c r="M130" s="127" t="s">
        <v>19</v>
      </c>
      <c r="N130" s="128" t="s">
        <v>43</v>
      </c>
      <c r="P130" s="129">
        <f t="shared" si="31"/>
        <v>0</v>
      </c>
      <c r="Q130" s="129">
        <v>6.9999999999999999E-4</v>
      </c>
      <c r="R130" s="129">
        <f t="shared" si="32"/>
        <v>6.3E-3</v>
      </c>
      <c r="S130" s="129">
        <v>0</v>
      </c>
      <c r="T130" s="129">
        <f t="shared" si="33"/>
        <v>0</v>
      </c>
      <c r="U130" s="130" t="s">
        <v>19</v>
      </c>
      <c r="AR130" s="131" t="s">
        <v>273</v>
      </c>
      <c r="AT130" s="131" t="s">
        <v>168</v>
      </c>
      <c r="AU130" s="131" t="s">
        <v>82</v>
      </c>
      <c r="AY130" s="17" t="s">
        <v>167</v>
      </c>
      <c r="BE130" s="132">
        <f t="shared" si="34"/>
        <v>0</v>
      </c>
      <c r="BF130" s="132">
        <f t="shared" si="35"/>
        <v>0</v>
      </c>
      <c r="BG130" s="132">
        <f t="shared" si="36"/>
        <v>0</v>
      </c>
      <c r="BH130" s="132">
        <f t="shared" si="37"/>
        <v>0</v>
      </c>
      <c r="BI130" s="132">
        <f t="shared" si="38"/>
        <v>0</v>
      </c>
      <c r="BJ130" s="17" t="s">
        <v>80</v>
      </c>
      <c r="BK130" s="132">
        <f t="shared" si="39"/>
        <v>0</v>
      </c>
      <c r="BL130" s="17" t="s">
        <v>273</v>
      </c>
      <c r="BM130" s="131" t="s">
        <v>3043</v>
      </c>
    </row>
    <row r="131" spans="2:65" s="1" customFormat="1" ht="16.5" customHeight="1" x14ac:dyDescent="0.2">
      <c r="B131" s="32"/>
      <c r="C131" s="152" t="s">
        <v>394</v>
      </c>
      <c r="D131" s="152" t="s">
        <v>180</v>
      </c>
      <c r="E131" s="153" t="s">
        <v>3044</v>
      </c>
      <c r="F131" s="154" t="s">
        <v>3045</v>
      </c>
      <c r="G131" s="155" t="s">
        <v>424</v>
      </c>
      <c r="H131" s="156">
        <v>2</v>
      </c>
      <c r="I131" s="157"/>
      <c r="J131" s="158">
        <f t="shared" si="30"/>
        <v>0</v>
      </c>
      <c r="K131" s="154" t="s">
        <v>19</v>
      </c>
      <c r="L131" s="159"/>
      <c r="M131" s="160" t="s">
        <v>19</v>
      </c>
      <c r="N131" s="161" t="s">
        <v>43</v>
      </c>
      <c r="P131" s="129">
        <f t="shared" si="31"/>
        <v>0</v>
      </c>
      <c r="Q131" s="129">
        <v>0</v>
      </c>
      <c r="R131" s="129">
        <f t="shared" si="32"/>
        <v>0</v>
      </c>
      <c r="S131" s="129">
        <v>0</v>
      </c>
      <c r="T131" s="129">
        <f t="shared" si="33"/>
        <v>0</v>
      </c>
      <c r="U131" s="130" t="s">
        <v>19</v>
      </c>
      <c r="AR131" s="131" t="s">
        <v>354</v>
      </c>
      <c r="AT131" s="131" t="s">
        <v>180</v>
      </c>
      <c r="AU131" s="131" t="s">
        <v>82</v>
      </c>
      <c r="AY131" s="17" t="s">
        <v>167</v>
      </c>
      <c r="BE131" s="132">
        <f t="shared" si="34"/>
        <v>0</v>
      </c>
      <c r="BF131" s="132">
        <f t="shared" si="35"/>
        <v>0</v>
      </c>
      <c r="BG131" s="132">
        <f t="shared" si="36"/>
        <v>0</v>
      </c>
      <c r="BH131" s="132">
        <f t="shared" si="37"/>
        <v>0</v>
      </c>
      <c r="BI131" s="132">
        <f t="shared" si="38"/>
        <v>0</v>
      </c>
      <c r="BJ131" s="17" t="s">
        <v>80</v>
      </c>
      <c r="BK131" s="132">
        <f t="shared" si="39"/>
        <v>0</v>
      </c>
      <c r="BL131" s="17" t="s">
        <v>273</v>
      </c>
      <c r="BM131" s="131" t="s">
        <v>3046</v>
      </c>
    </row>
    <row r="132" spans="2:65" s="1" customFormat="1" ht="16.5" customHeight="1" x14ac:dyDescent="0.2">
      <c r="B132" s="32"/>
      <c r="C132" s="152" t="s">
        <v>400</v>
      </c>
      <c r="D132" s="152" t="s">
        <v>180</v>
      </c>
      <c r="E132" s="153" t="s">
        <v>3047</v>
      </c>
      <c r="F132" s="154" t="s">
        <v>3389</v>
      </c>
      <c r="G132" s="155" t="s">
        <v>424</v>
      </c>
      <c r="H132" s="156">
        <v>1</v>
      </c>
      <c r="I132" s="157"/>
      <c r="J132" s="158">
        <f t="shared" si="30"/>
        <v>0</v>
      </c>
      <c r="K132" s="154" t="s">
        <v>19</v>
      </c>
      <c r="L132" s="159"/>
      <c r="M132" s="160" t="s">
        <v>19</v>
      </c>
      <c r="N132" s="161" t="s">
        <v>43</v>
      </c>
      <c r="P132" s="129">
        <f t="shared" si="31"/>
        <v>0</v>
      </c>
      <c r="Q132" s="129">
        <v>0</v>
      </c>
      <c r="R132" s="129">
        <f t="shared" si="32"/>
        <v>0</v>
      </c>
      <c r="S132" s="129">
        <v>0</v>
      </c>
      <c r="T132" s="129">
        <f t="shared" si="33"/>
        <v>0</v>
      </c>
      <c r="U132" s="130" t="s">
        <v>19</v>
      </c>
      <c r="AR132" s="131" t="s">
        <v>354</v>
      </c>
      <c r="AT132" s="131" t="s">
        <v>180</v>
      </c>
      <c r="AU132" s="131" t="s">
        <v>82</v>
      </c>
      <c r="AY132" s="17" t="s">
        <v>167</v>
      </c>
      <c r="BE132" s="132">
        <f t="shared" si="34"/>
        <v>0</v>
      </c>
      <c r="BF132" s="132">
        <f t="shared" si="35"/>
        <v>0</v>
      </c>
      <c r="BG132" s="132">
        <f t="shared" si="36"/>
        <v>0</v>
      </c>
      <c r="BH132" s="132">
        <f t="shared" si="37"/>
        <v>0</v>
      </c>
      <c r="BI132" s="132">
        <f t="shared" si="38"/>
        <v>0</v>
      </c>
      <c r="BJ132" s="17" t="s">
        <v>80</v>
      </c>
      <c r="BK132" s="132">
        <f t="shared" si="39"/>
        <v>0</v>
      </c>
      <c r="BL132" s="17" t="s">
        <v>273</v>
      </c>
      <c r="BM132" s="131" t="s">
        <v>3048</v>
      </c>
    </row>
    <row r="133" spans="2:65" s="1" customFormat="1" ht="24.2" customHeight="1" x14ac:dyDescent="0.2">
      <c r="B133" s="32"/>
      <c r="C133" s="120" t="s">
        <v>407</v>
      </c>
      <c r="D133" s="120" t="s">
        <v>168</v>
      </c>
      <c r="E133" s="121" t="s">
        <v>2732</v>
      </c>
      <c r="F133" s="122" t="s">
        <v>2733</v>
      </c>
      <c r="G133" s="123" t="s">
        <v>314</v>
      </c>
      <c r="H133" s="124">
        <v>4</v>
      </c>
      <c r="I133" s="125"/>
      <c r="J133" s="126">
        <f t="shared" si="30"/>
        <v>0</v>
      </c>
      <c r="K133" s="122" t="s">
        <v>19</v>
      </c>
      <c r="L133" s="32"/>
      <c r="M133" s="127" t="s">
        <v>19</v>
      </c>
      <c r="N133" s="128" t="s">
        <v>43</v>
      </c>
      <c r="P133" s="129">
        <f t="shared" si="31"/>
        <v>0</v>
      </c>
      <c r="Q133" s="129">
        <v>5.2999999999999998E-4</v>
      </c>
      <c r="R133" s="129">
        <f t="shared" si="32"/>
        <v>2.1199999999999999E-3</v>
      </c>
      <c r="S133" s="129">
        <v>0</v>
      </c>
      <c r="T133" s="129">
        <f t="shared" si="33"/>
        <v>0</v>
      </c>
      <c r="U133" s="130" t="s">
        <v>19</v>
      </c>
      <c r="AR133" s="131" t="s">
        <v>273</v>
      </c>
      <c r="AT133" s="131" t="s">
        <v>168</v>
      </c>
      <c r="AU133" s="131" t="s">
        <v>82</v>
      </c>
      <c r="AY133" s="17" t="s">
        <v>167</v>
      </c>
      <c r="BE133" s="132">
        <f t="shared" si="34"/>
        <v>0</v>
      </c>
      <c r="BF133" s="132">
        <f t="shared" si="35"/>
        <v>0</v>
      </c>
      <c r="BG133" s="132">
        <f t="shared" si="36"/>
        <v>0</v>
      </c>
      <c r="BH133" s="132">
        <f t="shared" si="37"/>
        <v>0</v>
      </c>
      <c r="BI133" s="132">
        <f t="shared" si="38"/>
        <v>0</v>
      </c>
      <c r="BJ133" s="17" t="s">
        <v>80</v>
      </c>
      <c r="BK133" s="132">
        <f t="shared" si="39"/>
        <v>0</v>
      </c>
      <c r="BL133" s="17" t="s">
        <v>273</v>
      </c>
      <c r="BM133" s="131" t="s">
        <v>3049</v>
      </c>
    </row>
    <row r="134" spans="2:65" s="1" customFormat="1" ht="24.2" customHeight="1" x14ac:dyDescent="0.2">
      <c r="B134" s="32"/>
      <c r="C134" s="120" t="s">
        <v>549</v>
      </c>
      <c r="D134" s="120" t="s">
        <v>168</v>
      </c>
      <c r="E134" s="121" t="s">
        <v>2735</v>
      </c>
      <c r="F134" s="122" t="s">
        <v>2736</v>
      </c>
      <c r="G134" s="123" t="s">
        <v>314</v>
      </c>
      <c r="H134" s="124">
        <v>4</v>
      </c>
      <c r="I134" s="125"/>
      <c r="J134" s="126">
        <f t="shared" si="30"/>
        <v>0</v>
      </c>
      <c r="K134" s="122" t="s">
        <v>19</v>
      </c>
      <c r="L134" s="32"/>
      <c r="M134" s="127" t="s">
        <v>19</v>
      </c>
      <c r="N134" s="128" t="s">
        <v>43</v>
      </c>
      <c r="P134" s="129">
        <f t="shared" si="31"/>
        <v>0</v>
      </c>
      <c r="Q134" s="129">
        <v>2.7E-4</v>
      </c>
      <c r="R134" s="129">
        <f t="shared" si="32"/>
        <v>1.08E-3</v>
      </c>
      <c r="S134" s="129">
        <v>0</v>
      </c>
      <c r="T134" s="129">
        <f t="shared" si="33"/>
        <v>0</v>
      </c>
      <c r="U134" s="130" t="s">
        <v>19</v>
      </c>
      <c r="AR134" s="131" t="s">
        <v>273</v>
      </c>
      <c r="AT134" s="131" t="s">
        <v>168</v>
      </c>
      <c r="AU134" s="131" t="s">
        <v>82</v>
      </c>
      <c r="AY134" s="17" t="s">
        <v>167</v>
      </c>
      <c r="BE134" s="132">
        <f t="shared" si="34"/>
        <v>0</v>
      </c>
      <c r="BF134" s="132">
        <f t="shared" si="35"/>
        <v>0</v>
      </c>
      <c r="BG134" s="132">
        <f t="shared" si="36"/>
        <v>0</v>
      </c>
      <c r="BH134" s="132">
        <f t="shared" si="37"/>
        <v>0</v>
      </c>
      <c r="BI134" s="132">
        <f t="shared" si="38"/>
        <v>0</v>
      </c>
      <c r="BJ134" s="17" t="s">
        <v>80</v>
      </c>
      <c r="BK134" s="132">
        <f t="shared" si="39"/>
        <v>0</v>
      </c>
      <c r="BL134" s="17" t="s">
        <v>273</v>
      </c>
      <c r="BM134" s="131" t="s">
        <v>3050</v>
      </c>
    </row>
    <row r="135" spans="2:65" s="1" customFormat="1" ht="24.2" customHeight="1" x14ac:dyDescent="0.2">
      <c r="B135" s="32"/>
      <c r="C135" s="120" t="s">
        <v>553</v>
      </c>
      <c r="D135" s="120" t="s">
        <v>168</v>
      </c>
      <c r="E135" s="121" t="s">
        <v>2738</v>
      </c>
      <c r="F135" s="122" t="s">
        <v>2739</v>
      </c>
      <c r="G135" s="123" t="s">
        <v>314</v>
      </c>
      <c r="H135" s="124">
        <v>1</v>
      </c>
      <c r="I135" s="125"/>
      <c r="J135" s="126">
        <f t="shared" si="30"/>
        <v>0</v>
      </c>
      <c r="K135" s="122" t="s">
        <v>19</v>
      </c>
      <c r="L135" s="32"/>
      <c r="M135" s="127" t="s">
        <v>19</v>
      </c>
      <c r="N135" s="128" t="s">
        <v>43</v>
      </c>
      <c r="P135" s="129">
        <f t="shared" si="31"/>
        <v>0</v>
      </c>
      <c r="Q135" s="129">
        <v>1.47E-3</v>
      </c>
      <c r="R135" s="129">
        <f t="shared" si="32"/>
        <v>1.47E-3</v>
      </c>
      <c r="S135" s="129">
        <v>0</v>
      </c>
      <c r="T135" s="129">
        <f t="shared" si="33"/>
        <v>0</v>
      </c>
      <c r="U135" s="130" t="s">
        <v>19</v>
      </c>
      <c r="AR135" s="131" t="s">
        <v>273</v>
      </c>
      <c r="AT135" s="131" t="s">
        <v>168</v>
      </c>
      <c r="AU135" s="131" t="s">
        <v>82</v>
      </c>
      <c r="AY135" s="17" t="s">
        <v>167</v>
      </c>
      <c r="BE135" s="132">
        <f t="shared" si="34"/>
        <v>0</v>
      </c>
      <c r="BF135" s="132">
        <f t="shared" si="35"/>
        <v>0</v>
      </c>
      <c r="BG135" s="132">
        <f t="shared" si="36"/>
        <v>0</v>
      </c>
      <c r="BH135" s="132">
        <f t="shared" si="37"/>
        <v>0</v>
      </c>
      <c r="BI135" s="132">
        <f t="shared" si="38"/>
        <v>0</v>
      </c>
      <c r="BJ135" s="17" t="s">
        <v>80</v>
      </c>
      <c r="BK135" s="132">
        <f t="shared" si="39"/>
        <v>0</v>
      </c>
      <c r="BL135" s="17" t="s">
        <v>273</v>
      </c>
      <c r="BM135" s="131" t="s">
        <v>3051</v>
      </c>
    </row>
    <row r="136" spans="2:65" s="10" customFormat="1" ht="22.9" customHeight="1" x14ac:dyDescent="0.2">
      <c r="B136" s="110"/>
      <c r="D136" s="111" t="s">
        <v>71</v>
      </c>
      <c r="E136" s="175" t="s">
        <v>3052</v>
      </c>
      <c r="F136" s="175" t="s">
        <v>3053</v>
      </c>
      <c r="I136" s="113"/>
      <c r="J136" s="176">
        <f>BK136</f>
        <v>0</v>
      </c>
      <c r="L136" s="110"/>
      <c r="M136" s="115"/>
      <c r="P136" s="116">
        <f>SUM(P137:P162)</f>
        <v>0</v>
      </c>
      <c r="R136" s="116">
        <f>SUM(R137:R162)</f>
        <v>0.79703999999999997</v>
      </c>
      <c r="T136" s="116">
        <f>SUM(T137:T162)</f>
        <v>0</v>
      </c>
      <c r="U136" s="117"/>
      <c r="AR136" s="111" t="s">
        <v>82</v>
      </c>
      <c r="AT136" s="118" t="s">
        <v>71</v>
      </c>
      <c r="AU136" s="118" t="s">
        <v>80</v>
      </c>
      <c r="AY136" s="111" t="s">
        <v>167</v>
      </c>
      <c r="BK136" s="119">
        <f>SUM(BK137:BK162)</f>
        <v>0</v>
      </c>
    </row>
    <row r="137" spans="2:65" s="1" customFormat="1" ht="16.5" customHeight="1" x14ac:dyDescent="0.2">
      <c r="B137" s="32"/>
      <c r="C137" s="152" t="s">
        <v>557</v>
      </c>
      <c r="D137" s="152" t="s">
        <v>180</v>
      </c>
      <c r="E137" s="153" t="s">
        <v>2143</v>
      </c>
      <c r="F137" s="154" t="s">
        <v>3054</v>
      </c>
      <c r="G137" s="155" t="s">
        <v>424</v>
      </c>
      <c r="H137" s="156">
        <v>5</v>
      </c>
      <c r="I137" s="157"/>
      <c r="J137" s="158">
        <f t="shared" ref="J137:J162" si="40">ROUND(I137*H137,2)</f>
        <v>0</v>
      </c>
      <c r="K137" s="154" t="s">
        <v>19</v>
      </c>
      <c r="L137" s="159"/>
      <c r="M137" s="160" t="s">
        <v>19</v>
      </c>
      <c r="N137" s="161" t="s">
        <v>43</v>
      </c>
      <c r="P137" s="129">
        <f t="shared" ref="P137:P162" si="41">O137*H137</f>
        <v>0</v>
      </c>
      <c r="Q137" s="129">
        <v>0</v>
      </c>
      <c r="R137" s="129">
        <f t="shared" ref="R137:R162" si="42">Q137*H137</f>
        <v>0</v>
      </c>
      <c r="S137" s="129">
        <v>0</v>
      </c>
      <c r="T137" s="129">
        <f t="shared" ref="T137:T162" si="43">S137*H137</f>
        <v>0</v>
      </c>
      <c r="U137" s="130" t="s">
        <v>19</v>
      </c>
      <c r="AR137" s="131" t="s">
        <v>354</v>
      </c>
      <c r="AT137" s="131" t="s">
        <v>180</v>
      </c>
      <c r="AU137" s="131" t="s">
        <v>82</v>
      </c>
      <c r="AY137" s="17" t="s">
        <v>167</v>
      </c>
      <c r="BE137" s="132">
        <f t="shared" ref="BE137:BE162" si="44">IF(N137="základní",J137,0)</f>
        <v>0</v>
      </c>
      <c r="BF137" s="132">
        <f t="shared" ref="BF137:BF162" si="45">IF(N137="snížená",J137,0)</f>
        <v>0</v>
      </c>
      <c r="BG137" s="132">
        <f t="shared" ref="BG137:BG162" si="46">IF(N137="zákl. přenesená",J137,0)</f>
        <v>0</v>
      </c>
      <c r="BH137" s="132">
        <f t="shared" ref="BH137:BH162" si="47">IF(N137="sníž. přenesená",J137,0)</f>
        <v>0</v>
      </c>
      <c r="BI137" s="132">
        <f t="shared" ref="BI137:BI162" si="48">IF(N137="nulová",J137,0)</f>
        <v>0</v>
      </c>
      <c r="BJ137" s="17" t="s">
        <v>80</v>
      </c>
      <c r="BK137" s="132">
        <f t="shared" ref="BK137:BK162" si="49">ROUND(I137*H137,2)</f>
        <v>0</v>
      </c>
      <c r="BL137" s="17" t="s">
        <v>273</v>
      </c>
      <c r="BM137" s="131" t="s">
        <v>3055</v>
      </c>
    </row>
    <row r="138" spans="2:65" s="1" customFormat="1" ht="16.5" customHeight="1" x14ac:dyDescent="0.2">
      <c r="B138" s="32"/>
      <c r="C138" s="152" t="s">
        <v>561</v>
      </c>
      <c r="D138" s="152" t="s">
        <v>180</v>
      </c>
      <c r="E138" s="153" t="s">
        <v>2146</v>
      </c>
      <c r="F138" s="154" t="s">
        <v>3056</v>
      </c>
      <c r="G138" s="155" t="s">
        <v>424</v>
      </c>
      <c r="H138" s="156">
        <v>2</v>
      </c>
      <c r="I138" s="157"/>
      <c r="J138" s="158">
        <f t="shared" si="40"/>
        <v>0</v>
      </c>
      <c r="K138" s="154" t="s">
        <v>19</v>
      </c>
      <c r="L138" s="159"/>
      <c r="M138" s="160" t="s">
        <v>19</v>
      </c>
      <c r="N138" s="161" t="s">
        <v>43</v>
      </c>
      <c r="P138" s="129">
        <f t="shared" si="41"/>
        <v>0</v>
      </c>
      <c r="Q138" s="129">
        <v>0</v>
      </c>
      <c r="R138" s="129">
        <f t="shared" si="42"/>
        <v>0</v>
      </c>
      <c r="S138" s="129">
        <v>0</v>
      </c>
      <c r="T138" s="129">
        <f t="shared" si="43"/>
        <v>0</v>
      </c>
      <c r="U138" s="130" t="s">
        <v>19</v>
      </c>
      <c r="AR138" s="131" t="s">
        <v>354</v>
      </c>
      <c r="AT138" s="131" t="s">
        <v>180</v>
      </c>
      <c r="AU138" s="131" t="s">
        <v>82</v>
      </c>
      <c r="AY138" s="17" t="s">
        <v>167</v>
      </c>
      <c r="BE138" s="132">
        <f t="shared" si="44"/>
        <v>0</v>
      </c>
      <c r="BF138" s="132">
        <f t="shared" si="45"/>
        <v>0</v>
      </c>
      <c r="BG138" s="132">
        <f t="shared" si="46"/>
        <v>0</v>
      </c>
      <c r="BH138" s="132">
        <f t="shared" si="47"/>
        <v>0</v>
      </c>
      <c r="BI138" s="132">
        <f t="shared" si="48"/>
        <v>0</v>
      </c>
      <c r="BJ138" s="17" t="s">
        <v>80</v>
      </c>
      <c r="BK138" s="132">
        <f t="shared" si="49"/>
        <v>0</v>
      </c>
      <c r="BL138" s="17" t="s">
        <v>273</v>
      </c>
      <c r="BM138" s="131" t="s">
        <v>3057</v>
      </c>
    </row>
    <row r="139" spans="2:65" s="1" customFormat="1" ht="16.5" customHeight="1" x14ac:dyDescent="0.2">
      <c r="B139" s="32"/>
      <c r="C139" s="152" t="s">
        <v>565</v>
      </c>
      <c r="D139" s="152" t="s">
        <v>180</v>
      </c>
      <c r="E139" s="153" t="s">
        <v>2149</v>
      </c>
      <c r="F139" s="154" t="s">
        <v>3058</v>
      </c>
      <c r="G139" s="155" t="s">
        <v>424</v>
      </c>
      <c r="H139" s="156">
        <v>7</v>
      </c>
      <c r="I139" s="157"/>
      <c r="J139" s="158">
        <f t="shared" si="40"/>
        <v>0</v>
      </c>
      <c r="K139" s="154" t="s">
        <v>19</v>
      </c>
      <c r="L139" s="159"/>
      <c r="M139" s="160" t="s">
        <v>19</v>
      </c>
      <c r="N139" s="161" t="s">
        <v>43</v>
      </c>
      <c r="P139" s="129">
        <f t="shared" si="41"/>
        <v>0</v>
      </c>
      <c r="Q139" s="129">
        <v>0</v>
      </c>
      <c r="R139" s="129">
        <f t="shared" si="42"/>
        <v>0</v>
      </c>
      <c r="S139" s="129">
        <v>0</v>
      </c>
      <c r="T139" s="129">
        <f t="shared" si="43"/>
        <v>0</v>
      </c>
      <c r="U139" s="130" t="s">
        <v>19</v>
      </c>
      <c r="AR139" s="131" t="s">
        <v>354</v>
      </c>
      <c r="AT139" s="131" t="s">
        <v>180</v>
      </c>
      <c r="AU139" s="131" t="s">
        <v>82</v>
      </c>
      <c r="AY139" s="17" t="s">
        <v>167</v>
      </c>
      <c r="BE139" s="132">
        <f t="shared" si="44"/>
        <v>0</v>
      </c>
      <c r="BF139" s="132">
        <f t="shared" si="45"/>
        <v>0</v>
      </c>
      <c r="BG139" s="132">
        <f t="shared" si="46"/>
        <v>0</v>
      </c>
      <c r="BH139" s="132">
        <f t="shared" si="47"/>
        <v>0</v>
      </c>
      <c r="BI139" s="132">
        <f t="shared" si="48"/>
        <v>0</v>
      </c>
      <c r="BJ139" s="17" t="s">
        <v>80</v>
      </c>
      <c r="BK139" s="132">
        <f t="shared" si="49"/>
        <v>0</v>
      </c>
      <c r="BL139" s="17" t="s">
        <v>273</v>
      </c>
      <c r="BM139" s="131" t="s">
        <v>3059</v>
      </c>
    </row>
    <row r="140" spans="2:65" s="1" customFormat="1" ht="37.9" customHeight="1" x14ac:dyDescent="0.2">
      <c r="B140" s="32"/>
      <c r="C140" s="120" t="s">
        <v>570</v>
      </c>
      <c r="D140" s="120" t="s">
        <v>168</v>
      </c>
      <c r="E140" s="121" t="s">
        <v>3060</v>
      </c>
      <c r="F140" s="122" t="s">
        <v>3061</v>
      </c>
      <c r="G140" s="123" t="s">
        <v>314</v>
      </c>
      <c r="H140" s="124">
        <v>2</v>
      </c>
      <c r="I140" s="125"/>
      <c r="J140" s="126">
        <f t="shared" si="40"/>
        <v>0</v>
      </c>
      <c r="K140" s="122" t="s">
        <v>19</v>
      </c>
      <c r="L140" s="32"/>
      <c r="M140" s="127" t="s">
        <v>19</v>
      </c>
      <c r="N140" s="128" t="s">
        <v>43</v>
      </c>
      <c r="P140" s="129">
        <f t="shared" si="41"/>
        <v>0</v>
      </c>
      <c r="Q140" s="129">
        <v>8.3999999999999995E-3</v>
      </c>
      <c r="R140" s="129">
        <f t="shared" si="42"/>
        <v>1.6799999999999999E-2</v>
      </c>
      <c r="S140" s="129">
        <v>0</v>
      </c>
      <c r="T140" s="129">
        <f t="shared" si="43"/>
        <v>0</v>
      </c>
      <c r="U140" s="130" t="s">
        <v>19</v>
      </c>
      <c r="AR140" s="131" t="s">
        <v>273</v>
      </c>
      <c r="AT140" s="131" t="s">
        <v>168</v>
      </c>
      <c r="AU140" s="131" t="s">
        <v>82</v>
      </c>
      <c r="AY140" s="17" t="s">
        <v>167</v>
      </c>
      <c r="BE140" s="132">
        <f t="shared" si="44"/>
        <v>0</v>
      </c>
      <c r="BF140" s="132">
        <f t="shared" si="45"/>
        <v>0</v>
      </c>
      <c r="BG140" s="132">
        <f t="shared" si="46"/>
        <v>0</v>
      </c>
      <c r="BH140" s="132">
        <f t="shared" si="47"/>
        <v>0</v>
      </c>
      <c r="BI140" s="132">
        <f t="shared" si="48"/>
        <v>0</v>
      </c>
      <c r="BJ140" s="17" t="s">
        <v>80</v>
      </c>
      <c r="BK140" s="132">
        <f t="shared" si="49"/>
        <v>0</v>
      </c>
      <c r="BL140" s="17" t="s">
        <v>273</v>
      </c>
      <c r="BM140" s="131" t="s">
        <v>3062</v>
      </c>
    </row>
    <row r="141" spans="2:65" s="1" customFormat="1" ht="37.9" customHeight="1" x14ac:dyDescent="0.2">
      <c r="B141" s="32"/>
      <c r="C141" s="120" t="s">
        <v>574</v>
      </c>
      <c r="D141" s="120" t="s">
        <v>168</v>
      </c>
      <c r="E141" s="121" t="s">
        <v>3063</v>
      </c>
      <c r="F141" s="122" t="s">
        <v>3064</v>
      </c>
      <c r="G141" s="123" t="s">
        <v>314</v>
      </c>
      <c r="H141" s="124">
        <v>1</v>
      </c>
      <c r="I141" s="125"/>
      <c r="J141" s="126">
        <f t="shared" si="40"/>
        <v>0</v>
      </c>
      <c r="K141" s="122" t="s">
        <v>19</v>
      </c>
      <c r="L141" s="32"/>
      <c r="M141" s="127" t="s">
        <v>19</v>
      </c>
      <c r="N141" s="128" t="s">
        <v>43</v>
      </c>
      <c r="P141" s="129">
        <f t="shared" si="41"/>
        <v>0</v>
      </c>
      <c r="Q141" s="129">
        <v>9.6399999999999993E-3</v>
      </c>
      <c r="R141" s="129">
        <f t="shared" si="42"/>
        <v>9.6399999999999993E-3</v>
      </c>
      <c r="S141" s="129">
        <v>0</v>
      </c>
      <c r="T141" s="129">
        <f t="shared" si="43"/>
        <v>0</v>
      </c>
      <c r="U141" s="130" t="s">
        <v>19</v>
      </c>
      <c r="AR141" s="131" t="s">
        <v>273</v>
      </c>
      <c r="AT141" s="131" t="s">
        <v>168</v>
      </c>
      <c r="AU141" s="131" t="s">
        <v>82</v>
      </c>
      <c r="AY141" s="17" t="s">
        <v>167</v>
      </c>
      <c r="BE141" s="132">
        <f t="shared" si="44"/>
        <v>0</v>
      </c>
      <c r="BF141" s="132">
        <f t="shared" si="45"/>
        <v>0</v>
      </c>
      <c r="BG141" s="132">
        <f t="shared" si="46"/>
        <v>0</v>
      </c>
      <c r="BH141" s="132">
        <f t="shared" si="47"/>
        <v>0</v>
      </c>
      <c r="BI141" s="132">
        <f t="shared" si="48"/>
        <v>0</v>
      </c>
      <c r="BJ141" s="17" t="s">
        <v>80</v>
      </c>
      <c r="BK141" s="132">
        <f t="shared" si="49"/>
        <v>0</v>
      </c>
      <c r="BL141" s="17" t="s">
        <v>273</v>
      </c>
      <c r="BM141" s="131" t="s">
        <v>3065</v>
      </c>
    </row>
    <row r="142" spans="2:65" s="1" customFormat="1" ht="37.9" customHeight="1" x14ac:dyDescent="0.2">
      <c r="B142" s="32"/>
      <c r="C142" s="120" t="s">
        <v>578</v>
      </c>
      <c r="D142" s="120" t="s">
        <v>168</v>
      </c>
      <c r="E142" s="121" t="s">
        <v>3066</v>
      </c>
      <c r="F142" s="122" t="s">
        <v>3067</v>
      </c>
      <c r="G142" s="123" t="s">
        <v>314</v>
      </c>
      <c r="H142" s="124">
        <v>1</v>
      </c>
      <c r="I142" s="125"/>
      <c r="J142" s="126">
        <f t="shared" si="40"/>
        <v>0</v>
      </c>
      <c r="K142" s="122" t="s">
        <v>19</v>
      </c>
      <c r="L142" s="32"/>
      <c r="M142" s="127" t="s">
        <v>19</v>
      </c>
      <c r="N142" s="128" t="s">
        <v>43</v>
      </c>
      <c r="P142" s="129">
        <f t="shared" si="41"/>
        <v>0</v>
      </c>
      <c r="Q142" s="129">
        <v>1.7080000000000001E-2</v>
      </c>
      <c r="R142" s="129">
        <f t="shared" si="42"/>
        <v>1.7080000000000001E-2</v>
      </c>
      <c r="S142" s="129">
        <v>0</v>
      </c>
      <c r="T142" s="129">
        <f t="shared" si="43"/>
        <v>0</v>
      </c>
      <c r="U142" s="130" t="s">
        <v>19</v>
      </c>
      <c r="AR142" s="131" t="s">
        <v>273</v>
      </c>
      <c r="AT142" s="131" t="s">
        <v>168</v>
      </c>
      <c r="AU142" s="131" t="s">
        <v>82</v>
      </c>
      <c r="AY142" s="17" t="s">
        <v>167</v>
      </c>
      <c r="BE142" s="132">
        <f t="shared" si="44"/>
        <v>0</v>
      </c>
      <c r="BF142" s="132">
        <f t="shared" si="45"/>
        <v>0</v>
      </c>
      <c r="BG142" s="132">
        <f t="shared" si="46"/>
        <v>0</v>
      </c>
      <c r="BH142" s="132">
        <f t="shared" si="47"/>
        <v>0</v>
      </c>
      <c r="BI142" s="132">
        <f t="shared" si="48"/>
        <v>0</v>
      </c>
      <c r="BJ142" s="17" t="s">
        <v>80</v>
      </c>
      <c r="BK142" s="132">
        <f t="shared" si="49"/>
        <v>0</v>
      </c>
      <c r="BL142" s="17" t="s">
        <v>273</v>
      </c>
      <c r="BM142" s="131" t="s">
        <v>3068</v>
      </c>
    </row>
    <row r="143" spans="2:65" s="1" customFormat="1" ht="37.9" customHeight="1" x14ac:dyDescent="0.2">
      <c r="B143" s="32"/>
      <c r="C143" s="120" t="s">
        <v>584</v>
      </c>
      <c r="D143" s="120" t="s">
        <v>168</v>
      </c>
      <c r="E143" s="121" t="s">
        <v>3069</v>
      </c>
      <c r="F143" s="122" t="s">
        <v>3070</v>
      </c>
      <c r="G143" s="123" t="s">
        <v>314</v>
      </c>
      <c r="H143" s="124">
        <v>2</v>
      </c>
      <c r="I143" s="125"/>
      <c r="J143" s="126">
        <f t="shared" si="40"/>
        <v>0</v>
      </c>
      <c r="K143" s="122" t="s">
        <v>19</v>
      </c>
      <c r="L143" s="32"/>
      <c r="M143" s="127" t="s">
        <v>19</v>
      </c>
      <c r="N143" s="128" t="s">
        <v>43</v>
      </c>
      <c r="P143" s="129">
        <f t="shared" si="41"/>
        <v>0</v>
      </c>
      <c r="Q143" s="129">
        <v>2.2040000000000001E-2</v>
      </c>
      <c r="R143" s="129">
        <f t="shared" si="42"/>
        <v>4.4080000000000001E-2</v>
      </c>
      <c r="S143" s="129">
        <v>0</v>
      </c>
      <c r="T143" s="129">
        <f t="shared" si="43"/>
        <v>0</v>
      </c>
      <c r="U143" s="130" t="s">
        <v>19</v>
      </c>
      <c r="AR143" s="131" t="s">
        <v>273</v>
      </c>
      <c r="AT143" s="131" t="s">
        <v>168</v>
      </c>
      <c r="AU143" s="131" t="s">
        <v>82</v>
      </c>
      <c r="AY143" s="17" t="s">
        <v>167</v>
      </c>
      <c r="BE143" s="132">
        <f t="shared" si="44"/>
        <v>0</v>
      </c>
      <c r="BF143" s="132">
        <f t="shared" si="45"/>
        <v>0</v>
      </c>
      <c r="BG143" s="132">
        <f t="shared" si="46"/>
        <v>0</v>
      </c>
      <c r="BH143" s="132">
        <f t="shared" si="47"/>
        <v>0</v>
      </c>
      <c r="BI143" s="132">
        <f t="shared" si="48"/>
        <v>0</v>
      </c>
      <c r="BJ143" s="17" t="s">
        <v>80</v>
      </c>
      <c r="BK143" s="132">
        <f t="shared" si="49"/>
        <v>0</v>
      </c>
      <c r="BL143" s="17" t="s">
        <v>273</v>
      </c>
      <c r="BM143" s="131" t="s">
        <v>3071</v>
      </c>
    </row>
    <row r="144" spans="2:65" s="1" customFormat="1" ht="37.9" customHeight="1" x14ac:dyDescent="0.2">
      <c r="B144" s="32"/>
      <c r="C144" s="120" t="s">
        <v>587</v>
      </c>
      <c r="D144" s="120" t="s">
        <v>168</v>
      </c>
      <c r="E144" s="121" t="s">
        <v>3072</v>
      </c>
      <c r="F144" s="122" t="s">
        <v>3073</v>
      </c>
      <c r="G144" s="123" t="s">
        <v>314</v>
      </c>
      <c r="H144" s="124">
        <v>1</v>
      </c>
      <c r="I144" s="125"/>
      <c r="J144" s="126">
        <f t="shared" si="40"/>
        <v>0</v>
      </c>
      <c r="K144" s="122" t="s">
        <v>19</v>
      </c>
      <c r="L144" s="32"/>
      <c r="M144" s="127" t="s">
        <v>19</v>
      </c>
      <c r="N144" s="128" t="s">
        <v>43</v>
      </c>
      <c r="P144" s="129">
        <f t="shared" si="41"/>
        <v>0</v>
      </c>
      <c r="Q144" s="129">
        <v>1.2449999999999999E-2</v>
      </c>
      <c r="R144" s="129">
        <f t="shared" si="42"/>
        <v>1.2449999999999999E-2</v>
      </c>
      <c r="S144" s="129">
        <v>0</v>
      </c>
      <c r="T144" s="129">
        <f t="shared" si="43"/>
        <v>0</v>
      </c>
      <c r="U144" s="130" t="s">
        <v>19</v>
      </c>
      <c r="AR144" s="131" t="s">
        <v>273</v>
      </c>
      <c r="AT144" s="131" t="s">
        <v>168</v>
      </c>
      <c r="AU144" s="131" t="s">
        <v>82</v>
      </c>
      <c r="AY144" s="17" t="s">
        <v>167</v>
      </c>
      <c r="BE144" s="132">
        <f t="shared" si="44"/>
        <v>0</v>
      </c>
      <c r="BF144" s="132">
        <f t="shared" si="45"/>
        <v>0</v>
      </c>
      <c r="BG144" s="132">
        <f t="shared" si="46"/>
        <v>0</v>
      </c>
      <c r="BH144" s="132">
        <f t="shared" si="47"/>
        <v>0</v>
      </c>
      <c r="BI144" s="132">
        <f t="shared" si="48"/>
        <v>0</v>
      </c>
      <c r="BJ144" s="17" t="s">
        <v>80</v>
      </c>
      <c r="BK144" s="132">
        <f t="shared" si="49"/>
        <v>0</v>
      </c>
      <c r="BL144" s="17" t="s">
        <v>273</v>
      </c>
      <c r="BM144" s="131" t="s">
        <v>3074</v>
      </c>
    </row>
    <row r="145" spans="2:65" s="1" customFormat="1" ht="37.9" customHeight="1" x14ac:dyDescent="0.2">
      <c r="B145" s="32"/>
      <c r="C145" s="120" t="s">
        <v>591</v>
      </c>
      <c r="D145" s="120" t="s">
        <v>168</v>
      </c>
      <c r="E145" s="121" t="s">
        <v>3075</v>
      </c>
      <c r="F145" s="122" t="s">
        <v>3076</v>
      </c>
      <c r="G145" s="123" t="s">
        <v>314</v>
      </c>
      <c r="H145" s="124">
        <v>1</v>
      </c>
      <c r="I145" s="125"/>
      <c r="J145" s="126">
        <f t="shared" si="40"/>
        <v>0</v>
      </c>
      <c r="K145" s="122" t="s">
        <v>19</v>
      </c>
      <c r="L145" s="32"/>
      <c r="M145" s="127" t="s">
        <v>19</v>
      </c>
      <c r="N145" s="128" t="s">
        <v>43</v>
      </c>
      <c r="P145" s="129">
        <f t="shared" si="41"/>
        <v>0</v>
      </c>
      <c r="Q145" s="129">
        <v>1.4500000000000001E-2</v>
      </c>
      <c r="R145" s="129">
        <f t="shared" si="42"/>
        <v>1.4500000000000001E-2</v>
      </c>
      <c r="S145" s="129">
        <v>0</v>
      </c>
      <c r="T145" s="129">
        <f t="shared" si="43"/>
        <v>0</v>
      </c>
      <c r="U145" s="130" t="s">
        <v>19</v>
      </c>
      <c r="AR145" s="131" t="s">
        <v>273</v>
      </c>
      <c r="AT145" s="131" t="s">
        <v>168</v>
      </c>
      <c r="AU145" s="131" t="s">
        <v>82</v>
      </c>
      <c r="AY145" s="17" t="s">
        <v>167</v>
      </c>
      <c r="BE145" s="132">
        <f t="shared" si="44"/>
        <v>0</v>
      </c>
      <c r="BF145" s="132">
        <f t="shared" si="45"/>
        <v>0</v>
      </c>
      <c r="BG145" s="132">
        <f t="shared" si="46"/>
        <v>0</v>
      </c>
      <c r="BH145" s="132">
        <f t="shared" si="47"/>
        <v>0</v>
      </c>
      <c r="BI145" s="132">
        <f t="shared" si="48"/>
        <v>0</v>
      </c>
      <c r="BJ145" s="17" t="s">
        <v>80</v>
      </c>
      <c r="BK145" s="132">
        <f t="shared" si="49"/>
        <v>0</v>
      </c>
      <c r="BL145" s="17" t="s">
        <v>273</v>
      </c>
      <c r="BM145" s="131" t="s">
        <v>3077</v>
      </c>
    </row>
    <row r="146" spans="2:65" s="1" customFormat="1" ht="37.9" customHeight="1" x14ac:dyDescent="0.2">
      <c r="B146" s="32"/>
      <c r="C146" s="120" t="s">
        <v>595</v>
      </c>
      <c r="D146" s="120" t="s">
        <v>168</v>
      </c>
      <c r="E146" s="121" t="s">
        <v>3078</v>
      </c>
      <c r="F146" s="122" t="s">
        <v>3079</v>
      </c>
      <c r="G146" s="123" t="s">
        <v>314</v>
      </c>
      <c r="H146" s="124">
        <v>2</v>
      </c>
      <c r="I146" s="125"/>
      <c r="J146" s="126">
        <f t="shared" si="40"/>
        <v>0</v>
      </c>
      <c r="K146" s="122" t="s">
        <v>19</v>
      </c>
      <c r="L146" s="32"/>
      <c r="M146" s="127" t="s">
        <v>19</v>
      </c>
      <c r="N146" s="128" t="s">
        <v>43</v>
      </c>
      <c r="P146" s="129">
        <f t="shared" si="41"/>
        <v>0</v>
      </c>
      <c r="Q146" s="129">
        <v>1.6549999999999999E-2</v>
      </c>
      <c r="R146" s="129">
        <f t="shared" si="42"/>
        <v>3.3099999999999997E-2</v>
      </c>
      <c r="S146" s="129">
        <v>0</v>
      </c>
      <c r="T146" s="129">
        <f t="shared" si="43"/>
        <v>0</v>
      </c>
      <c r="U146" s="130" t="s">
        <v>19</v>
      </c>
      <c r="AR146" s="131" t="s">
        <v>273</v>
      </c>
      <c r="AT146" s="131" t="s">
        <v>168</v>
      </c>
      <c r="AU146" s="131" t="s">
        <v>82</v>
      </c>
      <c r="AY146" s="17" t="s">
        <v>167</v>
      </c>
      <c r="BE146" s="132">
        <f t="shared" si="44"/>
        <v>0</v>
      </c>
      <c r="BF146" s="132">
        <f t="shared" si="45"/>
        <v>0</v>
      </c>
      <c r="BG146" s="132">
        <f t="shared" si="46"/>
        <v>0</v>
      </c>
      <c r="BH146" s="132">
        <f t="shared" si="47"/>
        <v>0</v>
      </c>
      <c r="BI146" s="132">
        <f t="shared" si="48"/>
        <v>0</v>
      </c>
      <c r="BJ146" s="17" t="s">
        <v>80</v>
      </c>
      <c r="BK146" s="132">
        <f t="shared" si="49"/>
        <v>0</v>
      </c>
      <c r="BL146" s="17" t="s">
        <v>273</v>
      </c>
      <c r="BM146" s="131" t="s">
        <v>3080</v>
      </c>
    </row>
    <row r="147" spans="2:65" s="1" customFormat="1" ht="37.9" customHeight="1" x14ac:dyDescent="0.2">
      <c r="B147" s="32"/>
      <c r="C147" s="120" t="s">
        <v>598</v>
      </c>
      <c r="D147" s="120" t="s">
        <v>168</v>
      </c>
      <c r="E147" s="121" t="s">
        <v>3081</v>
      </c>
      <c r="F147" s="122" t="s">
        <v>3082</v>
      </c>
      <c r="G147" s="123" t="s">
        <v>314</v>
      </c>
      <c r="H147" s="124">
        <v>2</v>
      </c>
      <c r="I147" s="125"/>
      <c r="J147" s="126">
        <f t="shared" si="40"/>
        <v>0</v>
      </c>
      <c r="K147" s="122" t="s">
        <v>19</v>
      </c>
      <c r="L147" s="32"/>
      <c r="M147" s="127" t="s">
        <v>19</v>
      </c>
      <c r="N147" s="128" t="s">
        <v>43</v>
      </c>
      <c r="P147" s="129">
        <f t="shared" si="41"/>
        <v>0</v>
      </c>
      <c r="Q147" s="129">
        <v>1.8599999999999998E-2</v>
      </c>
      <c r="R147" s="129">
        <f t="shared" si="42"/>
        <v>3.7199999999999997E-2</v>
      </c>
      <c r="S147" s="129">
        <v>0</v>
      </c>
      <c r="T147" s="129">
        <f t="shared" si="43"/>
        <v>0</v>
      </c>
      <c r="U147" s="130" t="s">
        <v>19</v>
      </c>
      <c r="AR147" s="131" t="s">
        <v>273</v>
      </c>
      <c r="AT147" s="131" t="s">
        <v>168</v>
      </c>
      <c r="AU147" s="131" t="s">
        <v>82</v>
      </c>
      <c r="AY147" s="17" t="s">
        <v>167</v>
      </c>
      <c r="BE147" s="132">
        <f t="shared" si="44"/>
        <v>0</v>
      </c>
      <c r="BF147" s="132">
        <f t="shared" si="45"/>
        <v>0</v>
      </c>
      <c r="BG147" s="132">
        <f t="shared" si="46"/>
        <v>0</v>
      </c>
      <c r="BH147" s="132">
        <f t="shared" si="47"/>
        <v>0</v>
      </c>
      <c r="BI147" s="132">
        <f t="shared" si="48"/>
        <v>0</v>
      </c>
      <c r="BJ147" s="17" t="s">
        <v>80</v>
      </c>
      <c r="BK147" s="132">
        <f t="shared" si="49"/>
        <v>0</v>
      </c>
      <c r="BL147" s="17" t="s">
        <v>273</v>
      </c>
      <c r="BM147" s="131" t="s">
        <v>3083</v>
      </c>
    </row>
    <row r="148" spans="2:65" s="1" customFormat="1" ht="37.9" customHeight="1" x14ac:dyDescent="0.2">
      <c r="B148" s="32"/>
      <c r="C148" s="120" t="s">
        <v>601</v>
      </c>
      <c r="D148" s="120" t="s">
        <v>168</v>
      </c>
      <c r="E148" s="121" t="s">
        <v>3084</v>
      </c>
      <c r="F148" s="122" t="s">
        <v>3085</v>
      </c>
      <c r="G148" s="123" t="s">
        <v>314</v>
      </c>
      <c r="H148" s="124">
        <v>4</v>
      </c>
      <c r="I148" s="125"/>
      <c r="J148" s="126">
        <f t="shared" si="40"/>
        <v>0</v>
      </c>
      <c r="K148" s="122" t="s">
        <v>19</v>
      </c>
      <c r="L148" s="32"/>
      <c r="M148" s="127" t="s">
        <v>19</v>
      </c>
      <c r="N148" s="128" t="s">
        <v>43</v>
      </c>
      <c r="P148" s="129">
        <f t="shared" si="41"/>
        <v>0</v>
      </c>
      <c r="Q148" s="129">
        <v>2.0650000000000002E-2</v>
      </c>
      <c r="R148" s="129">
        <f t="shared" si="42"/>
        <v>8.2600000000000007E-2</v>
      </c>
      <c r="S148" s="129">
        <v>0</v>
      </c>
      <c r="T148" s="129">
        <f t="shared" si="43"/>
        <v>0</v>
      </c>
      <c r="U148" s="130" t="s">
        <v>19</v>
      </c>
      <c r="AR148" s="131" t="s">
        <v>273</v>
      </c>
      <c r="AT148" s="131" t="s">
        <v>168</v>
      </c>
      <c r="AU148" s="131" t="s">
        <v>82</v>
      </c>
      <c r="AY148" s="17" t="s">
        <v>167</v>
      </c>
      <c r="BE148" s="132">
        <f t="shared" si="44"/>
        <v>0</v>
      </c>
      <c r="BF148" s="132">
        <f t="shared" si="45"/>
        <v>0</v>
      </c>
      <c r="BG148" s="132">
        <f t="shared" si="46"/>
        <v>0</v>
      </c>
      <c r="BH148" s="132">
        <f t="shared" si="47"/>
        <v>0</v>
      </c>
      <c r="BI148" s="132">
        <f t="shared" si="48"/>
        <v>0</v>
      </c>
      <c r="BJ148" s="17" t="s">
        <v>80</v>
      </c>
      <c r="BK148" s="132">
        <f t="shared" si="49"/>
        <v>0</v>
      </c>
      <c r="BL148" s="17" t="s">
        <v>273</v>
      </c>
      <c r="BM148" s="131" t="s">
        <v>3086</v>
      </c>
    </row>
    <row r="149" spans="2:65" s="1" customFormat="1" ht="37.9" customHeight="1" x14ac:dyDescent="0.2">
      <c r="B149" s="32"/>
      <c r="C149" s="120" t="s">
        <v>604</v>
      </c>
      <c r="D149" s="120" t="s">
        <v>168</v>
      </c>
      <c r="E149" s="121" t="s">
        <v>3087</v>
      </c>
      <c r="F149" s="122" t="s">
        <v>3088</v>
      </c>
      <c r="G149" s="123" t="s">
        <v>314</v>
      </c>
      <c r="H149" s="124">
        <v>6</v>
      </c>
      <c r="I149" s="125"/>
      <c r="J149" s="126">
        <f t="shared" si="40"/>
        <v>0</v>
      </c>
      <c r="K149" s="122" t="s">
        <v>19</v>
      </c>
      <c r="L149" s="32"/>
      <c r="M149" s="127" t="s">
        <v>19</v>
      </c>
      <c r="N149" s="128" t="s">
        <v>43</v>
      </c>
      <c r="P149" s="129">
        <f t="shared" si="41"/>
        <v>0</v>
      </c>
      <c r="Q149" s="129">
        <v>2.2700000000000001E-2</v>
      </c>
      <c r="R149" s="129">
        <f t="shared" si="42"/>
        <v>0.13620000000000002</v>
      </c>
      <c r="S149" s="129">
        <v>0</v>
      </c>
      <c r="T149" s="129">
        <f t="shared" si="43"/>
        <v>0</v>
      </c>
      <c r="U149" s="130" t="s">
        <v>19</v>
      </c>
      <c r="AR149" s="131" t="s">
        <v>273</v>
      </c>
      <c r="AT149" s="131" t="s">
        <v>168</v>
      </c>
      <c r="AU149" s="131" t="s">
        <v>82</v>
      </c>
      <c r="AY149" s="17" t="s">
        <v>167</v>
      </c>
      <c r="BE149" s="132">
        <f t="shared" si="44"/>
        <v>0</v>
      </c>
      <c r="BF149" s="132">
        <f t="shared" si="45"/>
        <v>0</v>
      </c>
      <c r="BG149" s="132">
        <f t="shared" si="46"/>
        <v>0</v>
      </c>
      <c r="BH149" s="132">
        <f t="shared" si="47"/>
        <v>0</v>
      </c>
      <c r="BI149" s="132">
        <f t="shared" si="48"/>
        <v>0</v>
      </c>
      <c r="BJ149" s="17" t="s">
        <v>80</v>
      </c>
      <c r="BK149" s="132">
        <f t="shared" si="49"/>
        <v>0</v>
      </c>
      <c r="BL149" s="17" t="s">
        <v>273</v>
      </c>
      <c r="BM149" s="131" t="s">
        <v>3089</v>
      </c>
    </row>
    <row r="150" spans="2:65" s="1" customFormat="1" ht="37.9" customHeight="1" x14ac:dyDescent="0.2">
      <c r="B150" s="32"/>
      <c r="C150" s="120" t="s">
        <v>608</v>
      </c>
      <c r="D150" s="120" t="s">
        <v>168</v>
      </c>
      <c r="E150" s="121" t="s">
        <v>3090</v>
      </c>
      <c r="F150" s="122" t="s">
        <v>3091</v>
      </c>
      <c r="G150" s="123" t="s">
        <v>314</v>
      </c>
      <c r="H150" s="124">
        <v>3</v>
      </c>
      <c r="I150" s="125"/>
      <c r="J150" s="126">
        <f t="shared" si="40"/>
        <v>0</v>
      </c>
      <c r="K150" s="122" t="s">
        <v>19</v>
      </c>
      <c r="L150" s="32"/>
      <c r="M150" s="127" t="s">
        <v>19</v>
      </c>
      <c r="N150" s="128" t="s">
        <v>43</v>
      </c>
      <c r="P150" s="129">
        <f t="shared" si="41"/>
        <v>0</v>
      </c>
      <c r="Q150" s="129">
        <v>2.47E-2</v>
      </c>
      <c r="R150" s="129">
        <f t="shared" si="42"/>
        <v>7.4099999999999999E-2</v>
      </c>
      <c r="S150" s="129">
        <v>0</v>
      </c>
      <c r="T150" s="129">
        <f t="shared" si="43"/>
        <v>0</v>
      </c>
      <c r="U150" s="130" t="s">
        <v>19</v>
      </c>
      <c r="AR150" s="131" t="s">
        <v>273</v>
      </c>
      <c r="AT150" s="131" t="s">
        <v>168</v>
      </c>
      <c r="AU150" s="131" t="s">
        <v>82</v>
      </c>
      <c r="AY150" s="17" t="s">
        <v>167</v>
      </c>
      <c r="BE150" s="132">
        <f t="shared" si="44"/>
        <v>0</v>
      </c>
      <c r="BF150" s="132">
        <f t="shared" si="45"/>
        <v>0</v>
      </c>
      <c r="BG150" s="132">
        <f t="shared" si="46"/>
        <v>0</v>
      </c>
      <c r="BH150" s="132">
        <f t="shared" si="47"/>
        <v>0</v>
      </c>
      <c r="BI150" s="132">
        <f t="shared" si="48"/>
        <v>0</v>
      </c>
      <c r="BJ150" s="17" t="s">
        <v>80</v>
      </c>
      <c r="BK150" s="132">
        <f t="shared" si="49"/>
        <v>0</v>
      </c>
      <c r="BL150" s="17" t="s">
        <v>273</v>
      </c>
      <c r="BM150" s="131" t="s">
        <v>3092</v>
      </c>
    </row>
    <row r="151" spans="2:65" s="1" customFormat="1" ht="37.9" customHeight="1" x14ac:dyDescent="0.2">
      <c r="B151" s="32"/>
      <c r="C151" s="120" t="s">
        <v>611</v>
      </c>
      <c r="D151" s="120" t="s">
        <v>168</v>
      </c>
      <c r="E151" s="121" t="s">
        <v>3093</v>
      </c>
      <c r="F151" s="122" t="s">
        <v>3094</v>
      </c>
      <c r="G151" s="123" t="s">
        <v>314</v>
      </c>
      <c r="H151" s="124">
        <v>3</v>
      </c>
      <c r="I151" s="125"/>
      <c r="J151" s="126">
        <f t="shared" si="40"/>
        <v>0</v>
      </c>
      <c r="K151" s="122" t="s">
        <v>19</v>
      </c>
      <c r="L151" s="32"/>
      <c r="M151" s="127" t="s">
        <v>19</v>
      </c>
      <c r="N151" s="128" t="s">
        <v>43</v>
      </c>
      <c r="P151" s="129">
        <f t="shared" si="41"/>
        <v>0</v>
      </c>
      <c r="Q151" s="129">
        <v>2.6800000000000001E-2</v>
      </c>
      <c r="R151" s="129">
        <f t="shared" si="42"/>
        <v>8.0399999999999999E-2</v>
      </c>
      <c r="S151" s="129">
        <v>0</v>
      </c>
      <c r="T151" s="129">
        <f t="shared" si="43"/>
        <v>0</v>
      </c>
      <c r="U151" s="130" t="s">
        <v>19</v>
      </c>
      <c r="AR151" s="131" t="s">
        <v>273</v>
      </c>
      <c r="AT151" s="131" t="s">
        <v>168</v>
      </c>
      <c r="AU151" s="131" t="s">
        <v>82</v>
      </c>
      <c r="AY151" s="17" t="s">
        <v>167</v>
      </c>
      <c r="BE151" s="132">
        <f t="shared" si="44"/>
        <v>0</v>
      </c>
      <c r="BF151" s="132">
        <f t="shared" si="45"/>
        <v>0</v>
      </c>
      <c r="BG151" s="132">
        <f t="shared" si="46"/>
        <v>0</v>
      </c>
      <c r="BH151" s="132">
        <f t="shared" si="47"/>
        <v>0</v>
      </c>
      <c r="BI151" s="132">
        <f t="shared" si="48"/>
        <v>0</v>
      </c>
      <c r="BJ151" s="17" t="s">
        <v>80</v>
      </c>
      <c r="BK151" s="132">
        <f t="shared" si="49"/>
        <v>0</v>
      </c>
      <c r="BL151" s="17" t="s">
        <v>273</v>
      </c>
      <c r="BM151" s="131" t="s">
        <v>3095</v>
      </c>
    </row>
    <row r="152" spans="2:65" s="1" customFormat="1" ht="37.9" customHeight="1" x14ac:dyDescent="0.2">
      <c r="B152" s="32"/>
      <c r="C152" s="120" t="s">
        <v>615</v>
      </c>
      <c r="D152" s="120" t="s">
        <v>168</v>
      </c>
      <c r="E152" s="121" t="s">
        <v>3096</v>
      </c>
      <c r="F152" s="122" t="s">
        <v>3097</v>
      </c>
      <c r="G152" s="123" t="s">
        <v>314</v>
      </c>
      <c r="H152" s="124">
        <v>1</v>
      </c>
      <c r="I152" s="125"/>
      <c r="J152" s="126">
        <f t="shared" si="40"/>
        <v>0</v>
      </c>
      <c r="K152" s="122" t="s">
        <v>19</v>
      </c>
      <c r="L152" s="32"/>
      <c r="M152" s="127" t="s">
        <v>19</v>
      </c>
      <c r="N152" s="128" t="s">
        <v>43</v>
      </c>
      <c r="P152" s="129">
        <f t="shared" si="41"/>
        <v>0</v>
      </c>
      <c r="Q152" s="129">
        <v>3.09E-2</v>
      </c>
      <c r="R152" s="129">
        <f t="shared" si="42"/>
        <v>3.09E-2</v>
      </c>
      <c r="S152" s="129">
        <v>0</v>
      </c>
      <c r="T152" s="129">
        <f t="shared" si="43"/>
        <v>0</v>
      </c>
      <c r="U152" s="130" t="s">
        <v>19</v>
      </c>
      <c r="AR152" s="131" t="s">
        <v>273</v>
      </c>
      <c r="AT152" s="131" t="s">
        <v>168</v>
      </c>
      <c r="AU152" s="131" t="s">
        <v>82</v>
      </c>
      <c r="AY152" s="17" t="s">
        <v>167</v>
      </c>
      <c r="BE152" s="132">
        <f t="shared" si="44"/>
        <v>0</v>
      </c>
      <c r="BF152" s="132">
        <f t="shared" si="45"/>
        <v>0</v>
      </c>
      <c r="BG152" s="132">
        <f t="shared" si="46"/>
        <v>0</v>
      </c>
      <c r="BH152" s="132">
        <f t="shared" si="47"/>
        <v>0</v>
      </c>
      <c r="BI152" s="132">
        <f t="shared" si="48"/>
        <v>0</v>
      </c>
      <c r="BJ152" s="17" t="s">
        <v>80</v>
      </c>
      <c r="BK152" s="132">
        <f t="shared" si="49"/>
        <v>0</v>
      </c>
      <c r="BL152" s="17" t="s">
        <v>273</v>
      </c>
      <c r="BM152" s="131" t="s">
        <v>3098</v>
      </c>
    </row>
    <row r="153" spans="2:65" s="1" customFormat="1" ht="37.9" customHeight="1" x14ac:dyDescent="0.2">
      <c r="B153" s="32"/>
      <c r="C153" s="120" t="s">
        <v>618</v>
      </c>
      <c r="D153" s="120" t="s">
        <v>168</v>
      </c>
      <c r="E153" s="121" t="s">
        <v>3099</v>
      </c>
      <c r="F153" s="122" t="s">
        <v>3100</v>
      </c>
      <c r="G153" s="123" t="s">
        <v>314</v>
      </c>
      <c r="H153" s="124">
        <v>1</v>
      </c>
      <c r="I153" s="125"/>
      <c r="J153" s="126">
        <f t="shared" si="40"/>
        <v>0</v>
      </c>
      <c r="K153" s="122" t="s">
        <v>19</v>
      </c>
      <c r="L153" s="32"/>
      <c r="M153" s="127" t="s">
        <v>19</v>
      </c>
      <c r="N153" s="128" t="s">
        <v>43</v>
      </c>
      <c r="P153" s="129">
        <f t="shared" si="41"/>
        <v>0</v>
      </c>
      <c r="Q153" s="129">
        <v>1.6549999999999999E-2</v>
      </c>
      <c r="R153" s="129">
        <f t="shared" si="42"/>
        <v>1.6549999999999999E-2</v>
      </c>
      <c r="S153" s="129">
        <v>0</v>
      </c>
      <c r="T153" s="129">
        <f t="shared" si="43"/>
        <v>0</v>
      </c>
      <c r="U153" s="130" t="s">
        <v>19</v>
      </c>
      <c r="AR153" s="131" t="s">
        <v>273</v>
      </c>
      <c r="AT153" s="131" t="s">
        <v>168</v>
      </c>
      <c r="AU153" s="131" t="s">
        <v>82</v>
      </c>
      <c r="AY153" s="17" t="s">
        <v>167</v>
      </c>
      <c r="BE153" s="132">
        <f t="shared" si="44"/>
        <v>0</v>
      </c>
      <c r="BF153" s="132">
        <f t="shared" si="45"/>
        <v>0</v>
      </c>
      <c r="BG153" s="132">
        <f t="shared" si="46"/>
        <v>0</v>
      </c>
      <c r="BH153" s="132">
        <f t="shared" si="47"/>
        <v>0</v>
      </c>
      <c r="BI153" s="132">
        <f t="shared" si="48"/>
        <v>0</v>
      </c>
      <c r="BJ153" s="17" t="s">
        <v>80</v>
      </c>
      <c r="BK153" s="132">
        <f t="shared" si="49"/>
        <v>0</v>
      </c>
      <c r="BL153" s="17" t="s">
        <v>273</v>
      </c>
      <c r="BM153" s="131" t="s">
        <v>3101</v>
      </c>
    </row>
    <row r="154" spans="2:65" s="1" customFormat="1" ht="37.9" customHeight="1" x14ac:dyDescent="0.2">
      <c r="B154" s="32"/>
      <c r="C154" s="120" t="s">
        <v>621</v>
      </c>
      <c r="D154" s="120" t="s">
        <v>168</v>
      </c>
      <c r="E154" s="121" t="s">
        <v>3102</v>
      </c>
      <c r="F154" s="122" t="s">
        <v>3103</v>
      </c>
      <c r="G154" s="123" t="s">
        <v>314</v>
      </c>
      <c r="H154" s="124">
        <v>1</v>
      </c>
      <c r="I154" s="125"/>
      <c r="J154" s="126">
        <f t="shared" si="40"/>
        <v>0</v>
      </c>
      <c r="K154" s="122" t="s">
        <v>19</v>
      </c>
      <c r="L154" s="32"/>
      <c r="M154" s="127" t="s">
        <v>19</v>
      </c>
      <c r="N154" s="128" t="s">
        <v>43</v>
      </c>
      <c r="P154" s="129">
        <f t="shared" si="41"/>
        <v>0</v>
      </c>
      <c r="Q154" s="129">
        <v>5.4960000000000002E-2</v>
      </c>
      <c r="R154" s="129">
        <f t="shared" si="42"/>
        <v>5.4960000000000002E-2</v>
      </c>
      <c r="S154" s="129">
        <v>0</v>
      </c>
      <c r="T154" s="129">
        <f t="shared" si="43"/>
        <v>0</v>
      </c>
      <c r="U154" s="130" t="s">
        <v>19</v>
      </c>
      <c r="AR154" s="131" t="s">
        <v>273</v>
      </c>
      <c r="AT154" s="131" t="s">
        <v>168</v>
      </c>
      <c r="AU154" s="131" t="s">
        <v>82</v>
      </c>
      <c r="AY154" s="17" t="s">
        <v>167</v>
      </c>
      <c r="BE154" s="132">
        <f t="shared" si="44"/>
        <v>0</v>
      </c>
      <c r="BF154" s="132">
        <f t="shared" si="45"/>
        <v>0</v>
      </c>
      <c r="BG154" s="132">
        <f t="shared" si="46"/>
        <v>0</v>
      </c>
      <c r="BH154" s="132">
        <f t="shared" si="47"/>
        <v>0</v>
      </c>
      <c r="BI154" s="132">
        <f t="shared" si="48"/>
        <v>0</v>
      </c>
      <c r="BJ154" s="17" t="s">
        <v>80</v>
      </c>
      <c r="BK154" s="132">
        <f t="shared" si="49"/>
        <v>0</v>
      </c>
      <c r="BL154" s="17" t="s">
        <v>273</v>
      </c>
      <c r="BM154" s="131" t="s">
        <v>3104</v>
      </c>
    </row>
    <row r="155" spans="2:65" s="1" customFormat="1" ht="37.9" customHeight="1" x14ac:dyDescent="0.2">
      <c r="B155" s="32"/>
      <c r="C155" s="120" t="s">
        <v>624</v>
      </c>
      <c r="D155" s="120" t="s">
        <v>168</v>
      </c>
      <c r="E155" s="121" t="s">
        <v>3105</v>
      </c>
      <c r="F155" s="122" t="s">
        <v>3106</v>
      </c>
      <c r="G155" s="123" t="s">
        <v>314</v>
      </c>
      <c r="H155" s="124">
        <v>2</v>
      </c>
      <c r="I155" s="125"/>
      <c r="J155" s="126">
        <f t="shared" si="40"/>
        <v>0</v>
      </c>
      <c r="K155" s="122" t="s">
        <v>19</v>
      </c>
      <c r="L155" s="32"/>
      <c r="M155" s="127" t="s">
        <v>19</v>
      </c>
      <c r="N155" s="128" t="s">
        <v>43</v>
      </c>
      <c r="P155" s="129">
        <f t="shared" si="41"/>
        <v>0</v>
      </c>
      <c r="Q155" s="129">
        <v>3.4799999999999998E-2</v>
      </c>
      <c r="R155" s="129">
        <f t="shared" si="42"/>
        <v>6.9599999999999995E-2</v>
      </c>
      <c r="S155" s="129">
        <v>0</v>
      </c>
      <c r="T155" s="129">
        <f t="shared" si="43"/>
        <v>0</v>
      </c>
      <c r="U155" s="130" t="s">
        <v>19</v>
      </c>
      <c r="AR155" s="131" t="s">
        <v>273</v>
      </c>
      <c r="AT155" s="131" t="s">
        <v>168</v>
      </c>
      <c r="AU155" s="131" t="s">
        <v>82</v>
      </c>
      <c r="AY155" s="17" t="s">
        <v>167</v>
      </c>
      <c r="BE155" s="132">
        <f t="shared" si="44"/>
        <v>0</v>
      </c>
      <c r="BF155" s="132">
        <f t="shared" si="45"/>
        <v>0</v>
      </c>
      <c r="BG155" s="132">
        <f t="shared" si="46"/>
        <v>0</v>
      </c>
      <c r="BH155" s="132">
        <f t="shared" si="47"/>
        <v>0</v>
      </c>
      <c r="BI155" s="132">
        <f t="shared" si="48"/>
        <v>0</v>
      </c>
      <c r="BJ155" s="17" t="s">
        <v>80</v>
      </c>
      <c r="BK155" s="132">
        <f t="shared" si="49"/>
        <v>0</v>
      </c>
      <c r="BL155" s="17" t="s">
        <v>273</v>
      </c>
      <c r="BM155" s="131" t="s">
        <v>3107</v>
      </c>
    </row>
    <row r="156" spans="2:65" s="1" customFormat="1" ht="37.9" customHeight="1" x14ac:dyDescent="0.2">
      <c r="B156" s="32"/>
      <c r="C156" s="120" t="s">
        <v>627</v>
      </c>
      <c r="D156" s="120" t="s">
        <v>168</v>
      </c>
      <c r="E156" s="121" t="s">
        <v>3108</v>
      </c>
      <c r="F156" s="122" t="s">
        <v>3109</v>
      </c>
      <c r="G156" s="123" t="s">
        <v>314</v>
      </c>
      <c r="H156" s="124">
        <v>1</v>
      </c>
      <c r="I156" s="125"/>
      <c r="J156" s="126">
        <f t="shared" si="40"/>
        <v>0</v>
      </c>
      <c r="K156" s="122" t="s">
        <v>19</v>
      </c>
      <c r="L156" s="32"/>
      <c r="M156" s="127" t="s">
        <v>19</v>
      </c>
      <c r="N156" s="128" t="s">
        <v>43</v>
      </c>
      <c r="P156" s="129">
        <f t="shared" si="41"/>
        <v>0</v>
      </c>
      <c r="Q156" s="129">
        <v>6.6879999999999995E-2</v>
      </c>
      <c r="R156" s="129">
        <f t="shared" si="42"/>
        <v>6.6879999999999995E-2</v>
      </c>
      <c r="S156" s="129">
        <v>0</v>
      </c>
      <c r="T156" s="129">
        <f t="shared" si="43"/>
        <v>0</v>
      </c>
      <c r="U156" s="130" t="s">
        <v>19</v>
      </c>
      <c r="AR156" s="131" t="s">
        <v>273</v>
      </c>
      <c r="AT156" s="131" t="s">
        <v>168</v>
      </c>
      <c r="AU156" s="131" t="s">
        <v>82</v>
      </c>
      <c r="AY156" s="17" t="s">
        <v>167</v>
      </c>
      <c r="BE156" s="132">
        <f t="shared" si="44"/>
        <v>0</v>
      </c>
      <c r="BF156" s="132">
        <f t="shared" si="45"/>
        <v>0</v>
      </c>
      <c r="BG156" s="132">
        <f t="shared" si="46"/>
        <v>0</v>
      </c>
      <c r="BH156" s="132">
        <f t="shared" si="47"/>
        <v>0</v>
      </c>
      <c r="BI156" s="132">
        <f t="shared" si="48"/>
        <v>0</v>
      </c>
      <c r="BJ156" s="17" t="s">
        <v>80</v>
      </c>
      <c r="BK156" s="132">
        <f t="shared" si="49"/>
        <v>0</v>
      </c>
      <c r="BL156" s="17" t="s">
        <v>273</v>
      </c>
      <c r="BM156" s="131" t="s">
        <v>3110</v>
      </c>
    </row>
    <row r="157" spans="2:65" s="1" customFormat="1" ht="24.2" customHeight="1" x14ac:dyDescent="0.2">
      <c r="B157" s="32"/>
      <c r="C157" s="120" t="s">
        <v>630</v>
      </c>
      <c r="D157" s="120" t="s">
        <v>168</v>
      </c>
      <c r="E157" s="121" t="s">
        <v>3111</v>
      </c>
      <c r="F157" s="122" t="s">
        <v>3112</v>
      </c>
      <c r="G157" s="123" t="s">
        <v>314</v>
      </c>
      <c r="H157" s="124">
        <v>27</v>
      </c>
      <c r="I157" s="125"/>
      <c r="J157" s="126">
        <f t="shared" si="40"/>
        <v>0</v>
      </c>
      <c r="K157" s="122" t="s">
        <v>19</v>
      </c>
      <c r="L157" s="32"/>
      <c r="M157" s="127" t="s">
        <v>19</v>
      </c>
      <c r="N157" s="128" t="s">
        <v>43</v>
      </c>
      <c r="P157" s="129">
        <f t="shared" si="41"/>
        <v>0</v>
      </c>
      <c r="Q157" s="129">
        <v>0</v>
      </c>
      <c r="R157" s="129">
        <f t="shared" si="42"/>
        <v>0</v>
      </c>
      <c r="S157" s="129">
        <v>0</v>
      </c>
      <c r="T157" s="129">
        <f t="shared" si="43"/>
        <v>0</v>
      </c>
      <c r="U157" s="130" t="s">
        <v>19</v>
      </c>
      <c r="AR157" s="131" t="s">
        <v>273</v>
      </c>
      <c r="AT157" s="131" t="s">
        <v>168</v>
      </c>
      <c r="AU157" s="131" t="s">
        <v>82</v>
      </c>
      <c r="AY157" s="17" t="s">
        <v>167</v>
      </c>
      <c r="BE157" s="132">
        <f t="shared" si="44"/>
        <v>0</v>
      </c>
      <c r="BF157" s="132">
        <f t="shared" si="45"/>
        <v>0</v>
      </c>
      <c r="BG157" s="132">
        <f t="shared" si="46"/>
        <v>0</v>
      </c>
      <c r="BH157" s="132">
        <f t="shared" si="47"/>
        <v>0</v>
      </c>
      <c r="BI157" s="132">
        <f t="shared" si="48"/>
        <v>0</v>
      </c>
      <c r="BJ157" s="17" t="s">
        <v>80</v>
      </c>
      <c r="BK157" s="132">
        <f t="shared" si="49"/>
        <v>0</v>
      </c>
      <c r="BL157" s="17" t="s">
        <v>273</v>
      </c>
      <c r="BM157" s="131" t="s">
        <v>3113</v>
      </c>
    </row>
    <row r="158" spans="2:65" s="1" customFormat="1" ht="24.2" customHeight="1" x14ac:dyDescent="0.2">
      <c r="B158" s="32"/>
      <c r="C158" s="120" t="s">
        <v>634</v>
      </c>
      <c r="D158" s="120" t="s">
        <v>168</v>
      </c>
      <c r="E158" s="121" t="s">
        <v>3114</v>
      </c>
      <c r="F158" s="122" t="s">
        <v>3115</v>
      </c>
      <c r="G158" s="123" t="s">
        <v>314</v>
      </c>
      <c r="H158" s="124">
        <v>2</v>
      </c>
      <c r="I158" s="125"/>
      <c r="J158" s="126">
        <f t="shared" si="40"/>
        <v>0</v>
      </c>
      <c r="K158" s="122" t="s">
        <v>19</v>
      </c>
      <c r="L158" s="32"/>
      <c r="M158" s="127" t="s">
        <v>19</v>
      </c>
      <c r="N158" s="128" t="s">
        <v>43</v>
      </c>
      <c r="P158" s="129">
        <f t="shared" si="41"/>
        <v>0</v>
      </c>
      <c r="Q158" s="129">
        <v>0</v>
      </c>
      <c r="R158" s="129">
        <f t="shared" si="42"/>
        <v>0</v>
      </c>
      <c r="S158" s="129">
        <v>0</v>
      </c>
      <c r="T158" s="129">
        <f t="shared" si="43"/>
        <v>0</v>
      </c>
      <c r="U158" s="130" t="s">
        <v>19</v>
      </c>
      <c r="AR158" s="131" t="s">
        <v>273</v>
      </c>
      <c r="AT158" s="131" t="s">
        <v>168</v>
      </c>
      <c r="AU158" s="131" t="s">
        <v>82</v>
      </c>
      <c r="AY158" s="17" t="s">
        <v>167</v>
      </c>
      <c r="BE158" s="132">
        <f t="shared" si="44"/>
        <v>0</v>
      </c>
      <c r="BF158" s="132">
        <f t="shared" si="45"/>
        <v>0</v>
      </c>
      <c r="BG158" s="132">
        <f t="shared" si="46"/>
        <v>0</v>
      </c>
      <c r="BH158" s="132">
        <f t="shared" si="47"/>
        <v>0</v>
      </c>
      <c r="BI158" s="132">
        <f t="shared" si="48"/>
        <v>0</v>
      </c>
      <c r="BJ158" s="17" t="s">
        <v>80</v>
      </c>
      <c r="BK158" s="132">
        <f t="shared" si="49"/>
        <v>0</v>
      </c>
      <c r="BL158" s="17" t="s">
        <v>273</v>
      </c>
      <c r="BM158" s="131" t="s">
        <v>3116</v>
      </c>
    </row>
    <row r="159" spans="2:65" s="1" customFormat="1" ht="24.2" customHeight="1" x14ac:dyDescent="0.2">
      <c r="B159" s="32"/>
      <c r="C159" s="120" t="s">
        <v>637</v>
      </c>
      <c r="D159" s="120" t="s">
        <v>168</v>
      </c>
      <c r="E159" s="121" t="s">
        <v>3117</v>
      </c>
      <c r="F159" s="122" t="s">
        <v>3118</v>
      </c>
      <c r="G159" s="123" t="s">
        <v>314</v>
      </c>
      <c r="H159" s="124">
        <v>3</v>
      </c>
      <c r="I159" s="125"/>
      <c r="J159" s="126">
        <f t="shared" si="40"/>
        <v>0</v>
      </c>
      <c r="K159" s="122" t="s">
        <v>19</v>
      </c>
      <c r="L159" s="32"/>
      <c r="M159" s="127" t="s">
        <v>19</v>
      </c>
      <c r="N159" s="128" t="s">
        <v>43</v>
      </c>
      <c r="P159" s="129">
        <f t="shared" si="41"/>
        <v>0</v>
      </c>
      <c r="Q159" s="129">
        <v>0</v>
      </c>
      <c r="R159" s="129">
        <f t="shared" si="42"/>
        <v>0</v>
      </c>
      <c r="S159" s="129">
        <v>0</v>
      </c>
      <c r="T159" s="129">
        <f t="shared" si="43"/>
        <v>0</v>
      </c>
      <c r="U159" s="130" t="s">
        <v>19</v>
      </c>
      <c r="AR159" s="131" t="s">
        <v>273</v>
      </c>
      <c r="AT159" s="131" t="s">
        <v>168</v>
      </c>
      <c r="AU159" s="131" t="s">
        <v>82</v>
      </c>
      <c r="AY159" s="17" t="s">
        <v>167</v>
      </c>
      <c r="BE159" s="132">
        <f t="shared" si="44"/>
        <v>0</v>
      </c>
      <c r="BF159" s="132">
        <f t="shared" si="45"/>
        <v>0</v>
      </c>
      <c r="BG159" s="132">
        <f t="shared" si="46"/>
        <v>0</v>
      </c>
      <c r="BH159" s="132">
        <f t="shared" si="47"/>
        <v>0</v>
      </c>
      <c r="BI159" s="132">
        <f t="shared" si="48"/>
        <v>0</v>
      </c>
      <c r="BJ159" s="17" t="s">
        <v>80</v>
      </c>
      <c r="BK159" s="132">
        <f t="shared" si="49"/>
        <v>0</v>
      </c>
      <c r="BL159" s="17" t="s">
        <v>273</v>
      </c>
      <c r="BM159" s="131" t="s">
        <v>3119</v>
      </c>
    </row>
    <row r="160" spans="2:65" s="1" customFormat="1" ht="24.2" customHeight="1" x14ac:dyDescent="0.2">
      <c r="B160" s="32"/>
      <c r="C160" s="120" t="s">
        <v>641</v>
      </c>
      <c r="D160" s="120" t="s">
        <v>168</v>
      </c>
      <c r="E160" s="121" t="s">
        <v>3120</v>
      </c>
      <c r="F160" s="122" t="s">
        <v>3121</v>
      </c>
      <c r="G160" s="123" t="s">
        <v>314</v>
      </c>
      <c r="H160" s="124">
        <v>2</v>
      </c>
      <c r="I160" s="125"/>
      <c r="J160" s="126">
        <f t="shared" si="40"/>
        <v>0</v>
      </c>
      <c r="K160" s="122" t="s">
        <v>19</v>
      </c>
      <c r="L160" s="32"/>
      <c r="M160" s="127" t="s">
        <v>19</v>
      </c>
      <c r="N160" s="128" t="s">
        <v>43</v>
      </c>
      <c r="P160" s="129">
        <f t="shared" si="41"/>
        <v>0</v>
      </c>
      <c r="Q160" s="129">
        <v>0</v>
      </c>
      <c r="R160" s="129">
        <f t="shared" si="42"/>
        <v>0</v>
      </c>
      <c r="S160" s="129">
        <v>0</v>
      </c>
      <c r="T160" s="129">
        <f t="shared" si="43"/>
        <v>0</v>
      </c>
      <c r="U160" s="130" t="s">
        <v>19</v>
      </c>
      <c r="AR160" s="131" t="s">
        <v>273</v>
      </c>
      <c r="AT160" s="131" t="s">
        <v>168</v>
      </c>
      <c r="AU160" s="131" t="s">
        <v>82</v>
      </c>
      <c r="AY160" s="17" t="s">
        <v>167</v>
      </c>
      <c r="BE160" s="132">
        <f t="shared" si="44"/>
        <v>0</v>
      </c>
      <c r="BF160" s="132">
        <f t="shared" si="45"/>
        <v>0</v>
      </c>
      <c r="BG160" s="132">
        <f t="shared" si="46"/>
        <v>0</v>
      </c>
      <c r="BH160" s="132">
        <f t="shared" si="47"/>
        <v>0</v>
      </c>
      <c r="BI160" s="132">
        <f t="shared" si="48"/>
        <v>0</v>
      </c>
      <c r="BJ160" s="17" t="s">
        <v>80</v>
      </c>
      <c r="BK160" s="132">
        <f t="shared" si="49"/>
        <v>0</v>
      </c>
      <c r="BL160" s="17" t="s">
        <v>273</v>
      </c>
      <c r="BM160" s="131" t="s">
        <v>3122</v>
      </c>
    </row>
    <row r="161" spans="2:65" s="1" customFormat="1" ht="24.2" customHeight="1" x14ac:dyDescent="0.2">
      <c r="B161" s="32"/>
      <c r="C161" s="120" t="s">
        <v>644</v>
      </c>
      <c r="D161" s="120" t="s">
        <v>168</v>
      </c>
      <c r="E161" s="121" t="s">
        <v>3123</v>
      </c>
      <c r="F161" s="122" t="s">
        <v>3124</v>
      </c>
      <c r="G161" s="123" t="s">
        <v>314</v>
      </c>
      <c r="H161" s="124">
        <v>5</v>
      </c>
      <c r="I161" s="125"/>
      <c r="J161" s="126">
        <f t="shared" si="40"/>
        <v>0</v>
      </c>
      <c r="K161" s="122" t="s">
        <v>19</v>
      </c>
      <c r="L161" s="32"/>
      <c r="M161" s="127" t="s">
        <v>19</v>
      </c>
      <c r="N161" s="128" t="s">
        <v>43</v>
      </c>
      <c r="P161" s="129">
        <f t="shared" si="41"/>
        <v>0</v>
      </c>
      <c r="Q161" s="129">
        <v>0</v>
      </c>
      <c r="R161" s="129">
        <f t="shared" si="42"/>
        <v>0</v>
      </c>
      <c r="S161" s="129">
        <v>0</v>
      </c>
      <c r="T161" s="129">
        <f t="shared" si="43"/>
        <v>0</v>
      </c>
      <c r="U161" s="130" t="s">
        <v>19</v>
      </c>
      <c r="AR161" s="131" t="s">
        <v>273</v>
      </c>
      <c r="AT161" s="131" t="s">
        <v>168</v>
      </c>
      <c r="AU161" s="131" t="s">
        <v>82</v>
      </c>
      <c r="AY161" s="17" t="s">
        <v>167</v>
      </c>
      <c r="BE161" s="132">
        <f t="shared" si="44"/>
        <v>0</v>
      </c>
      <c r="BF161" s="132">
        <f t="shared" si="45"/>
        <v>0</v>
      </c>
      <c r="BG161" s="132">
        <f t="shared" si="46"/>
        <v>0</v>
      </c>
      <c r="BH161" s="132">
        <f t="shared" si="47"/>
        <v>0</v>
      </c>
      <c r="BI161" s="132">
        <f t="shared" si="48"/>
        <v>0</v>
      </c>
      <c r="BJ161" s="17" t="s">
        <v>80</v>
      </c>
      <c r="BK161" s="132">
        <f t="shared" si="49"/>
        <v>0</v>
      </c>
      <c r="BL161" s="17" t="s">
        <v>273</v>
      </c>
      <c r="BM161" s="131" t="s">
        <v>3125</v>
      </c>
    </row>
    <row r="162" spans="2:65" s="1" customFormat="1" ht="24.2" customHeight="1" x14ac:dyDescent="0.2">
      <c r="B162" s="32"/>
      <c r="C162" s="120" t="s">
        <v>648</v>
      </c>
      <c r="D162" s="120" t="s">
        <v>168</v>
      </c>
      <c r="E162" s="121" t="s">
        <v>3126</v>
      </c>
      <c r="F162" s="122" t="s">
        <v>3127</v>
      </c>
      <c r="G162" s="123" t="s">
        <v>314</v>
      </c>
      <c r="H162" s="124">
        <v>2</v>
      </c>
      <c r="I162" s="125"/>
      <c r="J162" s="126">
        <f t="shared" si="40"/>
        <v>0</v>
      </c>
      <c r="K162" s="122" t="s">
        <v>19</v>
      </c>
      <c r="L162" s="32"/>
      <c r="M162" s="127" t="s">
        <v>19</v>
      </c>
      <c r="N162" s="128" t="s">
        <v>43</v>
      </c>
      <c r="P162" s="129">
        <f t="shared" si="41"/>
        <v>0</v>
      </c>
      <c r="Q162" s="129">
        <v>0</v>
      </c>
      <c r="R162" s="129">
        <f t="shared" si="42"/>
        <v>0</v>
      </c>
      <c r="S162" s="129">
        <v>0</v>
      </c>
      <c r="T162" s="129">
        <f t="shared" si="43"/>
        <v>0</v>
      </c>
      <c r="U162" s="130" t="s">
        <v>19</v>
      </c>
      <c r="AR162" s="131" t="s">
        <v>273</v>
      </c>
      <c r="AT162" s="131" t="s">
        <v>168</v>
      </c>
      <c r="AU162" s="131" t="s">
        <v>82</v>
      </c>
      <c r="AY162" s="17" t="s">
        <v>167</v>
      </c>
      <c r="BE162" s="132">
        <f t="shared" si="44"/>
        <v>0</v>
      </c>
      <c r="BF162" s="132">
        <f t="shared" si="45"/>
        <v>0</v>
      </c>
      <c r="BG162" s="132">
        <f t="shared" si="46"/>
        <v>0</v>
      </c>
      <c r="BH162" s="132">
        <f t="shared" si="47"/>
        <v>0</v>
      </c>
      <c r="BI162" s="132">
        <f t="shared" si="48"/>
        <v>0</v>
      </c>
      <c r="BJ162" s="17" t="s">
        <v>80</v>
      </c>
      <c r="BK162" s="132">
        <f t="shared" si="49"/>
        <v>0</v>
      </c>
      <c r="BL162" s="17" t="s">
        <v>273</v>
      </c>
      <c r="BM162" s="131" t="s">
        <v>3128</v>
      </c>
    </row>
    <row r="163" spans="2:65" s="10" customFormat="1" ht="22.9" customHeight="1" x14ac:dyDescent="0.2">
      <c r="B163" s="110"/>
      <c r="D163" s="111" t="s">
        <v>71</v>
      </c>
      <c r="E163" s="175" t="s">
        <v>2814</v>
      </c>
      <c r="F163" s="175" t="s">
        <v>2126</v>
      </c>
      <c r="I163" s="113"/>
      <c r="J163" s="176">
        <f>BK163</f>
        <v>0</v>
      </c>
      <c r="L163" s="110"/>
      <c r="M163" s="115"/>
      <c r="P163" s="116">
        <f>SUM(P164:P171)</f>
        <v>0</v>
      </c>
      <c r="R163" s="116">
        <f>SUM(R164:R171)</f>
        <v>0</v>
      </c>
      <c r="T163" s="116">
        <f>SUM(T164:T171)</f>
        <v>0</v>
      </c>
      <c r="U163" s="117"/>
      <c r="AR163" s="111" t="s">
        <v>82</v>
      </c>
      <c r="AT163" s="118" t="s">
        <v>71</v>
      </c>
      <c r="AU163" s="118" t="s">
        <v>80</v>
      </c>
      <c r="AY163" s="111" t="s">
        <v>167</v>
      </c>
      <c r="BK163" s="119">
        <f>SUM(BK164:BK171)</f>
        <v>0</v>
      </c>
    </row>
    <row r="164" spans="2:65" s="1" customFormat="1" ht="16.5" customHeight="1" x14ac:dyDescent="0.2">
      <c r="B164" s="32"/>
      <c r="C164" s="152" t="s">
        <v>651</v>
      </c>
      <c r="D164" s="152" t="s">
        <v>180</v>
      </c>
      <c r="E164" s="153" t="s">
        <v>2152</v>
      </c>
      <c r="F164" s="154" t="s">
        <v>2816</v>
      </c>
      <c r="G164" s="155" t="s">
        <v>568</v>
      </c>
      <c r="H164" s="156">
        <v>1</v>
      </c>
      <c r="I164" s="157"/>
      <c r="J164" s="158">
        <f t="shared" ref="J164:J171" si="50">ROUND(I164*H164,2)</f>
        <v>0</v>
      </c>
      <c r="K164" s="154" t="s">
        <v>19</v>
      </c>
      <c r="L164" s="159"/>
      <c r="M164" s="160" t="s">
        <v>19</v>
      </c>
      <c r="N164" s="161" t="s">
        <v>43</v>
      </c>
      <c r="P164" s="129">
        <f t="shared" ref="P164:P171" si="51">O164*H164</f>
        <v>0</v>
      </c>
      <c r="Q164" s="129">
        <v>0</v>
      </c>
      <c r="R164" s="129">
        <f t="shared" ref="R164:R171" si="52">Q164*H164</f>
        <v>0</v>
      </c>
      <c r="S164" s="129">
        <v>0</v>
      </c>
      <c r="T164" s="129">
        <f t="shared" ref="T164:T171" si="53">S164*H164</f>
        <v>0</v>
      </c>
      <c r="U164" s="130" t="s">
        <v>19</v>
      </c>
      <c r="AR164" s="131" t="s">
        <v>354</v>
      </c>
      <c r="AT164" s="131" t="s">
        <v>180</v>
      </c>
      <c r="AU164" s="131" t="s">
        <v>82</v>
      </c>
      <c r="AY164" s="17" t="s">
        <v>167</v>
      </c>
      <c r="BE164" s="132">
        <f t="shared" ref="BE164:BE171" si="54">IF(N164="základní",J164,0)</f>
        <v>0</v>
      </c>
      <c r="BF164" s="132">
        <f t="shared" ref="BF164:BF171" si="55">IF(N164="snížená",J164,0)</f>
        <v>0</v>
      </c>
      <c r="BG164" s="132">
        <f t="shared" ref="BG164:BG171" si="56">IF(N164="zákl. přenesená",J164,0)</f>
        <v>0</v>
      </c>
      <c r="BH164" s="132">
        <f t="shared" ref="BH164:BH171" si="57">IF(N164="sníž. přenesená",J164,0)</f>
        <v>0</v>
      </c>
      <c r="BI164" s="132">
        <f t="shared" ref="BI164:BI171" si="58">IF(N164="nulová",J164,0)</f>
        <v>0</v>
      </c>
      <c r="BJ164" s="17" t="s">
        <v>80</v>
      </c>
      <c r="BK164" s="132">
        <f t="shared" ref="BK164:BK171" si="59">ROUND(I164*H164,2)</f>
        <v>0</v>
      </c>
      <c r="BL164" s="17" t="s">
        <v>273</v>
      </c>
      <c r="BM164" s="131" t="s">
        <v>3129</v>
      </c>
    </row>
    <row r="165" spans="2:65" s="1" customFormat="1" ht="16.5" customHeight="1" x14ac:dyDescent="0.2">
      <c r="B165" s="32"/>
      <c r="C165" s="152" t="s">
        <v>655</v>
      </c>
      <c r="D165" s="152" t="s">
        <v>180</v>
      </c>
      <c r="E165" s="153" t="s">
        <v>3130</v>
      </c>
      <c r="F165" s="154" t="s">
        <v>2819</v>
      </c>
      <c r="G165" s="155" t="s">
        <v>568</v>
      </c>
      <c r="H165" s="156">
        <v>1</v>
      </c>
      <c r="I165" s="157"/>
      <c r="J165" s="158">
        <f t="shared" si="50"/>
        <v>0</v>
      </c>
      <c r="K165" s="154" t="s">
        <v>19</v>
      </c>
      <c r="L165" s="159"/>
      <c r="M165" s="160" t="s">
        <v>19</v>
      </c>
      <c r="N165" s="161" t="s">
        <v>43</v>
      </c>
      <c r="P165" s="129">
        <f t="shared" si="51"/>
        <v>0</v>
      </c>
      <c r="Q165" s="129">
        <v>0</v>
      </c>
      <c r="R165" s="129">
        <f t="shared" si="52"/>
        <v>0</v>
      </c>
      <c r="S165" s="129">
        <v>0</v>
      </c>
      <c r="T165" s="129">
        <f t="shared" si="53"/>
        <v>0</v>
      </c>
      <c r="U165" s="130" t="s">
        <v>19</v>
      </c>
      <c r="AR165" s="131" t="s">
        <v>354</v>
      </c>
      <c r="AT165" s="131" t="s">
        <v>180</v>
      </c>
      <c r="AU165" s="131" t="s">
        <v>82</v>
      </c>
      <c r="AY165" s="17" t="s">
        <v>167</v>
      </c>
      <c r="BE165" s="132">
        <f t="shared" si="54"/>
        <v>0</v>
      </c>
      <c r="BF165" s="132">
        <f t="shared" si="55"/>
        <v>0</v>
      </c>
      <c r="BG165" s="132">
        <f t="shared" si="56"/>
        <v>0</v>
      </c>
      <c r="BH165" s="132">
        <f t="shared" si="57"/>
        <v>0</v>
      </c>
      <c r="BI165" s="132">
        <f t="shared" si="58"/>
        <v>0</v>
      </c>
      <c r="BJ165" s="17" t="s">
        <v>80</v>
      </c>
      <c r="BK165" s="132">
        <f t="shared" si="59"/>
        <v>0</v>
      </c>
      <c r="BL165" s="17" t="s">
        <v>273</v>
      </c>
      <c r="BM165" s="131" t="s">
        <v>3131</v>
      </c>
    </row>
    <row r="166" spans="2:65" s="1" customFormat="1" ht="16.5" customHeight="1" x14ac:dyDescent="0.2">
      <c r="B166" s="32"/>
      <c r="C166" s="152" t="s">
        <v>659</v>
      </c>
      <c r="D166" s="152" t="s">
        <v>180</v>
      </c>
      <c r="E166" s="153" t="s">
        <v>2155</v>
      </c>
      <c r="F166" s="154" t="s">
        <v>2144</v>
      </c>
      <c r="G166" s="155" t="s">
        <v>568</v>
      </c>
      <c r="H166" s="156">
        <v>1</v>
      </c>
      <c r="I166" s="157"/>
      <c r="J166" s="158">
        <f t="shared" si="50"/>
        <v>0</v>
      </c>
      <c r="K166" s="154" t="s">
        <v>19</v>
      </c>
      <c r="L166" s="159"/>
      <c r="M166" s="160" t="s">
        <v>19</v>
      </c>
      <c r="N166" s="161" t="s">
        <v>43</v>
      </c>
      <c r="P166" s="129">
        <f t="shared" si="51"/>
        <v>0</v>
      </c>
      <c r="Q166" s="129">
        <v>0</v>
      </c>
      <c r="R166" s="129">
        <f t="shared" si="52"/>
        <v>0</v>
      </c>
      <c r="S166" s="129">
        <v>0</v>
      </c>
      <c r="T166" s="129">
        <f t="shared" si="53"/>
        <v>0</v>
      </c>
      <c r="U166" s="130" t="s">
        <v>19</v>
      </c>
      <c r="AR166" s="131" t="s">
        <v>354</v>
      </c>
      <c r="AT166" s="131" t="s">
        <v>180</v>
      </c>
      <c r="AU166" s="131" t="s">
        <v>82</v>
      </c>
      <c r="AY166" s="17" t="s">
        <v>167</v>
      </c>
      <c r="BE166" s="132">
        <f t="shared" si="54"/>
        <v>0</v>
      </c>
      <c r="BF166" s="132">
        <f t="shared" si="55"/>
        <v>0</v>
      </c>
      <c r="BG166" s="132">
        <f t="shared" si="56"/>
        <v>0</v>
      </c>
      <c r="BH166" s="132">
        <f t="shared" si="57"/>
        <v>0</v>
      </c>
      <c r="BI166" s="132">
        <f t="shared" si="58"/>
        <v>0</v>
      </c>
      <c r="BJ166" s="17" t="s">
        <v>80</v>
      </c>
      <c r="BK166" s="132">
        <f t="shared" si="59"/>
        <v>0</v>
      </c>
      <c r="BL166" s="17" t="s">
        <v>273</v>
      </c>
      <c r="BM166" s="131" t="s">
        <v>3132</v>
      </c>
    </row>
    <row r="167" spans="2:65" s="1" customFormat="1" ht="16.5" customHeight="1" x14ac:dyDescent="0.2">
      <c r="B167" s="32"/>
      <c r="C167" s="152" t="s">
        <v>662</v>
      </c>
      <c r="D167" s="152" t="s">
        <v>180</v>
      </c>
      <c r="E167" s="153" t="s">
        <v>2130</v>
      </c>
      <c r="F167" s="154" t="s">
        <v>3133</v>
      </c>
      <c r="G167" s="155" t="s">
        <v>568</v>
      </c>
      <c r="H167" s="156">
        <v>1</v>
      </c>
      <c r="I167" s="157"/>
      <c r="J167" s="158">
        <f t="shared" si="50"/>
        <v>0</v>
      </c>
      <c r="K167" s="154" t="s">
        <v>19</v>
      </c>
      <c r="L167" s="159"/>
      <c r="M167" s="160" t="s">
        <v>19</v>
      </c>
      <c r="N167" s="161" t="s">
        <v>43</v>
      </c>
      <c r="P167" s="129">
        <f t="shared" si="51"/>
        <v>0</v>
      </c>
      <c r="Q167" s="129">
        <v>0</v>
      </c>
      <c r="R167" s="129">
        <f t="shared" si="52"/>
        <v>0</v>
      </c>
      <c r="S167" s="129">
        <v>0</v>
      </c>
      <c r="T167" s="129">
        <f t="shared" si="53"/>
        <v>0</v>
      </c>
      <c r="U167" s="130" t="s">
        <v>19</v>
      </c>
      <c r="AR167" s="131" t="s">
        <v>354</v>
      </c>
      <c r="AT167" s="131" t="s">
        <v>180</v>
      </c>
      <c r="AU167" s="131" t="s">
        <v>82</v>
      </c>
      <c r="AY167" s="17" t="s">
        <v>167</v>
      </c>
      <c r="BE167" s="132">
        <f t="shared" si="54"/>
        <v>0</v>
      </c>
      <c r="BF167" s="132">
        <f t="shared" si="55"/>
        <v>0</v>
      </c>
      <c r="BG167" s="132">
        <f t="shared" si="56"/>
        <v>0</v>
      </c>
      <c r="BH167" s="132">
        <f t="shared" si="57"/>
        <v>0</v>
      </c>
      <c r="BI167" s="132">
        <f t="shared" si="58"/>
        <v>0</v>
      </c>
      <c r="BJ167" s="17" t="s">
        <v>80</v>
      </c>
      <c r="BK167" s="132">
        <f t="shared" si="59"/>
        <v>0</v>
      </c>
      <c r="BL167" s="17" t="s">
        <v>273</v>
      </c>
      <c r="BM167" s="131" t="s">
        <v>3134</v>
      </c>
    </row>
    <row r="168" spans="2:65" s="1" customFormat="1" ht="16.5" customHeight="1" x14ac:dyDescent="0.2">
      <c r="B168" s="32"/>
      <c r="C168" s="152" t="s">
        <v>665</v>
      </c>
      <c r="D168" s="152" t="s">
        <v>180</v>
      </c>
      <c r="E168" s="153" t="s">
        <v>3135</v>
      </c>
      <c r="F168" s="154" t="s">
        <v>3136</v>
      </c>
      <c r="G168" s="155" t="s">
        <v>568</v>
      </c>
      <c r="H168" s="156">
        <v>1</v>
      </c>
      <c r="I168" s="157"/>
      <c r="J168" s="158">
        <f t="shared" si="50"/>
        <v>0</v>
      </c>
      <c r="K168" s="154" t="s">
        <v>19</v>
      </c>
      <c r="L168" s="159"/>
      <c r="M168" s="160" t="s">
        <v>19</v>
      </c>
      <c r="N168" s="161" t="s">
        <v>43</v>
      </c>
      <c r="P168" s="129">
        <f t="shared" si="51"/>
        <v>0</v>
      </c>
      <c r="Q168" s="129">
        <v>0</v>
      </c>
      <c r="R168" s="129">
        <f t="shared" si="52"/>
        <v>0</v>
      </c>
      <c r="S168" s="129">
        <v>0</v>
      </c>
      <c r="T168" s="129">
        <f t="shared" si="53"/>
        <v>0</v>
      </c>
      <c r="U168" s="130" t="s">
        <v>19</v>
      </c>
      <c r="AR168" s="131" t="s">
        <v>354</v>
      </c>
      <c r="AT168" s="131" t="s">
        <v>180</v>
      </c>
      <c r="AU168" s="131" t="s">
        <v>82</v>
      </c>
      <c r="AY168" s="17" t="s">
        <v>167</v>
      </c>
      <c r="BE168" s="132">
        <f t="shared" si="54"/>
        <v>0</v>
      </c>
      <c r="BF168" s="132">
        <f t="shared" si="55"/>
        <v>0</v>
      </c>
      <c r="BG168" s="132">
        <f t="shared" si="56"/>
        <v>0</v>
      </c>
      <c r="BH168" s="132">
        <f t="shared" si="57"/>
        <v>0</v>
      </c>
      <c r="BI168" s="132">
        <f t="shared" si="58"/>
        <v>0</v>
      </c>
      <c r="BJ168" s="17" t="s">
        <v>80</v>
      </c>
      <c r="BK168" s="132">
        <f t="shared" si="59"/>
        <v>0</v>
      </c>
      <c r="BL168" s="17" t="s">
        <v>273</v>
      </c>
      <c r="BM168" s="131" t="s">
        <v>3137</v>
      </c>
    </row>
    <row r="169" spans="2:65" s="1" customFormat="1" ht="16.5" customHeight="1" x14ac:dyDescent="0.2">
      <c r="B169" s="32"/>
      <c r="C169" s="152" t="s">
        <v>668</v>
      </c>
      <c r="D169" s="152" t="s">
        <v>180</v>
      </c>
      <c r="E169" s="153" t="s">
        <v>3138</v>
      </c>
      <c r="F169" s="154" t="s">
        <v>3139</v>
      </c>
      <c r="G169" s="155" t="s">
        <v>568</v>
      </c>
      <c r="H169" s="156">
        <v>1</v>
      </c>
      <c r="I169" s="157"/>
      <c r="J169" s="158">
        <f t="shared" si="50"/>
        <v>0</v>
      </c>
      <c r="K169" s="154" t="s">
        <v>19</v>
      </c>
      <c r="L169" s="159"/>
      <c r="M169" s="160" t="s">
        <v>19</v>
      </c>
      <c r="N169" s="161" t="s">
        <v>43</v>
      </c>
      <c r="P169" s="129">
        <f t="shared" si="51"/>
        <v>0</v>
      </c>
      <c r="Q169" s="129">
        <v>0</v>
      </c>
      <c r="R169" s="129">
        <f t="shared" si="52"/>
        <v>0</v>
      </c>
      <c r="S169" s="129">
        <v>0</v>
      </c>
      <c r="T169" s="129">
        <f t="shared" si="53"/>
        <v>0</v>
      </c>
      <c r="U169" s="130" t="s">
        <v>19</v>
      </c>
      <c r="AR169" s="131" t="s">
        <v>354</v>
      </c>
      <c r="AT169" s="131" t="s">
        <v>180</v>
      </c>
      <c r="AU169" s="131" t="s">
        <v>82</v>
      </c>
      <c r="AY169" s="17" t="s">
        <v>167</v>
      </c>
      <c r="BE169" s="132">
        <f t="shared" si="54"/>
        <v>0</v>
      </c>
      <c r="BF169" s="132">
        <f t="shared" si="55"/>
        <v>0</v>
      </c>
      <c r="BG169" s="132">
        <f t="shared" si="56"/>
        <v>0</v>
      </c>
      <c r="BH169" s="132">
        <f t="shared" si="57"/>
        <v>0</v>
      </c>
      <c r="BI169" s="132">
        <f t="shared" si="58"/>
        <v>0</v>
      </c>
      <c r="BJ169" s="17" t="s">
        <v>80</v>
      </c>
      <c r="BK169" s="132">
        <f t="shared" si="59"/>
        <v>0</v>
      </c>
      <c r="BL169" s="17" t="s">
        <v>273</v>
      </c>
      <c r="BM169" s="131" t="s">
        <v>3140</v>
      </c>
    </row>
    <row r="170" spans="2:65" s="1" customFormat="1" ht="16.5" customHeight="1" x14ac:dyDescent="0.2">
      <c r="B170" s="32"/>
      <c r="C170" s="152" t="s">
        <v>671</v>
      </c>
      <c r="D170" s="152" t="s">
        <v>180</v>
      </c>
      <c r="E170" s="153" t="s">
        <v>3141</v>
      </c>
      <c r="F170" s="154" t="s">
        <v>3142</v>
      </c>
      <c r="G170" s="155" t="s">
        <v>2135</v>
      </c>
      <c r="H170" s="156">
        <v>6</v>
      </c>
      <c r="I170" s="157"/>
      <c r="J170" s="158">
        <f t="shared" si="50"/>
        <v>0</v>
      </c>
      <c r="K170" s="154" t="s">
        <v>19</v>
      </c>
      <c r="L170" s="159"/>
      <c r="M170" s="160" t="s">
        <v>19</v>
      </c>
      <c r="N170" s="161" t="s">
        <v>43</v>
      </c>
      <c r="P170" s="129">
        <f t="shared" si="51"/>
        <v>0</v>
      </c>
      <c r="Q170" s="129">
        <v>0</v>
      </c>
      <c r="R170" s="129">
        <f t="shared" si="52"/>
        <v>0</v>
      </c>
      <c r="S170" s="129">
        <v>0</v>
      </c>
      <c r="T170" s="129">
        <f t="shared" si="53"/>
        <v>0</v>
      </c>
      <c r="U170" s="130" t="s">
        <v>19</v>
      </c>
      <c r="AR170" s="131" t="s">
        <v>354</v>
      </c>
      <c r="AT170" s="131" t="s">
        <v>180</v>
      </c>
      <c r="AU170" s="131" t="s">
        <v>82</v>
      </c>
      <c r="AY170" s="17" t="s">
        <v>167</v>
      </c>
      <c r="BE170" s="132">
        <f t="shared" si="54"/>
        <v>0</v>
      </c>
      <c r="BF170" s="132">
        <f t="shared" si="55"/>
        <v>0</v>
      </c>
      <c r="BG170" s="132">
        <f t="shared" si="56"/>
        <v>0</v>
      </c>
      <c r="BH170" s="132">
        <f t="shared" si="57"/>
        <v>0</v>
      </c>
      <c r="BI170" s="132">
        <f t="shared" si="58"/>
        <v>0</v>
      </c>
      <c r="BJ170" s="17" t="s">
        <v>80</v>
      </c>
      <c r="BK170" s="132">
        <f t="shared" si="59"/>
        <v>0</v>
      </c>
      <c r="BL170" s="17" t="s">
        <v>273</v>
      </c>
      <c r="BM170" s="131" t="s">
        <v>3143</v>
      </c>
    </row>
    <row r="171" spans="2:65" s="1" customFormat="1" ht="16.5" customHeight="1" x14ac:dyDescent="0.2">
      <c r="B171" s="32"/>
      <c r="C171" s="152" t="s">
        <v>674</v>
      </c>
      <c r="D171" s="152" t="s">
        <v>180</v>
      </c>
      <c r="E171" s="153" t="s">
        <v>3144</v>
      </c>
      <c r="F171" s="154" t="s">
        <v>2824</v>
      </c>
      <c r="G171" s="155" t="s">
        <v>568</v>
      </c>
      <c r="H171" s="156">
        <v>1</v>
      </c>
      <c r="I171" s="157"/>
      <c r="J171" s="158">
        <f t="shared" si="50"/>
        <v>0</v>
      </c>
      <c r="K171" s="154" t="s">
        <v>19</v>
      </c>
      <c r="L171" s="159"/>
      <c r="M171" s="183" t="s">
        <v>19</v>
      </c>
      <c r="N171" s="184" t="s">
        <v>43</v>
      </c>
      <c r="O171" s="169"/>
      <c r="P171" s="179">
        <f t="shared" si="51"/>
        <v>0</v>
      </c>
      <c r="Q171" s="179">
        <v>0</v>
      </c>
      <c r="R171" s="179">
        <f t="shared" si="52"/>
        <v>0</v>
      </c>
      <c r="S171" s="179">
        <v>0</v>
      </c>
      <c r="T171" s="179">
        <f t="shared" si="53"/>
        <v>0</v>
      </c>
      <c r="U171" s="180" t="s">
        <v>19</v>
      </c>
      <c r="AR171" s="131" t="s">
        <v>354</v>
      </c>
      <c r="AT171" s="131" t="s">
        <v>180</v>
      </c>
      <c r="AU171" s="131" t="s">
        <v>82</v>
      </c>
      <c r="AY171" s="17" t="s">
        <v>167</v>
      </c>
      <c r="BE171" s="132">
        <f t="shared" si="54"/>
        <v>0</v>
      </c>
      <c r="BF171" s="132">
        <f t="shared" si="55"/>
        <v>0</v>
      </c>
      <c r="BG171" s="132">
        <f t="shared" si="56"/>
        <v>0</v>
      </c>
      <c r="BH171" s="132">
        <f t="shared" si="57"/>
        <v>0</v>
      </c>
      <c r="BI171" s="132">
        <f t="shared" si="58"/>
        <v>0</v>
      </c>
      <c r="BJ171" s="17" t="s">
        <v>80</v>
      </c>
      <c r="BK171" s="132">
        <f t="shared" si="59"/>
        <v>0</v>
      </c>
      <c r="BL171" s="17" t="s">
        <v>273</v>
      </c>
      <c r="BM171" s="131" t="s">
        <v>3145</v>
      </c>
    </row>
    <row r="172" spans="2:65" s="1" customFormat="1" ht="6.95" customHeight="1" x14ac:dyDescent="0.2">
      <c r="B172" s="41"/>
      <c r="C172" s="42"/>
      <c r="D172" s="42"/>
      <c r="E172" s="42"/>
      <c r="F172" s="42"/>
      <c r="G172" s="42"/>
      <c r="H172" s="42"/>
      <c r="I172" s="42"/>
      <c r="J172" s="42"/>
      <c r="K172" s="42"/>
      <c r="L172" s="32"/>
    </row>
  </sheetData>
  <autoFilter ref="C85:K171" xr:uid="{00000000-0009-0000-0000-000012000000}"/>
  <mergeCells count="9">
    <mergeCell ref="E50:H50"/>
    <mergeCell ref="E76:H76"/>
    <mergeCell ref="E78:H78"/>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pageSetUpPr fitToPage="1"/>
  </sheetPr>
  <dimension ref="B2:BM235"/>
  <sheetViews>
    <sheetView showGridLines="0" tabSelected="1" topLeftCell="A45" zoomScale="85" zoomScaleNormal="85" workbookViewId="0">
      <selection activeCell="AC101" sqref="AC101"/>
    </sheetView>
  </sheetViews>
  <sheetFormatPr defaultRowHeight="11.25" x14ac:dyDescent="0.2"/>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1" width="14.16406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x14ac:dyDescent="0.2">
      <c r="L2" s="297"/>
      <c r="M2" s="297"/>
      <c r="N2" s="297"/>
      <c r="O2" s="297"/>
      <c r="P2" s="297"/>
      <c r="Q2" s="297"/>
      <c r="R2" s="297"/>
      <c r="S2" s="297"/>
      <c r="T2" s="297"/>
      <c r="U2" s="297"/>
      <c r="V2" s="297"/>
      <c r="AT2" s="17" t="s">
        <v>81</v>
      </c>
    </row>
    <row r="3" spans="2:46" ht="6.95" customHeight="1" x14ac:dyDescent="0.2">
      <c r="B3" s="18"/>
      <c r="C3" s="19"/>
      <c r="D3" s="19"/>
      <c r="E3" s="19"/>
      <c r="F3" s="19"/>
      <c r="G3" s="19"/>
      <c r="H3" s="19"/>
      <c r="I3" s="19"/>
      <c r="J3" s="19"/>
      <c r="K3" s="19"/>
      <c r="L3" s="20"/>
      <c r="AT3" s="17" t="s">
        <v>82</v>
      </c>
    </row>
    <row r="4" spans="2:46" ht="24.95" customHeight="1" x14ac:dyDescent="0.2">
      <c r="B4" s="20"/>
      <c r="D4" s="21" t="s">
        <v>137</v>
      </c>
      <c r="L4" s="20"/>
      <c r="M4" s="85" t="s">
        <v>10</v>
      </c>
      <c r="AT4" s="17" t="s">
        <v>4</v>
      </c>
    </row>
    <row r="5" spans="2:46" ht="6.95" customHeight="1" x14ac:dyDescent="0.2">
      <c r="B5" s="20"/>
      <c r="L5" s="20"/>
    </row>
    <row r="6" spans="2:46" ht="12" customHeight="1" x14ac:dyDescent="0.2">
      <c r="B6" s="20"/>
      <c r="D6" s="27" t="s">
        <v>16</v>
      </c>
      <c r="L6" s="20"/>
    </row>
    <row r="7" spans="2:46" ht="16.5" customHeight="1" x14ac:dyDescent="0.2">
      <c r="B7" s="20"/>
      <c r="E7" s="322" t="str">
        <f>'Rekapitulace stavby'!K6</f>
        <v>Servisní centrum Čertovka</v>
      </c>
      <c r="F7" s="323"/>
      <c r="G7" s="323"/>
      <c r="H7" s="323"/>
      <c r="L7" s="20"/>
    </row>
    <row r="8" spans="2:46" s="1" customFormat="1" ht="12" customHeight="1" x14ac:dyDescent="0.2">
      <c r="B8" s="32"/>
      <c r="D8" s="27" t="s">
        <v>138</v>
      </c>
      <c r="L8" s="32"/>
    </row>
    <row r="9" spans="2:46" s="1" customFormat="1" ht="16.5" customHeight="1" x14ac:dyDescent="0.2">
      <c r="B9" s="32"/>
      <c r="E9" s="287" t="s">
        <v>139</v>
      </c>
      <c r="F9" s="321"/>
      <c r="G9" s="321"/>
      <c r="H9" s="321"/>
      <c r="L9" s="32"/>
    </row>
    <row r="10" spans="2:46" s="1" customFormat="1" x14ac:dyDescent="0.2">
      <c r="B10" s="32"/>
      <c r="L10" s="32"/>
    </row>
    <row r="11" spans="2:46" s="1" customFormat="1" ht="12" customHeight="1" x14ac:dyDescent="0.2">
      <c r="B11" s="32"/>
      <c r="D11" s="27" t="s">
        <v>18</v>
      </c>
      <c r="F11" s="25" t="s">
        <v>19</v>
      </c>
      <c r="I11" s="27" t="s">
        <v>20</v>
      </c>
      <c r="J11" s="25" t="s">
        <v>19</v>
      </c>
      <c r="L11" s="32"/>
    </row>
    <row r="12" spans="2:46" s="1" customFormat="1" ht="12" customHeight="1" x14ac:dyDescent="0.2">
      <c r="B12" s="32"/>
      <c r="D12" s="27" t="s">
        <v>21</v>
      </c>
      <c r="F12" s="25" t="s">
        <v>22</v>
      </c>
      <c r="I12" s="27" t="s">
        <v>23</v>
      </c>
      <c r="J12" s="49" t="str">
        <f>'Rekapitulace stavby'!AN8</f>
        <v>19. 1. 2024</v>
      </c>
      <c r="L12" s="32"/>
    </row>
    <row r="13" spans="2:46" s="1" customFormat="1" ht="10.9" customHeight="1" x14ac:dyDescent="0.2">
      <c r="B13" s="32"/>
      <c r="L13" s="32"/>
    </row>
    <row r="14" spans="2:46" s="1" customFormat="1" ht="12" customHeight="1" x14ac:dyDescent="0.2">
      <c r="B14" s="32"/>
      <c r="D14" s="27" t="s">
        <v>25</v>
      </c>
      <c r="I14" s="27" t="s">
        <v>26</v>
      </c>
      <c r="J14" s="25" t="s">
        <v>27</v>
      </c>
      <c r="L14" s="32"/>
    </row>
    <row r="15" spans="2:46" s="1" customFormat="1" ht="18" customHeight="1" x14ac:dyDescent="0.2">
      <c r="B15" s="32"/>
      <c r="E15" s="25" t="s">
        <v>28</v>
      </c>
      <c r="I15" s="27" t="s">
        <v>29</v>
      </c>
      <c r="J15" s="25" t="s">
        <v>19</v>
      </c>
      <c r="L15" s="32"/>
    </row>
    <row r="16" spans="2:46" s="1" customFormat="1" ht="6.95" customHeight="1" x14ac:dyDescent="0.2">
      <c r="B16" s="32"/>
      <c r="L16" s="32"/>
    </row>
    <row r="17" spans="2:12" s="1" customFormat="1" ht="12" customHeight="1" x14ac:dyDescent="0.2">
      <c r="B17" s="32"/>
      <c r="D17" s="27" t="s">
        <v>30</v>
      </c>
      <c r="I17" s="27" t="s">
        <v>26</v>
      </c>
      <c r="J17" s="28" t="str">
        <f>'Rekapitulace stavby'!AN13</f>
        <v>Vyplň údaj</v>
      </c>
      <c r="L17" s="32"/>
    </row>
    <row r="18" spans="2:12" s="1" customFormat="1" ht="18" customHeight="1" x14ac:dyDescent="0.2">
      <c r="B18" s="32"/>
      <c r="E18" s="324" t="str">
        <f>'Rekapitulace stavby'!E14</f>
        <v>Vyplň údaj</v>
      </c>
      <c r="F18" s="296"/>
      <c r="G18" s="296"/>
      <c r="H18" s="296"/>
      <c r="I18" s="27" t="s">
        <v>29</v>
      </c>
      <c r="J18" s="28" t="str">
        <f>'Rekapitulace stavby'!AN14</f>
        <v>Vyplň údaj</v>
      </c>
      <c r="L18" s="32"/>
    </row>
    <row r="19" spans="2:12" s="1" customFormat="1" ht="6.95" customHeight="1" x14ac:dyDescent="0.2">
      <c r="B19" s="32"/>
      <c r="L19" s="32"/>
    </row>
    <row r="20" spans="2:12" s="1" customFormat="1" ht="12" customHeight="1" x14ac:dyDescent="0.2">
      <c r="B20" s="32"/>
      <c r="D20" s="27" t="s">
        <v>32</v>
      </c>
      <c r="I20" s="27" t="s">
        <v>26</v>
      </c>
      <c r="J20" s="25" t="s">
        <v>19</v>
      </c>
      <c r="L20" s="32"/>
    </row>
    <row r="21" spans="2:12" s="1" customFormat="1" ht="18" customHeight="1" x14ac:dyDescent="0.2">
      <c r="B21" s="32"/>
      <c r="E21" s="25" t="s">
        <v>33</v>
      </c>
      <c r="I21" s="27" t="s">
        <v>29</v>
      </c>
      <c r="J21" s="25" t="s">
        <v>19</v>
      </c>
      <c r="L21" s="32"/>
    </row>
    <row r="22" spans="2:12" s="1" customFormat="1" ht="6.95" customHeight="1" x14ac:dyDescent="0.2">
      <c r="B22" s="32"/>
      <c r="L22" s="32"/>
    </row>
    <row r="23" spans="2:12" s="1" customFormat="1" ht="12" customHeight="1" x14ac:dyDescent="0.2">
      <c r="B23" s="32"/>
      <c r="D23" s="27" t="s">
        <v>35</v>
      </c>
      <c r="I23" s="27" t="s">
        <v>26</v>
      </c>
      <c r="J23" s="25" t="str">
        <f>IF('Rekapitulace stavby'!AN19="","",'Rekapitulace stavby'!AN19)</f>
        <v/>
      </c>
      <c r="L23" s="32"/>
    </row>
    <row r="24" spans="2:12" s="1" customFormat="1" ht="18" customHeight="1" x14ac:dyDescent="0.2">
      <c r="B24" s="32"/>
      <c r="E24" s="25" t="str">
        <f>IF('Rekapitulace stavby'!E20="","",'Rekapitulace stavby'!E20)</f>
        <v xml:space="preserve"> </v>
      </c>
      <c r="I24" s="27" t="s">
        <v>29</v>
      </c>
      <c r="J24" s="25" t="str">
        <f>IF('Rekapitulace stavby'!AN20="","",'Rekapitulace stavby'!AN20)</f>
        <v/>
      </c>
      <c r="L24" s="32"/>
    </row>
    <row r="25" spans="2:12" s="1" customFormat="1" ht="6.95" customHeight="1" x14ac:dyDescent="0.2">
      <c r="B25" s="32"/>
      <c r="L25" s="32"/>
    </row>
    <row r="26" spans="2:12" s="1" customFormat="1" ht="12" customHeight="1" x14ac:dyDescent="0.2">
      <c r="B26" s="32"/>
      <c r="D26" s="27" t="s">
        <v>36</v>
      </c>
      <c r="L26" s="32"/>
    </row>
    <row r="27" spans="2:12" s="7" customFormat="1" ht="71.25" customHeight="1" x14ac:dyDescent="0.2">
      <c r="B27" s="86"/>
      <c r="E27" s="301" t="s">
        <v>37</v>
      </c>
      <c r="F27" s="301"/>
      <c r="G27" s="301"/>
      <c r="H27" s="301"/>
      <c r="L27" s="86"/>
    </row>
    <row r="28" spans="2:12" s="1" customFormat="1" ht="6.95" customHeight="1" x14ac:dyDescent="0.2">
      <c r="B28" s="32"/>
      <c r="L28" s="32"/>
    </row>
    <row r="29" spans="2:12" s="1" customFormat="1" ht="6.95" customHeight="1" x14ac:dyDescent="0.2">
      <c r="B29" s="32"/>
      <c r="D29" s="50"/>
      <c r="E29" s="50"/>
      <c r="F29" s="50"/>
      <c r="G29" s="50"/>
      <c r="H29" s="50"/>
      <c r="I29" s="50"/>
      <c r="J29" s="50"/>
      <c r="K29" s="50"/>
      <c r="L29" s="32"/>
    </row>
    <row r="30" spans="2:12" s="1" customFormat="1" ht="25.35" customHeight="1" x14ac:dyDescent="0.2">
      <c r="B30" s="32"/>
      <c r="D30" s="87" t="s">
        <v>38</v>
      </c>
      <c r="J30" s="63">
        <f>ROUND(J87, 2)</f>
        <v>0</v>
      </c>
      <c r="L30" s="32"/>
    </row>
    <row r="31" spans="2:12" s="1" customFormat="1" ht="6.95" customHeight="1" x14ac:dyDescent="0.2">
      <c r="B31" s="32"/>
      <c r="D31" s="50"/>
      <c r="E31" s="50"/>
      <c r="F31" s="50"/>
      <c r="G31" s="50"/>
      <c r="H31" s="50"/>
      <c r="I31" s="50"/>
      <c r="J31" s="50"/>
      <c r="K31" s="50"/>
      <c r="L31" s="32"/>
    </row>
    <row r="32" spans="2:12" s="1" customFormat="1" ht="14.45" customHeight="1" x14ac:dyDescent="0.2">
      <c r="B32" s="32"/>
      <c r="F32" s="35" t="s">
        <v>40</v>
      </c>
      <c r="I32" s="35" t="s">
        <v>39</v>
      </c>
      <c r="J32" s="35" t="s">
        <v>41</v>
      </c>
      <c r="L32" s="32"/>
    </row>
    <row r="33" spans="2:12" s="1" customFormat="1" ht="14.45" customHeight="1" x14ac:dyDescent="0.2">
      <c r="B33" s="32"/>
      <c r="D33" s="52" t="s">
        <v>42</v>
      </c>
      <c r="E33" s="27" t="s">
        <v>43</v>
      </c>
      <c r="F33" s="88">
        <f>ROUND((SUM(BE87:BE234)),  2)</f>
        <v>0</v>
      </c>
      <c r="I33" s="89">
        <v>0.21</v>
      </c>
      <c r="J33" s="88">
        <f>ROUND(((SUM(BE87:BE234))*I33),  2)</f>
        <v>0</v>
      </c>
      <c r="L33" s="32"/>
    </row>
    <row r="34" spans="2:12" s="1" customFormat="1" ht="14.45" customHeight="1" x14ac:dyDescent="0.2">
      <c r="B34" s="32"/>
      <c r="E34" s="27" t="s">
        <v>44</v>
      </c>
      <c r="F34" s="88">
        <f>ROUND((SUM(BF87:BF234)),  2)</f>
        <v>0</v>
      </c>
      <c r="I34" s="89">
        <v>0.15</v>
      </c>
      <c r="J34" s="88">
        <f>ROUND(((SUM(BF87:BF234))*I34),  2)</f>
        <v>0</v>
      </c>
      <c r="L34" s="32"/>
    </row>
    <row r="35" spans="2:12" s="1" customFormat="1" ht="14.45" hidden="1" customHeight="1" x14ac:dyDescent="0.2">
      <c r="B35" s="32"/>
      <c r="E35" s="27" t="s">
        <v>45</v>
      </c>
      <c r="F35" s="88">
        <f>ROUND((SUM(BG87:BG234)),  2)</f>
        <v>0</v>
      </c>
      <c r="I35" s="89">
        <v>0.21</v>
      </c>
      <c r="J35" s="88">
        <f>0</f>
        <v>0</v>
      </c>
      <c r="L35" s="32"/>
    </row>
    <row r="36" spans="2:12" s="1" customFormat="1" ht="14.45" hidden="1" customHeight="1" x14ac:dyDescent="0.2">
      <c r="B36" s="32"/>
      <c r="E36" s="27" t="s">
        <v>46</v>
      </c>
      <c r="F36" s="88">
        <f>ROUND((SUM(BH87:BH234)),  2)</f>
        <v>0</v>
      </c>
      <c r="I36" s="89">
        <v>0.15</v>
      </c>
      <c r="J36" s="88">
        <f>0</f>
        <v>0</v>
      </c>
      <c r="L36" s="32"/>
    </row>
    <row r="37" spans="2:12" s="1" customFormat="1" ht="14.45" hidden="1" customHeight="1" x14ac:dyDescent="0.2">
      <c r="B37" s="32"/>
      <c r="E37" s="27" t="s">
        <v>47</v>
      </c>
      <c r="F37" s="88">
        <f>ROUND((SUM(BI87:BI234)),  2)</f>
        <v>0</v>
      </c>
      <c r="I37" s="89">
        <v>0</v>
      </c>
      <c r="J37" s="88">
        <f>0</f>
        <v>0</v>
      </c>
      <c r="L37" s="32"/>
    </row>
    <row r="38" spans="2:12" s="1" customFormat="1" ht="6.95" customHeight="1" x14ac:dyDescent="0.2">
      <c r="B38" s="32"/>
      <c r="L38" s="32"/>
    </row>
    <row r="39" spans="2:12" s="1" customFormat="1" ht="25.35" customHeight="1" x14ac:dyDescent="0.2">
      <c r="B39" s="32"/>
      <c r="C39" s="90"/>
      <c r="D39" s="91" t="s">
        <v>48</v>
      </c>
      <c r="E39" s="54"/>
      <c r="F39" s="54"/>
      <c r="G39" s="92" t="s">
        <v>49</v>
      </c>
      <c r="H39" s="93" t="s">
        <v>50</v>
      </c>
      <c r="I39" s="54"/>
      <c r="J39" s="94">
        <f>SUM(J30:J37)</f>
        <v>0</v>
      </c>
      <c r="K39" s="95"/>
      <c r="L39" s="32"/>
    </row>
    <row r="40" spans="2:12" s="1" customFormat="1" ht="14.45" customHeight="1" x14ac:dyDescent="0.2">
      <c r="B40" s="41"/>
      <c r="C40" s="42"/>
      <c r="D40" s="42"/>
      <c r="E40" s="42"/>
      <c r="F40" s="42"/>
      <c r="G40" s="42"/>
      <c r="H40" s="42"/>
      <c r="I40" s="42"/>
      <c r="J40" s="42"/>
      <c r="K40" s="42"/>
      <c r="L40" s="32"/>
    </row>
    <row r="44" spans="2:12" s="1" customFormat="1" ht="6.95" customHeight="1" x14ac:dyDescent="0.2">
      <c r="B44" s="43"/>
      <c r="C44" s="44"/>
      <c r="D44" s="44"/>
      <c r="E44" s="44"/>
      <c r="F44" s="44"/>
      <c r="G44" s="44"/>
      <c r="H44" s="44"/>
      <c r="I44" s="44"/>
      <c r="J44" s="44"/>
      <c r="K44" s="44"/>
      <c r="L44" s="32"/>
    </row>
    <row r="45" spans="2:12" s="1" customFormat="1" ht="24.95" customHeight="1" x14ac:dyDescent="0.2">
      <c r="B45" s="32"/>
      <c r="C45" s="21" t="s">
        <v>140</v>
      </c>
      <c r="L45" s="32"/>
    </row>
    <row r="46" spans="2:12" s="1" customFormat="1" ht="6.95" customHeight="1" x14ac:dyDescent="0.2">
      <c r="B46" s="32"/>
      <c r="L46" s="32"/>
    </row>
    <row r="47" spans="2:12" s="1" customFormat="1" ht="12" customHeight="1" x14ac:dyDescent="0.2">
      <c r="B47" s="32"/>
      <c r="C47" s="27" t="s">
        <v>16</v>
      </c>
      <c r="L47" s="32"/>
    </row>
    <row r="48" spans="2:12" s="1" customFormat="1" ht="16.5" customHeight="1" x14ac:dyDescent="0.2">
      <c r="B48" s="32"/>
      <c r="E48" s="322" t="str">
        <f>E7</f>
        <v>Servisní centrum Čertovka</v>
      </c>
      <c r="F48" s="323"/>
      <c r="G48" s="323"/>
      <c r="H48" s="323"/>
      <c r="L48" s="32"/>
    </row>
    <row r="49" spans="2:47" s="1" customFormat="1" ht="12" customHeight="1" x14ac:dyDescent="0.2">
      <c r="B49" s="32"/>
      <c r="C49" s="27" t="s">
        <v>138</v>
      </c>
      <c r="L49" s="32"/>
    </row>
    <row r="50" spans="2:47" s="1" customFormat="1" ht="16.5" customHeight="1" x14ac:dyDescent="0.2">
      <c r="B50" s="32"/>
      <c r="E50" s="287" t="str">
        <f>E9</f>
        <v>SO 101 - Zpevněné plochy - komunikace K1, K2, K3, K4</v>
      </c>
      <c r="F50" s="321"/>
      <c r="G50" s="321"/>
      <c r="H50" s="321"/>
      <c r="L50" s="32"/>
    </row>
    <row r="51" spans="2:47" s="1" customFormat="1" ht="6.95" customHeight="1" x14ac:dyDescent="0.2">
      <c r="B51" s="32"/>
      <c r="L51" s="32"/>
    </row>
    <row r="52" spans="2:47" s="1" customFormat="1" ht="12" customHeight="1" x14ac:dyDescent="0.2">
      <c r="B52" s="32"/>
      <c r="C52" s="27" t="s">
        <v>21</v>
      </c>
      <c r="F52" s="25" t="str">
        <f>F12</f>
        <v xml:space="preserve"> </v>
      </c>
      <c r="I52" s="27" t="s">
        <v>23</v>
      </c>
      <c r="J52" s="49" t="str">
        <f>IF(J12="","",J12)</f>
        <v>19. 1. 2024</v>
      </c>
      <c r="L52" s="32"/>
    </row>
    <row r="53" spans="2:47" s="1" customFormat="1" ht="6.95" customHeight="1" x14ac:dyDescent="0.2">
      <c r="B53" s="32"/>
      <c r="L53" s="32"/>
    </row>
    <row r="54" spans="2:47" s="1" customFormat="1" ht="15.2" customHeight="1" x14ac:dyDescent="0.2">
      <c r="B54" s="32"/>
      <c r="C54" s="27" t="s">
        <v>25</v>
      </c>
      <c r="F54" s="25" t="str">
        <f>E15</f>
        <v>Dipl. Ing. René Göndör</v>
      </c>
      <c r="I54" s="27" t="s">
        <v>32</v>
      </c>
      <c r="J54" s="30" t="str">
        <f>E21</f>
        <v>PIKHART.CZ</v>
      </c>
      <c r="L54" s="32"/>
    </row>
    <row r="55" spans="2:47" s="1" customFormat="1" ht="15.2" customHeight="1" x14ac:dyDescent="0.2">
      <c r="B55" s="32"/>
      <c r="C55" s="27" t="s">
        <v>30</v>
      </c>
      <c r="F55" s="25" t="str">
        <f>IF(E18="","",E18)</f>
        <v>Vyplň údaj</v>
      </c>
      <c r="I55" s="27" t="s">
        <v>35</v>
      </c>
      <c r="J55" s="30" t="str">
        <f>E24</f>
        <v xml:space="preserve"> </v>
      </c>
      <c r="L55" s="32"/>
    </row>
    <row r="56" spans="2:47" s="1" customFormat="1" ht="10.35" customHeight="1" x14ac:dyDescent="0.2">
      <c r="B56" s="32"/>
      <c r="L56" s="32"/>
    </row>
    <row r="57" spans="2:47" s="1" customFormat="1" ht="29.25" customHeight="1" x14ac:dyDescent="0.2">
      <c r="B57" s="32"/>
      <c r="C57" s="96" t="s">
        <v>141</v>
      </c>
      <c r="D57" s="90"/>
      <c r="E57" s="90"/>
      <c r="F57" s="90"/>
      <c r="G57" s="90"/>
      <c r="H57" s="90"/>
      <c r="I57" s="90"/>
      <c r="J57" s="97" t="s">
        <v>142</v>
      </c>
      <c r="K57" s="90"/>
      <c r="L57" s="32"/>
    </row>
    <row r="58" spans="2:47" s="1" customFormat="1" ht="10.35" customHeight="1" x14ac:dyDescent="0.2">
      <c r="B58" s="32"/>
      <c r="L58" s="32"/>
    </row>
    <row r="59" spans="2:47" s="1" customFormat="1" ht="22.9" customHeight="1" x14ac:dyDescent="0.2">
      <c r="B59" s="32"/>
      <c r="C59" s="98" t="s">
        <v>70</v>
      </c>
      <c r="J59" s="63">
        <f>J87</f>
        <v>0</v>
      </c>
      <c r="L59" s="32"/>
      <c r="AU59" s="17" t="s">
        <v>143</v>
      </c>
    </row>
    <row r="60" spans="2:47" s="8" customFormat="1" ht="24.95" customHeight="1" x14ac:dyDescent="0.2">
      <c r="B60" s="99"/>
      <c r="D60" s="100" t="s">
        <v>144</v>
      </c>
      <c r="E60" s="101"/>
      <c r="F60" s="101"/>
      <c r="G60" s="101"/>
      <c r="H60" s="101"/>
      <c r="I60" s="101"/>
      <c r="J60" s="102">
        <f>J88</f>
        <v>0</v>
      </c>
      <c r="L60" s="99"/>
    </row>
    <row r="61" spans="2:47" s="8" customFormat="1" ht="24.95" customHeight="1" x14ac:dyDescent="0.2">
      <c r="B61" s="99"/>
      <c r="D61" s="100" t="s">
        <v>145</v>
      </c>
      <c r="E61" s="101"/>
      <c r="F61" s="101"/>
      <c r="G61" s="101"/>
      <c r="H61" s="101"/>
      <c r="I61" s="101"/>
      <c r="J61" s="102">
        <f>J132</f>
        <v>0</v>
      </c>
      <c r="L61" s="99"/>
    </row>
    <row r="62" spans="2:47" s="8" customFormat="1" ht="24.95" customHeight="1" x14ac:dyDescent="0.2">
      <c r="B62" s="99"/>
      <c r="D62" s="100" t="s">
        <v>146</v>
      </c>
      <c r="E62" s="101"/>
      <c r="F62" s="101"/>
      <c r="G62" s="101"/>
      <c r="H62" s="101"/>
      <c r="I62" s="101"/>
      <c r="J62" s="102">
        <f>J137</f>
        <v>0</v>
      </c>
      <c r="L62" s="99"/>
    </row>
    <row r="63" spans="2:47" s="8" customFormat="1" ht="24.95" customHeight="1" x14ac:dyDescent="0.2">
      <c r="B63" s="99"/>
      <c r="D63" s="100" t="s">
        <v>147</v>
      </c>
      <c r="E63" s="101"/>
      <c r="F63" s="101"/>
      <c r="G63" s="101"/>
      <c r="H63" s="101"/>
      <c r="I63" s="101"/>
      <c r="J63" s="102">
        <f>J140</f>
        <v>0</v>
      </c>
      <c r="L63" s="99"/>
    </row>
    <row r="64" spans="2:47" s="8" customFormat="1" ht="24.95" customHeight="1" x14ac:dyDescent="0.2">
      <c r="B64" s="99"/>
      <c r="D64" s="100" t="s">
        <v>148</v>
      </c>
      <c r="E64" s="101"/>
      <c r="F64" s="101"/>
      <c r="G64" s="101"/>
      <c r="H64" s="101"/>
      <c r="I64" s="101"/>
      <c r="J64" s="102">
        <f>J182</f>
        <v>0</v>
      </c>
      <c r="L64" s="99"/>
    </row>
    <row r="65" spans="2:12" s="8" customFormat="1" ht="24.95" customHeight="1" x14ac:dyDescent="0.2">
      <c r="B65" s="99"/>
      <c r="D65" s="100" t="s">
        <v>149</v>
      </c>
      <c r="E65" s="101"/>
      <c r="F65" s="101"/>
      <c r="G65" s="101"/>
      <c r="H65" s="101"/>
      <c r="I65" s="101"/>
      <c r="J65" s="102">
        <f>J189</f>
        <v>0</v>
      </c>
      <c r="L65" s="99"/>
    </row>
    <row r="66" spans="2:12" s="8" customFormat="1" ht="24.95" customHeight="1" x14ac:dyDescent="0.2">
      <c r="B66" s="99"/>
      <c r="D66" s="100" t="s">
        <v>150</v>
      </c>
      <c r="E66" s="101"/>
      <c r="F66" s="101"/>
      <c r="G66" s="101"/>
      <c r="H66" s="101"/>
      <c r="I66" s="101"/>
      <c r="J66" s="102">
        <f>J202</f>
        <v>0</v>
      </c>
      <c r="L66" s="99"/>
    </row>
    <row r="67" spans="2:12" s="8" customFormat="1" ht="24.95" customHeight="1" x14ac:dyDescent="0.2">
      <c r="B67" s="99"/>
      <c r="D67" s="100" t="s">
        <v>151</v>
      </c>
      <c r="E67" s="101"/>
      <c r="F67" s="101"/>
      <c r="G67" s="101"/>
      <c r="H67" s="101"/>
      <c r="I67" s="101"/>
      <c r="J67" s="102">
        <f>J232</f>
        <v>0</v>
      </c>
      <c r="L67" s="99"/>
    </row>
    <row r="68" spans="2:12" s="1" customFormat="1" ht="21.75" customHeight="1" x14ac:dyDescent="0.2">
      <c r="B68" s="32"/>
      <c r="L68" s="32"/>
    </row>
    <row r="69" spans="2:12" s="1" customFormat="1" ht="6.95" customHeight="1" x14ac:dyDescent="0.2">
      <c r="B69" s="41"/>
      <c r="C69" s="42"/>
      <c r="D69" s="42"/>
      <c r="E69" s="42"/>
      <c r="F69" s="42"/>
      <c r="G69" s="42"/>
      <c r="H69" s="42"/>
      <c r="I69" s="42"/>
      <c r="J69" s="42"/>
      <c r="K69" s="42"/>
      <c r="L69" s="32"/>
    </row>
    <row r="73" spans="2:12" s="1" customFormat="1" ht="6.95" customHeight="1" x14ac:dyDescent="0.2">
      <c r="B73" s="43"/>
      <c r="C73" s="44"/>
      <c r="D73" s="44"/>
      <c r="E73" s="44"/>
      <c r="F73" s="44"/>
      <c r="G73" s="44"/>
      <c r="H73" s="44"/>
      <c r="I73" s="44"/>
      <c r="J73" s="44"/>
      <c r="K73" s="44"/>
      <c r="L73" s="32"/>
    </row>
    <row r="74" spans="2:12" s="1" customFormat="1" ht="24.95" customHeight="1" x14ac:dyDescent="0.2">
      <c r="B74" s="32"/>
      <c r="C74" s="21" t="s">
        <v>152</v>
      </c>
      <c r="L74" s="32"/>
    </row>
    <row r="75" spans="2:12" s="1" customFormat="1" ht="6.95" customHeight="1" x14ac:dyDescent="0.2">
      <c r="B75" s="32"/>
      <c r="L75" s="32"/>
    </row>
    <row r="76" spans="2:12" s="1" customFormat="1" ht="12" customHeight="1" x14ac:dyDescent="0.2">
      <c r="B76" s="32"/>
      <c r="C76" s="27" t="s">
        <v>16</v>
      </c>
      <c r="L76" s="32"/>
    </row>
    <row r="77" spans="2:12" s="1" customFormat="1" ht="16.5" customHeight="1" x14ac:dyDescent="0.2">
      <c r="B77" s="32"/>
      <c r="E77" s="322" t="str">
        <f>E7</f>
        <v>Servisní centrum Čertovka</v>
      </c>
      <c r="F77" s="323"/>
      <c r="G77" s="323"/>
      <c r="H77" s="323"/>
      <c r="L77" s="32"/>
    </row>
    <row r="78" spans="2:12" s="1" customFormat="1" ht="12" customHeight="1" x14ac:dyDescent="0.2">
      <c r="B78" s="32"/>
      <c r="C78" s="27" t="s">
        <v>138</v>
      </c>
      <c r="L78" s="32"/>
    </row>
    <row r="79" spans="2:12" s="1" customFormat="1" ht="16.5" customHeight="1" x14ac:dyDescent="0.2">
      <c r="B79" s="32"/>
      <c r="E79" s="287" t="str">
        <f>E9</f>
        <v>SO 101 - Zpevněné plochy - komunikace K1, K2, K3, K4</v>
      </c>
      <c r="F79" s="321"/>
      <c r="G79" s="321"/>
      <c r="H79" s="321"/>
      <c r="L79" s="32"/>
    </row>
    <row r="80" spans="2:12" s="1" customFormat="1" ht="6.95" customHeight="1" x14ac:dyDescent="0.2">
      <c r="B80" s="32"/>
      <c r="L80" s="32"/>
    </row>
    <row r="81" spans="2:65" s="1" customFormat="1" ht="12" customHeight="1" x14ac:dyDescent="0.2">
      <c r="B81" s="32"/>
      <c r="C81" s="27" t="s">
        <v>21</v>
      </c>
      <c r="F81" s="25" t="str">
        <f>F12</f>
        <v xml:space="preserve"> </v>
      </c>
      <c r="I81" s="27" t="s">
        <v>23</v>
      </c>
      <c r="J81" s="49" t="str">
        <f>IF(J12="","",J12)</f>
        <v>19. 1. 2024</v>
      </c>
      <c r="L81" s="32"/>
    </row>
    <row r="82" spans="2:65" s="1" customFormat="1" ht="6.95" customHeight="1" x14ac:dyDescent="0.2">
      <c r="B82" s="32"/>
      <c r="L82" s="32"/>
    </row>
    <row r="83" spans="2:65" s="1" customFormat="1" ht="15.2" customHeight="1" x14ac:dyDescent="0.2">
      <c r="B83" s="32"/>
      <c r="C83" s="27" t="s">
        <v>25</v>
      </c>
      <c r="F83" s="25" t="str">
        <f>E15</f>
        <v>Dipl. Ing. René Göndör</v>
      </c>
      <c r="I83" s="27" t="s">
        <v>32</v>
      </c>
      <c r="J83" s="30" t="str">
        <f>E21</f>
        <v>PIKHART.CZ</v>
      </c>
      <c r="L83" s="32"/>
    </row>
    <row r="84" spans="2:65" s="1" customFormat="1" ht="15.2" customHeight="1" x14ac:dyDescent="0.2">
      <c r="B84" s="32"/>
      <c r="C84" s="27" t="s">
        <v>30</v>
      </c>
      <c r="F84" s="25" t="str">
        <f>IF(E18="","",E18)</f>
        <v>Vyplň údaj</v>
      </c>
      <c r="I84" s="27" t="s">
        <v>35</v>
      </c>
      <c r="J84" s="30" t="str">
        <f>E24</f>
        <v xml:space="preserve"> </v>
      </c>
      <c r="L84" s="32"/>
    </row>
    <row r="85" spans="2:65" s="1" customFormat="1" ht="10.35" customHeight="1" x14ac:dyDescent="0.2">
      <c r="B85" s="32"/>
      <c r="L85" s="32"/>
    </row>
    <row r="86" spans="2:65" s="9" customFormat="1" ht="29.25" customHeight="1" x14ac:dyDescent="0.2">
      <c r="B86" s="103"/>
      <c r="C86" s="104" t="s">
        <v>153</v>
      </c>
      <c r="D86" s="105" t="s">
        <v>57</v>
      </c>
      <c r="E86" s="105" t="s">
        <v>53</v>
      </c>
      <c r="F86" s="105" t="s">
        <v>54</v>
      </c>
      <c r="G86" s="105" t="s">
        <v>154</v>
      </c>
      <c r="H86" s="105" t="s">
        <v>155</v>
      </c>
      <c r="I86" s="105" t="s">
        <v>156</v>
      </c>
      <c r="J86" s="105" t="s">
        <v>142</v>
      </c>
      <c r="K86" s="106" t="s">
        <v>157</v>
      </c>
      <c r="L86" s="103"/>
      <c r="M86" s="56" t="s">
        <v>19</v>
      </c>
      <c r="N86" s="57" t="s">
        <v>42</v>
      </c>
      <c r="O86" s="57" t="s">
        <v>158</v>
      </c>
      <c r="P86" s="57" t="s">
        <v>159</v>
      </c>
      <c r="Q86" s="57" t="s">
        <v>160</v>
      </c>
      <c r="R86" s="57" t="s">
        <v>161</v>
      </c>
      <c r="S86" s="57" t="s">
        <v>162</v>
      </c>
      <c r="T86" s="57" t="s">
        <v>163</v>
      </c>
      <c r="U86" s="58" t="s">
        <v>164</v>
      </c>
    </row>
    <row r="87" spans="2:65" s="1" customFormat="1" ht="22.9" customHeight="1" x14ac:dyDescent="0.25">
      <c r="B87" s="32"/>
      <c r="C87" s="61" t="s">
        <v>165</v>
      </c>
      <c r="J87" s="107">
        <f>BK87</f>
        <v>0</v>
      </c>
      <c r="L87" s="32"/>
      <c r="M87" s="59"/>
      <c r="N87" s="50"/>
      <c r="O87" s="50"/>
      <c r="P87" s="108">
        <f>P88+P132+P137+P140+P182+P189+P202+P232</f>
        <v>0</v>
      </c>
      <c r="Q87" s="50"/>
      <c r="R87" s="108">
        <f>R88+R132+R137+R140+R182+R189+R202+R232</f>
        <v>4727.6254992000013</v>
      </c>
      <c r="S87" s="50"/>
      <c r="T87" s="108">
        <f>T88+T132+T137+T140+T182+T189+T202+T232</f>
        <v>0</v>
      </c>
      <c r="U87" s="51"/>
      <c r="AT87" s="17" t="s">
        <v>71</v>
      </c>
      <c r="AU87" s="17" t="s">
        <v>143</v>
      </c>
      <c r="BK87" s="109">
        <f>BK88+BK132+BK137+BK140+BK182+BK189+BK202+BK232</f>
        <v>0</v>
      </c>
    </row>
    <row r="88" spans="2:65" s="10" customFormat="1" ht="25.9" customHeight="1" x14ac:dyDescent="0.2">
      <c r="B88" s="110"/>
      <c r="D88" s="111" t="s">
        <v>71</v>
      </c>
      <c r="E88" s="112" t="s">
        <v>80</v>
      </c>
      <c r="F88" s="112" t="s">
        <v>166</v>
      </c>
      <c r="I88" s="113"/>
      <c r="J88" s="114">
        <f>BK88</f>
        <v>0</v>
      </c>
      <c r="L88" s="110"/>
      <c r="M88" s="115"/>
      <c r="P88" s="116">
        <f>SUM(P89:P131)</f>
        <v>0</v>
      </c>
      <c r="R88" s="116">
        <f>SUM(R89:R131)</f>
        <v>226.97800000000001</v>
      </c>
      <c r="T88" s="116">
        <f>SUM(T89:T131)</f>
        <v>0</v>
      </c>
      <c r="U88" s="117"/>
      <c r="AR88" s="111" t="s">
        <v>80</v>
      </c>
      <c r="AT88" s="118" t="s">
        <v>71</v>
      </c>
      <c r="AU88" s="118" t="s">
        <v>72</v>
      </c>
      <c r="AY88" s="111" t="s">
        <v>167</v>
      </c>
      <c r="BK88" s="119">
        <f>SUM(BK89:BK131)</f>
        <v>0</v>
      </c>
    </row>
    <row r="89" spans="2:65" s="1" customFormat="1" ht="55.5" customHeight="1" x14ac:dyDescent="0.2">
      <c r="B89" s="32"/>
      <c r="C89" s="120" t="s">
        <v>80</v>
      </c>
      <c r="D89" s="120" t="s">
        <v>168</v>
      </c>
      <c r="E89" s="121" t="s">
        <v>169</v>
      </c>
      <c r="F89" s="122" t="s">
        <v>170</v>
      </c>
      <c r="G89" s="123" t="s">
        <v>171</v>
      </c>
      <c r="H89" s="124">
        <v>2161.6999999999998</v>
      </c>
      <c r="I89" s="125"/>
      <c r="J89" s="126">
        <f>ROUND(I89*H89,2)</f>
        <v>0</v>
      </c>
      <c r="K89" s="122" t="s">
        <v>172</v>
      </c>
      <c r="L89" s="32"/>
      <c r="M89" s="127" t="s">
        <v>19</v>
      </c>
      <c r="N89" s="128" t="s">
        <v>43</v>
      </c>
      <c r="P89" s="129">
        <f>O89*H89</f>
        <v>0</v>
      </c>
      <c r="Q89" s="129">
        <v>0</v>
      </c>
      <c r="R89" s="129">
        <f>Q89*H89</f>
        <v>0</v>
      </c>
      <c r="S89" s="129">
        <v>0</v>
      </c>
      <c r="T89" s="129">
        <f>S89*H89</f>
        <v>0</v>
      </c>
      <c r="U89" s="130" t="s">
        <v>19</v>
      </c>
      <c r="AR89" s="131" t="s">
        <v>173</v>
      </c>
      <c r="AT89" s="131" t="s">
        <v>168</v>
      </c>
      <c r="AU89" s="131" t="s">
        <v>80</v>
      </c>
      <c r="AY89" s="17" t="s">
        <v>167</v>
      </c>
      <c r="BE89" s="132">
        <f>IF(N89="základní",J89,0)</f>
        <v>0</v>
      </c>
      <c r="BF89" s="132">
        <f>IF(N89="snížená",J89,0)</f>
        <v>0</v>
      </c>
      <c r="BG89" s="132">
        <f>IF(N89="zákl. přenesená",J89,0)</f>
        <v>0</v>
      </c>
      <c r="BH89" s="132">
        <f>IF(N89="sníž. přenesená",J89,0)</f>
        <v>0</v>
      </c>
      <c r="BI89" s="132">
        <f>IF(N89="nulová",J89,0)</f>
        <v>0</v>
      </c>
      <c r="BJ89" s="17" t="s">
        <v>80</v>
      </c>
      <c r="BK89" s="132">
        <f>ROUND(I89*H89,2)</f>
        <v>0</v>
      </c>
      <c r="BL89" s="17" t="s">
        <v>173</v>
      </c>
      <c r="BM89" s="131" t="s">
        <v>174</v>
      </c>
    </row>
    <row r="90" spans="2:65" s="1" customFormat="1" x14ac:dyDescent="0.2">
      <c r="B90" s="32"/>
      <c r="D90" s="133" t="s">
        <v>175</v>
      </c>
      <c r="F90" s="134" t="s">
        <v>176</v>
      </c>
      <c r="I90" s="135"/>
      <c r="L90" s="32"/>
      <c r="M90" s="136"/>
      <c r="U90" s="53"/>
      <c r="AT90" s="17" t="s">
        <v>175</v>
      </c>
      <c r="AU90" s="17" t="s">
        <v>80</v>
      </c>
    </row>
    <row r="91" spans="2:65" s="11" customFormat="1" x14ac:dyDescent="0.2">
      <c r="B91" s="137"/>
      <c r="D91" s="138" t="s">
        <v>177</v>
      </c>
      <c r="E91" s="139" t="s">
        <v>19</v>
      </c>
      <c r="F91" s="140" t="s">
        <v>178</v>
      </c>
      <c r="H91" s="141">
        <v>2161.6999999999998</v>
      </c>
      <c r="I91" s="142"/>
      <c r="L91" s="137"/>
      <c r="M91" s="143"/>
      <c r="U91" s="144"/>
      <c r="AT91" s="139" t="s">
        <v>177</v>
      </c>
      <c r="AU91" s="139" t="s">
        <v>80</v>
      </c>
      <c r="AV91" s="11" t="s">
        <v>82</v>
      </c>
      <c r="AW91" s="11" t="s">
        <v>34</v>
      </c>
      <c r="AX91" s="11" t="s">
        <v>72</v>
      </c>
      <c r="AY91" s="139" t="s">
        <v>167</v>
      </c>
    </row>
    <row r="92" spans="2:65" s="12" customFormat="1" x14ac:dyDescent="0.2">
      <c r="B92" s="145"/>
      <c r="D92" s="138" t="s">
        <v>177</v>
      </c>
      <c r="E92" s="146" t="s">
        <v>19</v>
      </c>
      <c r="F92" s="147" t="s">
        <v>179</v>
      </c>
      <c r="H92" s="148">
        <v>2161.6999999999998</v>
      </c>
      <c r="I92" s="149"/>
      <c r="L92" s="145"/>
      <c r="M92" s="150"/>
      <c r="U92" s="151"/>
      <c r="AT92" s="146" t="s">
        <v>177</v>
      </c>
      <c r="AU92" s="146" t="s">
        <v>80</v>
      </c>
      <c r="AV92" s="12" t="s">
        <v>173</v>
      </c>
      <c r="AW92" s="12" t="s">
        <v>34</v>
      </c>
      <c r="AX92" s="12" t="s">
        <v>80</v>
      </c>
      <c r="AY92" s="146" t="s">
        <v>167</v>
      </c>
    </row>
    <row r="93" spans="2:65" s="1" customFormat="1" ht="21.75" customHeight="1" x14ac:dyDescent="0.2">
      <c r="B93" s="32"/>
      <c r="C93" s="152" t="s">
        <v>82</v>
      </c>
      <c r="D93" s="152" t="s">
        <v>180</v>
      </c>
      <c r="E93" s="153" t="s">
        <v>181</v>
      </c>
      <c r="F93" s="154" t="s">
        <v>182</v>
      </c>
      <c r="G93" s="155" t="s">
        <v>183</v>
      </c>
      <c r="H93" s="156">
        <v>113.489</v>
      </c>
      <c r="I93" s="157"/>
      <c r="J93" s="158">
        <f>ROUND(I93*H93,2)</f>
        <v>0</v>
      </c>
      <c r="K93" s="154" t="s">
        <v>172</v>
      </c>
      <c r="L93" s="159"/>
      <c r="M93" s="160" t="s">
        <v>19</v>
      </c>
      <c r="N93" s="161" t="s">
        <v>43</v>
      </c>
      <c r="P93" s="129">
        <f>O93*H93</f>
        <v>0</v>
      </c>
      <c r="Q93" s="129">
        <v>1</v>
      </c>
      <c r="R93" s="129">
        <f>Q93*H93</f>
        <v>113.489</v>
      </c>
      <c r="S93" s="129">
        <v>0</v>
      </c>
      <c r="T93" s="129">
        <f>S93*H93</f>
        <v>0</v>
      </c>
      <c r="U93" s="130" t="s">
        <v>19</v>
      </c>
      <c r="AR93" s="131" t="s">
        <v>184</v>
      </c>
      <c r="AT93" s="131" t="s">
        <v>180</v>
      </c>
      <c r="AU93" s="131" t="s">
        <v>80</v>
      </c>
      <c r="AY93" s="17" t="s">
        <v>167</v>
      </c>
      <c r="BE93" s="132">
        <f>IF(N93="základní",J93,0)</f>
        <v>0</v>
      </c>
      <c r="BF93" s="132">
        <f>IF(N93="snížená",J93,0)</f>
        <v>0</v>
      </c>
      <c r="BG93" s="132">
        <f>IF(N93="zákl. přenesená",J93,0)</f>
        <v>0</v>
      </c>
      <c r="BH93" s="132">
        <f>IF(N93="sníž. přenesená",J93,0)</f>
        <v>0</v>
      </c>
      <c r="BI93" s="132">
        <f>IF(N93="nulová",J93,0)</f>
        <v>0</v>
      </c>
      <c r="BJ93" s="17" t="s">
        <v>80</v>
      </c>
      <c r="BK93" s="132">
        <f>ROUND(I93*H93,2)</f>
        <v>0</v>
      </c>
      <c r="BL93" s="17" t="s">
        <v>173</v>
      </c>
      <c r="BM93" s="131" t="s">
        <v>185</v>
      </c>
    </row>
    <row r="94" spans="2:65" s="11" customFormat="1" x14ac:dyDescent="0.2">
      <c r="B94" s="137"/>
      <c r="D94" s="138" t="s">
        <v>177</v>
      </c>
      <c r="E94" s="139" t="s">
        <v>19</v>
      </c>
      <c r="F94" s="140" t="s">
        <v>186</v>
      </c>
      <c r="H94" s="141">
        <v>113.489</v>
      </c>
      <c r="I94" s="142"/>
      <c r="L94" s="137"/>
      <c r="M94" s="143"/>
      <c r="U94" s="144"/>
      <c r="AT94" s="139" t="s">
        <v>177</v>
      </c>
      <c r="AU94" s="139" t="s">
        <v>80</v>
      </c>
      <c r="AV94" s="11" t="s">
        <v>82</v>
      </c>
      <c r="AW94" s="11" t="s">
        <v>34</v>
      </c>
      <c r="AX94" s="11" t="s">
        <v>72</v>
      </c>
      <c r="AY94" s="139" t="s">
        <v>167</v>
      </c>
    </row>
    <row r="95" spans="2:65" s="12" customFormat="1" x14ac:dyDescent="0.2">
      <c r="B95" s="145"/>
      <c r="D95" s="138" t="s">
        <v>177</v>
      </c>
      <c r="E95" s="146" t="s">
        <v>19</v>
      </c>
      <c r="F95" s="147" t="s">
        <v>179</v>
      </c>
      <c r="H95" s="148">
        <v>113.489</v>
      </c>
      <c r="I95" s="149"/>
      <c r="L95" s="145"/>
      <c r="M95" s="150"/>
      <c r="U95" s="151"/>
      <c r="AT95" s="146" t="s">
        <v>177</v>
      </c>
      <c r="AU95" s="146" t="s">
        <v>80</v>
      </c>
      <c r="AV95" s="12" t="s">
        <v>173</v>
      </c>
      <c r="AW95" s="12" t="s">
        <v>34</v>
      </c>
      <c r="AX95" s="12" t="s">
        <v>80</v>
      </c>
      <c r="AY95" s="146" t="s">
        <v>167</v>
      </c>
    </row>
    <row r="96" spans="2:65" s="1" customFormat="1" ht="16.5" customHeight="1" x14ac:dyDescent="0.2">
      <c r="B96" s="32"/>
      <c r="C96" s="152" t="s">
        <v>187</v>
      </c>
      <c r="D96" s="152" t="s">
        <v>180</v>
      </c>
      <c r="E96" s="153" t="s">
        <v>188</v>
      </c>
      <c r="F96" s="154" t="s">
        <v>189</v>
      </c>
      <c r="G96" s="155" t="s">
        <v>183</v>
      </c>
      <c r="H96" s="156">
        <v>113.489</v>
      </c>
      <c r="I96" s="157"/>
      <c r="J96" s="158">
        <f>ROUND(I96*H96,2)</f>
        <v>0</v>
      </c>
      <c r="K96" s="154" t="s">
        <v>172</v>
      </c>
      <c r="L96" s="159"/>
      <c r="M96" s="160" t="s">
        <v>19</v>
      </c>
      <c r="N96" s="161" t="s">
        <v>43</v>
      </c>
      <c r="P96" s="129">
        <f>O96*H96</f>
        <v>0</v>
      </c>
      <c r="Q96" s="129">
        <v>1</v>
      </c>
      <c r="R96" s="129">
        <f>Q96*H96</f>
        <v>113.489</v>
      </c>
      <c r="S96" s="129">
        <v>0</v>
      </c>
      <c r="T96" s="129">
        <f>S96*H96</f>
        <v>0</v>
      </c>
      <c r="U96" s="130" t="s">
        <v>19</v>
      </c>
      <c r="AR96" s="131" t="s">
        <v>184</v>
      </c>
      <c r="AT96" s="131" t="s">
        <v>180</v>
      </c>
      <c r="AU96" s="131" t="s">
        <v>80</v>
      </c>
      <c r="AY96" s="17" t="s">
        <v>167</v>
      </c>
      <c r="BE96" s="132">
        <f>IF(N96="základní",J96,0)</f>
        <v>0</v>
      </c>
      <c r="BF96" s="132">
        <f>IF(N96="snížená",J96,0)</f>
        <v>0</v>
      </c>
      <c r="BG96" s="132">
        <f>IF(N96="zákl. přenesená",J96,0)</f>
        <v>0</v>
      </c>
      <c r="BH96" s="132">
        <f>IF(N96="sníž. přenesená",J96,0)</f>
        <v>0</v>
      </c>
      <c r="BI96" s="132">
        <f>IF(N96="nulová",J96,0)</f>
        <v>0</v>
      </c>
      <c r="BJ96" s="17" t="s">
        <v>80</v>
      </c>
      <c r="BK96" s="132">
        <f>ROUND(I96*H96,2)</f>
        <v>0</v>
      </c>
      <c r="BL96" s="17" t="s">
        <v>173</v>
      </c>
      <c r="BM96" s="131" t="s">
        <v>190</v>
      </c>
    </row>
    <row r="97" spans="2:65" s="1" customFormat="1" ht="24.2" customHeight="1" x14ac:dyDescent="0.2">
      <c r="B97" s="32"/>
      <c r="C97" s="120" t="s">
        <v>173</v>
      </c>
      <c r="D97" s="120" t="s">
        <v>168</v>
      </c>
      <c r="E97" s="121" t="s">
        <v>191</v>
      </c>
      <c r="F97" s="122" t="s">
        <v>192</v>
      </c>
      <c r="G97" s="123" t="s">
        <v>193</v>
      </c>
      <c r="H97" s="124">
        <v>1721.4</v>
      </c>
      <c r="I97" s="125"/>
      <c r="J97" s="126">
        <f>ROUND(I97*H97,2)</f>
        <v>0</v>
      </c>
      <c r="K97" s="122" t="s">
        <v>172</v>
      </c>
      <c r="L97" s="32"/>
      <c r="M97" s="127" t="s">
        <v>19</v>
      </c>
      <c r="N97" s="128" t="s">
        <v>43</v>
      </c>
      <c r="P97" s="129">
        <f>O97*H97</f>
        <v>0</v>
      </c>
      <c r="Q97" s="129">
        <v>0</v>
      </c>
      <c r="R97" s="129">
        <f>Q97*H97</f>
        <v>0</v>
      </c>
      <c r="S97" s="129">
        <v>0</v>
      </c>
      <c r="T97" s="129">
        <f>S97*H97</f>
        <v>0</v>
      </c>
      <c r="U97" s="130" t="s">
        <v>19</v>
      </c>
      <c r="AR97" s="131" t="s">
        <v>173</v>
      </c>
      <c r="AT97" s="131" t="s">
        <v>168</v>
      </c>
      <c r="AU97" s="131" t="s">
        <v>80</v>
      </c>
      <c r="AY97" s="17" t="s">
        <v>167</v>
      </c>
      <c r="BE97" s="132">
        <f>IF(N97="základní",J97,0)</f>
        <v>0</v>
      </c>
      <c r="BF97" s="132">
        <f>IF(N97="snížená",J97,0)</f>
        <v>0</v>
      </c>
      <c r="BG97" s="132">
        <f>IF(N97="zákl. přenesená",J97,0)</f>
        <v>0</v>
      </c>
      <c r="BH97" s="132">
        <f>IF(N97="sníž. přenesená",J97,0)</f>
        <v>0</v>
      </c>
      <c r="BI97" s="132">
        <f>IF(N97="nulová",J97,0)</f>
        <v>0</v>
      </c>
      <c r="BJ97" s="17" t="s">
        <v>80</v>
      </c>
      <c r="BK97" s="132">
        <f>ROUND(I97*H97,2)</f>
        <v>0</v>
      </c>
      <c r="BL97" s="17" t="s">
        <v>173</v>
      </c>
      <c r="BM97" s="131" t="s">
        <v>194</v>
      </c>
    </row>
    <row r="98" spans="2:65" s="1" customFormat="1" x14ac:dyDescent="0.2">
      <c r="B98" s="32"/>
      <c r="D98" s="133" t="s">
        <v>175</v>
      </c>
      <c r="F98" s="134" t="s">
        <v>195</v>
      </c>
      <c r="I98" s="135"/>
      <c r="L98" s="32"/>
      <c r="M98" s="136"/>
      <c r="U98" s="53"/>
      <c r="AT98" s="17" t="s">
        <v>175</v>
      </c>
      <c r="AU98" s="17" t="s">
        <v>80</v>
      </c>
    </row>
    <row r="99" spans="2:65" s="11" customFormat="1" x14ac:dyDescent="0.2">
      <c r="B99" s="137"/>
      <c r="D99" s="138" t="s">
        <v>177</v>
      </c>
      <c r="E99" s="139" t="s">
        <v>19</v>
      </c>
      <c r="F99" s="140" t="s">
        <v>196</v>
      </c>
      <c r="H99" s="141">
        <v>1721.4</v>
      </c>
      <c r="I99" s="142"/>
      <c r="L99" s="137"/>
      <c r="M99" s="143"/>
      <c r="U99" s="144"/>
      <c r="AT99" s="139" t="s">
        <v>177</v>
      </c>
      <c r="AU99" s="139" t="s">
        <v>80</v>
      </c>
      <c r="AV99" s="11" t="s">
        <v>82</v>
      </c>
      <c r="AW99" s="11" t="s">
        <v>34</v>
      </c>
      <c r="AX99" s="11" t="s">
        <v>72</v>
      </c>
      <c r="AY99" s="139" t="s">
        <v>167</v>
      </c>
    </row>
    <row r="100" spans="2:65" s="12" customFormat="1" x14ac:dyDescent="0.2">
      <c r="B100" s="145"/>
      <c r="D100" s="138" t="s">
        <v>177</v>
      </c>
      <c r="E100" s="146" t="s">
        <v>19</v>
      </c>
      <c r="F100" s="147" t="s">
        <v>179</v>
      </c>
      <c r="H100" s="148">
        <v>1721.4</v>
      </c>
      <c r="I100" s="149"/>
      <c r="L100" s="145"/>
      <c r="M100" s="150"/>
      <c r="U100" s="151"/>
      <c r="AT100" s="146" t="s">
        <v>177</v>
      </c>
      <c r="AU100" s="146" t="s">
        <v>80</v>
      </c>
      <c r="AV100" s="12" t="s">
        <v>173</v>
      </c>
      <c r="AW100" s="12" t="s">
        <v>34</v>
      </c>
      <c r="AX100" s="12" t="s">
        <v>80</v>
      </c>
      <c r="AY100" s="146" t="s">
        <v>167</v>
      </c>
    </row>
    <row r="101" spans="2:65" s="1" customFormat="1" ht="27.75" customHeight="1" x14ac:dyDescent="0.2">
      <c r="B101" s="32"/>
      <c r="C101" s="270" t="s">
        <v>173</v>
      </c>
      <c r="D101" s="270" t="s">
        <v>168</v>
      </c>
      <c r="E101" s="271" t="s">
        <v>191</v>
      </c>
      <c r="F101" s="272" t="s">
        <v>192</v>
      </c>
      <c r="G101" s="273" t="s">
        <v>193</v>
      </c>
      <c r="H101" s="274">
        <v>2602</v>
      </c>
      <c r="I101" s="275">
        <v>0</v>
      </c>
      <c r="J101" s="276">
        <f>ROUND(I101*H101,2)</f>
        <v>0</v>
      </c>
      <c r="K101" s="272" t="s">
        <v>172</v>
      </c>
      <c r="L101" s="32"/>
      <c r="M101" s="127" t="s">
        <v>19</v>
      </c>
      <c r="N101" s="128" t="s">
        <v>43</v>
      </c>
      <c r="P101" s="129">
        <f>O101*H101</f>
        <v>0</v>
      </c>
      <c r="Q101" s="129">
        <v>0</v>
      </c>
      <c r="R101" s="129">
        <f>Q101*H101</f>
        <v>0</v>
      </c>
      <c r="S101" s="129">
        <v>0</v>
      </c>
      <c r="T101" s="129">
        <f>S101*H101</f>
        <v>0</v>
      </c>
      <c r="U101" s="130" t="s">
        <v>19</v>
      </c>
      <c r="AR101" s="131" t="s">
        <v>173</v>
      </c>
      <c r="AT101" s="131" t="s">
        <v>168</v>
      </c>
      <c r="AU101" s="131" t="s">
        <v>80</v>
      </c>
      <c r="AY101" s="17" t="s">
        <v>167</v>
      </c>
      <c r="BE101" s="132">
        <f>IF(N101="základní",J101,0)</f>
        <v>0</v>
      </c>
      <c r="BF101" s="132">
        <f>IF(N101="snížená",J101,0)</f>
        <v>0</v>
      </c>
      <c r="BG101" s="132">
        <f>IF(N101="zákl. přenesená",J101,0)</f>
        <v>0</v>
      </c>
      <c r="BH101" s="132">
        <f>IF(N101="sníž. přenesená",J101,0)</f>
        <v>0</v>
      </c>
      <c r="BI101" s="132">
        <f>IF(N101="nulová",J101,0)</f>
        <v>0</v>
      </c>
      <c r="BJ101" s="17" t="s">
        <v>80</v>
      </c>
      <c r="BK101" s="132">
        <f>ROUND(I101*H101,2)</f>
        <v>0</v>
      </c>
      <c r="BL101" s="17" t="s">
        <v>173</v>
      </c>
      <c r="BM101" s="131" t="s">
        <v>197</v>
      </c>
    </row>
    <row r="102" spans="2:65" s="1" customFormat="1" x14ac:dyDescent="0.2">
      <c r="B102" s="32"/>
      <c r="D102" s="133" t="s">
        <v>175</v>
      </c>
      <c r="F102" s="134" t="s">
        <v>195</v>
      </c>
      <c r="I102" s="135"/>
      <c r="L102" s="32"/>
      <c r="M102" s="136"/>
      <c r="U102" s="53"/>
      <c r="AT102" s="17" t="s">
        <v>175</v>
      </c>
      <c r="AU102" s="17" t="s">
        <v>80</v>
      </c>
    </row>
    <row r="103" spans="2:65" s="11" customFormat="1" x14ac:dyDescent="0.2">
      <c r="B103" s="137"/>
      <c r="D103" s="138" t="s">
        <v>177</v>
      </c>
      <c r="E103" s="139" t="s">
        <v>19</v>
      </c>
      <c r="F103" s="140" t="s">
        <v>198</v>
      </c>
      <c r="H103" s="141">
        <v>2602</v>
      </c>
      <c r="I103" s="142"/>
      <c r="L103" s="137"/>
      <c r="M103" s="143"/>
      <c r="U103" s="144"/>
      <c r="AT103" s="139" t="s">
        <v>177</v>
      </c>
      <c r="AU103" s="139" t="s">
        <v>80</v>
      </c>
      <c r="AV103" s="11" t="s">
        <v>82</v>
      </c>
      <c r="AW103" s="11" t="s">
        <v>34</v>
      </c>
      <c r="AX103" s="11" t="s">
        <v>72</v>
      </c>
      <c r="AY103" s="139" t="s">
        <v>167</v>
      </c>
    </row>
    <row r="104" spans="2:65" s="12" customFormat="1" x14ac:dyDescent="0.2">
      <c r="B104" s="145"/>
      <c r="D104" s="138" t="s">
        <v>177</v>
      </c>
      <c r="E104" s="146" t="s">
        <v>19</v>
      </c>
      <c r="F104" s="147" t="s">
        <v>179</v>
      </c>
      <c r="H104" s="148">
        <v>2602</v>
      </c>
      <c r="I104" s="149"/>
      <c r="L104" s="145"/>
      <c r="M104" s="150"/>
      <c r="U104" s="151"/>
      <c r="AT104" s="146" t="s">
        <v>177</v>
      </c>
      <c r="AU104" s="146" t="s">
        <v>80</v>
      </c>
      <c r="AV104" s="12" t="s">
        <v>173</v>
      </c>
      <c r="AW104" s="12" t="s">
        <v>34</v>
      </c>
      <c r="AX104" s="12" t="s">
        <v>80</v>
      </c>
      <c r="AY104" s="146" t="s">
        <v>167</v>
      </c>
    </row>
    <row r="105" spans="2:65" s="1" customFormat="1" ht="33" customHeight="1" x14ac:dyDescent="0.2">
      <c r="B105" s="32"/>
      <c r="C105" s="120" t="s">
        <v>199</v>
      </c>
      <c r="D105" s="120" t="s">
        <v>168</v>
      </c>
      <c r="E105" s="121" t="s">
        <v>200</v>
      </c>
      <c r="F105" s="122" t="s">
        <v>201</v>
      </c>
      <c r="G105" s="123" t="s">
        <v>171</v>
      </c>
      <c r="H105" s="124">
        <v>1771.7</v>
      </c>
      <c r="I105" s="125"/>
      <c r="J105" s="126">
        <f>ROUND(I105*H105,2)</f>
        <v>0</v>
      </c>
      <c r="K105" s="122" t="s">
        <v>172</v>
      </c>
      <c r="L105" s="32"/>
      <c r="M105" s="127" t="s">
        <v>19</v>
      </c>
      <c r="N105" s="128" t="s">
        <v>43</v>
      </c>
      <c r="P105" s="129">
        <f>O105*H105</f>
        <v>0</v>
      </c>
      <c r="Q105" s="129">
        <v>0</v>
      </c>
      <c r="R105" s="129">
        <f>Q105*H105</f>
        <v>0</v>
      </c>
      <c r="S105" s="129">
        <v>0</v>
      </c>
      <c r="T105" s="129">
        <f>S105*H105</f>
        <v>0</v>
      </c>
      <c r="U105" s="130" t="s">
        <v>19</v>
      </c>
      <c r="AR105" s="131" t="s">
        <v>173</v>
      </c>
      <c r="AT105" s="131" t="s">
        <v>168</v>
      </c>
      <c r="AU105" s="131" t="s">
        <v>80</v>
      </c>
      <c r="AY105" s="17" t="s">
        <v>167</v>
      </c>
      <c r="BE105" s="132">
        <f>IF(N105="základní",J105,0)</f>
        <v>0</v>
      </c>
      <c r="BF105" s="132">
        <f>IF(N105="snížená",J105,0)</f>
        <v>0</v>
      </c>
      <c r="BG105" s="132">
        <f>IF(N105="zákl. přenesená",J105,0)</f>
        <v>0</v>
      </c>
      <c r="BH105" s="132">
        <f>IF(N105="sníž. přenesená",J105,0)</f>
        <v>0</v>
      </c>
      <c r="BI105" s="132">
        <f>IF(N105="nulová",J105,0)</f>
        <v>0</v>
      </c>
      <c r="BJ105" s="17" t="s">
        <v>80</v>
      </c>
      <c r="BK105" s="132">
        <f>ROUND(I105*H105,2)</f>
        <v>0</v>
      </c>
      <c r="BL105" s="17" t="s">
        <v>173</v>
      </c>
      <c r="BM105" s="131" t="s">
        <v>202</v>
      </c>
    </row>
    <row r="106" spans="2:65" s="1" customFormat="1" x14ac:dyDescent="0.2">
      <c r="B106" s="32"/>
      <c r="D106" s="133" t="s">
        <v>175</v>
      </c>
      <c r="F106" s="134" t="s">
        <v>203</v>
      </c>
      <c r="I106" s="135"/>
      <c r="L106" s="32"/>
      <c r="M106" s="136"/>
      <c r="U106" s="53"/>
      <c r="AT106" s="17" t="s">
        <v>175</v>
      </c>
      <c r="AU106" s="17" t="s">
        <v>80</v>
      </c>
    </row>
    <row r="107" spans="2:65" s="11" customFormat="1" x14ac:dyDescent="0.2">
      <c r="B107" s="137"/>
      <c r="D107" s="138" t="s">
        <v>177</v>
      </c>
      <c r="E107" s="139" t="s">
        <v>19</v>
      </c>
      <c r="F107" s="140" t="s">
        <v>178</v>
      </c>
      <c r="H107" s="141">
        <v>2161.6999999999998</v>
      </c>
      <c r="I107" s="142"/>
      <c r="L107" s="137"/>
      <c r="M107" s="143"/>
      <c r="U107" s="144"/>
      <c r="AT107" s="139" t="s">
        <v>177</v>
      </c>
      <c r="AU107" s="139" t="s">
        <v>80</v>
      </c>
      <c r="AV107" s="11" t="s">
        <v>82</v>
      </c>
      <c r="AW107" s="11" t="s">
        <v>34</v>
      </c>
      <c r="AX107" s="11" t="s">
        <v>72</v>
      </c>
      <c r="AY107" s="139" t="s">
        <v>167</v>
      </c>
    </row>
    <row r="108" spans="2:65" s="11" customFormat="1" x14ac:dyDescent="0.2">
      <c r="B108" s="137"/>
      <c r="D108" s="138" t="s">
        <v>177</v>
      </c>
      <c r="E108" s="139" t="s">
        <v>19</v>
      </c>
      <c r="F108" s="140" t="s">
        <v>204</v>
      </c>
      <c r="H108" s="141">
        <v>-390</v>
      </c>
      <c r="I108" s="142"/>
      <c r="L108" s="137"/>
      <c r="M108" s="143"/>
      <c r="U108" s="144"/>
      <c r="AT108" s="139" t="s">
        <v>177</v>
      </c>
      <c r="AU108" s="139" t="s">
        <v>80</v>
      </c>
      <c r="AV108" s="11" t="s">
        <v>82</v>
      </c>
      <c r="AW108" s="11" t="s">
        <v>34</v>
      </c>
      <c r="AX108" s="11" t="s">
        <v>72</v>
      </c>
      <c r="AY108" s="139" t="s">
        <v>167</v>
      </c>
    </row>
    <row r="109" spans="2:65" s="12" customFormat="1" x14ac:dyDescent="0.2">
      <c r="B109" s="145"/>
      <c r="D109" s="138" t="s">
        <v>177</v>
      </c>
      <c r="E109" s="146" t="s">
        <v>19</v>
      </c>
      <c r="F109" s="147" t="s">
        <v>179</v>
      </c>
      <c r="H109" s="148">
        <v>1771.7</v>
      </c>
      <c r="I109" s="149"/>
      <c r="L109" s="145"/>
      <c r="M109" s="150"/>
      <c r="U109" s="151"/>
      <c r="AT109" s="146" t="s">
        <v>177</v>
      </c>
      <c r="AU109" s="146" t="s">
        <v>80</v>
      </c>
      <c r="AV109" s="12" t="s">
        <v>173</v>
      </c>
      <c r="AW109" s="12" t="s">
        <v>34</v>
      </c>
      <c r="AX109" s="12" t="s">
        <v>80</v>
      </c>
      <c r="AY109" s="146" t="s">
        <v>167</v>
      </c>
    </row>
    <row r="110" spans="2:65" s="1" customFormat="1" ht="62.65" customHeight="1" x14ac:dyDescent="0.2">
      <c r="B110" s="32"/>
      <c r="C110" s="120" t="s">
        <v>205</v>
      </c>
      <c r="D110" s="120" t="s">
        <v>168</v>
      </c>
      <c r="E110" s="121" t="s">
        <v>206</v>
      </c>
      <c r="F110" s="122" t="s">
        <v>207</v>
      </c>
      <c r="G110" s="123" t="s">
        <v>171</v>
      </c>
      <c r="H110" s="124">
        <v>991.7</v>
      </c>
      <c r="I110" s="125"/>
      <c r="J110" s="126">
        <f>ROUND(I110*H110,2)</f>
        <v>0</v>
      </c>
      <c r="K110" s="122" t="s">
        <v>172</v>
      </c>
      <c r="L110" s="32"/>
      <c r="M110" s="127" t="s">
        <v>19</v>
      </c>
      <c r="N110" s="128" t="s">
        <v>43</v>
      </c>
      <c r="P110" s="129">
        <f>O110*H110</f>
        <v>0</v>
      </c>
      <c r="Q110" s="129">
        <v>0</v>
      </c>
      <c r="R110" s="129">
        <f>Q110*H110</f>
        <v>0</v>
      </c>
      <c r="S110" s="129">
        <v>0</v>
      </c>
      <c r="T110" s="129">
        <f>S110*H110</f>
        <v>0</v>
      </c>
      <c r="U110" s="130" t="s">
        <v>19</v>
      </c>
      <c r="AR110" s="131" t="s">
        <v>173</v>
      </c>
      <c r="AT110" s="131" t="s">
        <v>168</v>
      </c>
      <c r="AU110" s="131" t="s">
        <v>80</v>
      </c>
      <c r="AY110" s="17" t="s">
        <v>167</v>
      </c>
      <c r="BE110" s="132">
        <f>IF(N110="základní",J110,0)</f>
        <v>0</v>
      </c>
      <c r="BF110" s="132">
        <f>IF(N110="snížená",J110,0)</f>
        <v>0</v>
      </c>
      <c r="BG110" s="132">
        <f>IF(N110="zákl. přenesená",J110,0)</f>
        <v>0</v>
      </c>
      <c r="BH110" s="132">
        <f>IF(N110="sníž. přenesená",J110,0)</f>
        <v>0</v>
      </c>
      <c r="BI110" s="132">
        <f>IF(N110="nulová",J110,0)</f>
        <v>0</v>
      </c>
      <c r="BJ110" s="17" t="s">
        <v>80</v>
      </c>
      <c r="BK110" s="132">
        <f>ROUND(I110*H110,2)</f>
        <v>0</v>
      </c>
      <c r="BL110" s="17" t="s">
        <v>173</v>
      </c>
      <c r="BM110" s="131" t="s">
        <v>208</v>
      </c>
    </row>
    <row r="111" spans="2:65" s="1" customFormat="1" x14ac:dyDescent="0.2">
      <c r="B111" s="32"/>
      <c r="D111" s="133" t="s">
        <v>175</v>
      </c>
      <c r="F111" s="134" t="s">
        <v>209</v>
      </c>
      <c r="I111" s="135"/>
      <c r="L111" s="32"/>
      <c r="M111" s="136"/>
      <c r="U111" s="53"/>
      <c r="AT111" s="17" t="s">
        <v>175</v>
      </c>
      <c r="AU111" s="17" t="s">
        <v>80</v>
      </c>
    </row>
    <row r="112" spans="2:65" s="11" customFormat="1" x14ac:dyDescent="0.2">
      <c r="B112" s="137"/>
      <c r="D112" s="138" t="s">
        <v>177</v>
      </c>
      <c r="E112" s="139" t="s">
        <v>19</v>
      </c>
      <c r="F112" s="140" t="s">
        <v>210</v>
      </c>
      <c r="H112" s="141">
        <v>991.7</v>
      </c>
      <c r="I112" s="142"/>
      <c r="L112" s="137"/>
      <c r="M112" s="143"/>
      <c r="U112" s="144"/>
      <c r="AT112" s="139" t="s">
        <v>177</v>
      </c>
      <c r="AU112" s="139" t="s">
        <v>80</v>
      </c>
      <c r="AV112" s="11" t="s">
        <v>82</v>
      </c>
      <c r="AW112" s="11" t="s">
        <v>34</v>
      </c>
      <c r="AX112" s="11" t="s">
        <v>72</v>
      </c>
      <c r="AY112" s="139" t="s">
        <v>167</v>
      </c>
    </row>
    <row r="113" spans="2:65" s="12" customFormat="1" x14ac:dyDescent="0.2">
      <c r="B113" s="145"/>
      <c r="D113" s="138" t="s">
        <v>177</v>
      </c>
      <c r="E113" s="146" t="s">
        <v>19</v>
      </c>
      <c r="F113" s="147" t="s">
        <v>179</v>
      </c>
      <c r="H113" s="148">
        <v>991.7</v>
      </c>
      <c r="I113" s="149"/>
      <c r="L113" s="145"/>
      <c r="M113" s="150"/>
      <c r="U113" s="151"/>
      <c r="AT113" s="146" t="s">
        <v>177</v>
      </c>
      <c r="AU113" s="146" t="s">
        <v>80</v>
      </c>
      <c r="AV113" s="12" t="s">
        <v>173</v>
      </c>
      <c r="AW113" s="12" t="s">
        <v>34</v>
      </c>
      <c r="AX113" s="12" t="s">
        <v>80</v>
      </c>
      <c r="AY113" s="146" t="s">
        <v>167</v>
      </c>
    </row>
    <row r="114" spans="2:65" s="1" customFormat="1" ht="62.65" customHeight="1" x14ac:dyDescent="0.2">
      <c r="B114" s="32"/>
      <c r="C114" s="270" t="s">
        <v>205</v>
      </c>
      <c r="D114" s="270" t="s">
        <v>168</v>
      </c>
      <c r="E114" s="271" t="s">
        <v>206</v>
      </c>
      <c r="F114" s="272" t="s">
        <v>207</v>
      </c>
      <c r="G114" s="273" t="s">
        <v>171</v>
      </c>
      <c r="H114" s="274">
        <v>1170</v>
      </c>
      <c r="I114" s="275">
        <v>0</v>
      </c>
      <c r="J114" s="276">
        <f>ROUND(I114*H114,2)</f>
        <v>0</v>
      </c>
      <c r="K114" s="272" t="s">
        <v>172</v>
      </c>
      <c r="L114" s="32"/>
      <c r="M114" s="127" t="s">
        <v>19</v>
      </c>
      <c r="N114" s="128" t="s">
        <v>43</v>
      </c>
      <c r="P114" s="129">
        <f>O114*H114</f>
        <v>0</v>
      </c>
      <c r="Q114" s="129">
        <v>0</v>
      </c>
      <c r="R114" s="129">
        <f>Q114*H114</f>
        <v>0</v>
      </c>
      <c r="S114" s="129">
        <v>0</v>
      </c>
      <c r="T114" s="129">
        <f>S114*H114</f>
        <v>0</v>
      </c>
      <c r="U114" s="130" t="s">
        <v>19</v>
      </c>
      <c r="AR114" s="131" t="s">
        <v>173</v>
      </c>
      <c r="AT114" s="131" t="s">
        <v>168</v>
      </c>
      <c r="AU114" s="131" t="s">
        <v>80</v>
      </c>
      <c r="AY114" s="17" t="s">
        <v>167</v>
      </c>
      <c r="BE114" s="132">
        <f>IF(N114="základní",J114,0)</f>
        <v>0</v>
      </c>
      <c r="BF114" s="132">
        <f>IF(N114="snížená",J114,0)</f>
        <v>0</v>
      </c>
      <c r="BG114" s="132">
        <f>IF(N114="zákl. přenesená",J114,0)</f>
        <v>0</v>
      </c>
      <c r="BH114" s="132">
        <f>IF(N114="sníž. přenesená",J114,0)</f>
        <v>0</v>
      </c>
      <c r="BI114" s="132">
        <f>IF(N114="nulová",J114,0)</f>
        <v>0</v>
      </c>
      <c r="BJ114" s="17" t="s">
        <v>80</v>
      </c>
      <c r="BK114" s="132">
        <f>ROUND(I114*H114,2)</f>
        <v>0</v>
      </c>
      <c r="BL114" s="17" t="s">
        <v>173</v>
      </c>
      <c r="BM114" s="131" t="s">
        <v>211</v>
      </c>
    </row>
    <row r="115" spans="2:65" s="1" customFormat="1" x14ac:dyDescent="0.2">
      <c r="B115" s="32"/>
      <c r="D115" s="133" t="s">
        <v>175</v>
      </c>
      <c r="F115" s="134" t="s">
        <v>209</v>
      </c>
      <c r="I115" s="135"/>
      <c r="L115" s="32"/>
      <c r="M115" s="136"/>
      <c r="U115" s="53"/>
      <c r="AT115" s="17" t="s">
        <v>175</v>
      </c>
      <c r="AU115" s="17" t="s">
        <v>80</v>
      </c>
    </row>
    <row r="116" spans="2:65" s="1" customFormat="1" ht="37.9" customHeight="1" x14ac:dyDescent="0.2">
      <c r="B116" s="32"/>
      <c r="C116" s="120" t="s">
        <v>212</v>
      </c>
      <c r="D116" s="120" t="s">
        <v>168</v>
      </c>
      <c r="E116" s="121" t="s">
        <v>213</v>
      </c>
      <c r="F116" s="122" t="s">
        <v>214</v>
      </c>
      <c r="G116" s="123" t="s">
        <v>171</v>
      </c>
      <c r="H116" s="124">
        <v>991.7</v>
      </c>
      <c r="I116" s="125"/>
      <c r="J116" s="126">
        <f>ROUND(I116*H116,2)</f>
        <v>0</v>
      </c>
      <c r="K116" s="122" t="s">
        <v>172</v>
      </c>
      <c r="L116" s="32"/>
      <c r="M116" s="127" t="s">
        <v>19</v>
      </c>
      <c r="N116" s="128" t="s">
        <v>43</v>
      </c>
      <c r="P116" s="129">
        <f>O116*H116</f>
        <v>0</v>
      </c>
      <c r="Q116" s="129">
        <v>0</v>
      </c>
      <c r="R116" s="129">
        <f>Q116*H116</f>
        <v>0</v>
      </c>
      <c r="S116" s="129">
        <v>0</v>
      </c>
      <c r="T116" s="129">
        <f>S116*H116</f>
        <v>0</v>
      </c>
      <c r="U116" s="130" t="s">
        <v>19</v>
      </c>
      <c r="AR116" s="131" t="s">
        <v>173</v>
      </c>
      <c r="AT116" s="131" t="s">
        <v>168</v>
      </c>
      <c r="AU116" s="131" t="s">
        <v>80</v>
      </c>
      <c r="AY116" s="17" t="s">
        <v>167</v>
      </c>
      <c r="BE116" s="132">
        <f>IF(N116="základní",J116,0)</f>
        <v>0</v>
      </c>
      <c r="BF116" s="132">
        <f>IF(N116="snížená",J116,0)</f>
        <v>0</v>
      </c>
      <c r="BG116" s="132">
        <f>IF(N116="zákl. přenesená",J116,0)</f>
        <v>0</v>
      </c>
      <c r="BH116" s="132">
        <f>IF(N116="sníž. přenesená",J116,0)</f>
        <v>0</v>
      </c>
      <c r="BI116" s="132">
        <f>IF(N116="nulová",J116,0)</f>
        <v>0</v>
      </c>
      <c r="BJ116" s="17" t="s">
        <v>80</v>
      </c>
      <c r="BK116" s="132">
        <f>ROUND(I116*H116,2)</f>
        <v>0</v>
      </c>
      <c r="BL116" s="17" t="s">
        <v>173</v>
      </c>
      <c r="BM116" s="131" t="s">
        <v>215</v>
      </c>
    </row>
    <row r="117" spans="2:65" s="1" customFormat="1" x14ac:dyDescent="0.2">
      <c r="B117" s="32"/>
      <c r="D117" s="133" t="s">
        <v>175</v>
      </c>
      <c r="F117" s="134" t="s">
        <v>216</v>
      </c>
      <c r="I117" s="135"/>
      <c r="L117" s="32"/>
      <c r="M117" s="136"/>
      <c r="U117" s="53"/>
      <c r="AT117" s="17" t="s">
        <v>175</v>
      </c>
      <c r="AU117" s="17" t="s">
        <v>80</v>
      </c>
    </row>
    <row r="118" spans="2:65" s="11" customFormat="1" x14ac:dyDescent="0.2">
      <c r="B118" s="137"/>
      <c r="D118" s="138" t="s">
        <v>177</v>
      </c>
      <c r="E118" s="139" t="s">
        <v>19</v>
      </c>
      <c r="F118" s="140" t="s">
        <v>210</v>
      </c>
      <c r="H118" s="141">
        <v>991.7</v>
      </c>
      <c r="I118" s="142"/>
      <c r="L118" s="137"/>
      <c r="M118" s="143"/>
      <c r="U118" s="144"/>
      <c r="AT118" s="139" t="s">
        <v>177</v>
      </c>
      <c r="AU118" s="139" t="s">
        <v>80</v>
      </c>
      <c r="AV118" s="11" t="s">
        <v>82</v>
      </c>
      <c r="AW118" s="11" t="s">
        <v>34</v>
      </c>
      <c r="AX118" s="11" t="s">
        <v>72</v>
      </c>
      <c r="AY118" s="139" t="s">
        <v>167</v>
      </c>
    </row>
    <row r="119" spans="2:65" s="12" customFormat="1" x14ac:dyDescent="0.2">
      <c r="B119" s="145"/>
      <c r="D119" s="138" t="s">
        <v>177</v>
      </c>
      <c r="E119" s="146" t="s">
        <v>19</v>
      </c>
      <c r="F119" s="147" t="s">
        <v>179</v>
      </c>
      <c r="H119" s="148">
        <v>991.7</v>
      </c>
      <c r="I119" s="149"/>
      <c r="L119" s="145"/>
      <c r="M119" s="150"/>
      <c r="U119" s="151"/>
      <c r="AT119" s="146" t="s">
        <v>177</v>
      </c>
      <c r="AU119" s="146" t="s">
        <v>80</v>
      </c>
      <c r="AV119" s="12" t="s">
        <v>173</v>
      </c>
      <c r="AW119" s="12" t="s">
        <v>34</v>
      </c>
      <c r="AX119" s="12" t="s">
        <v>80</v>
      </c>
      <c r="AY119" s="146" t="s">
        <v>167</v>
      </c>
    </row>
    <row r="120" spans="2:65" s="1" customFormat="1" ht="37.9" customHeight="1" x14ac:dyDescent="0.2">
      <c r="B120" s="32"/>
      <c r="C120" s="270" t="s">
        <v>212</v>
      </c>
      <c r="D120" s="270" t="s">
        <v>168</v>
      </c>
      <c r="E120" s="271" t="s">
        <v>213</v>
      </c>
      <c r="F120" s="272" t="s">
        <v>214</v>
      </c>
      <c r="G120" s="273" t="s">
        <v>171</v>
      </c>
      <c r="H120" s="274">
        <v>1170</v>
      </c>
      <c r="I120" s="275">
        <v>0</v>
      </c>
      <c r="J120" s="276">
        <f>ROUND(I120*H120,2)</f>
        <v>0</v>
      </c>
      <c r="K120" s="272" t="s">
        <v>172</v>
      </c>
      <c r="L120" s="32"/>
      <c r="M120" s="127" t="s">
        <v>19</v>
      </c>
      <c r="N120" s="128" t="s">
        <v>43</v>
      </c>
      <c r="P120" s="129">
        <f>O120*H120</f>
        <v>0</v>
      </c>
      <c r="Q120" s="129">
        <v>0</v>
      </c>
      <c r="R120" s="129">
        <f>Q120*H120</f>
        <v>0</v>
      </c>
      <c r="S120" s="129">
        <v>0</v>
      </c>
      <c r="T120" s="129">
        <f>S120*H120</f>
        <v>0</v>
      </c>
      <c r="U120" s="130" t="s">
        <v>19</v>
      </c>
      <c r="AR120" s="131" t="s">
        <v>173</v>
      </c>
      <c r="AT120" s="131" t="s">
        <v>168</v>
      </c>
      <c r="AU120" s="131" t="s">
        <v>80</v>
      </c>
      <c r="AY120" s="17" t="s">
        <v>167</v>
      </c>
      <c r="BE120" s="132">
        <f>IF(N120="základní",J120,0)</f>
        <v>0</v>
      </c>
      <c r="BF120" s="132">
        <f>IF(N120="snížená",J120,0)</f>
        <v>0</v>
      </c>
      <c r="BG120" s="132">
        <f>IF(N120="zákl. přenesená",J120,0)</f>
        <v>0</v>
      </c>
      <c r="BH120" s="132">
        <f>IF(N120="sníž. přenesená",J120,0)</f>
        <v>0</v>
      </c>
      <c r="BI120" s="132">
        <f>IF(N120="nulová",J120,0)</f>
        <v>0</v>
      </c>
      <c r="BJ120" s="17" t="s">
        <v>80</v>
      </c>
      <c r="BK120" s="132">
        <f>ROUND(I120*H120,2)</f>
        <v>0</v>
      </c>
      <c r="BL120" s="17" t="s">
        <v>173</v>
      </c>
      <c r="BM120" s="131" t="s">
        <v>217</v>
      </c>
    </row>
    <row r="121" spans="2:65" s="1" customFormat="1" x14ac:dyDescent="0.2">
      <c r="B121" s="32"/>
      <c r="D121" s="133" t="s">
        <v>175</v>
      </c>
      <c r="F121" s="134" t="s">
        <v>216</v>
      </c>
      <c r="I121" s="135"/>
      <c r="L121" s="32"/>
      <c r="M121" s="136"/>
      <c r="U121" s="53"/>
      <c r="AT121" s="17" t="s">
        <v>175</v>
      </c>
      <c r="AU121" s="17" t="s">
        <v>80</v>
      </c>
    </row>
    <row r="122" spans="2:65" s="11" customFormat="1" x14ac:dyDescent="0.2">
      <c r="B122" s="137"/>
      <c r="D122" s="138" t="s">
        <v>177</v>
      </c>
      <c r="E122" s="139" t="s">
        <v>19</v>
      </c>
      <c r="F122" s="140" t="s">
        <v>218</v>
      </c>
      <c r="H122" s="141">
        <v>1170</v>
      </c>
      <c r="I122" s="142"/>
      <c r="L122" s="137"/>
      <c r="M122" s="143"/>
      <c r="U122" s="144"/>
      <c r="AT122" s="139" t="s">
        <v>177</v>
      </c>
      <c r="AU122" s="139" t="s">
        <v>80</v>
      </c>
      <c r="AV122" s="11" t="s">
        <v>82</v>
      </c>
      <c r="AW122" s="11" t="s">
        <v>34</v>
      </c>
      <c r="AX122" s="11" t="s">
        <v>72</v>
      </c>
      <c r="AY122" s="139" t="s">
        <v>167</v>
      </c>
    </row>
    <row r="123" spans="2:65" s="12" customFormat="1" x14ac:dyDescent="0.2">
      <c r="B123" s="145"/>
      <c r="D123" s="138" t="s">
        <v>177</v>
      </c>
      <c r="E123" s="146" t="s">
        <v>19</v>
      </c>
      <c r="F123" s="147" t="s">
        <v>179</v>
      </c>
      <c r="H123" s="148">
        <v>1170</v>
      </c>
      <c r="I123" s="149"/>
      <c r="L123" s="145"/>
      <c r="M123" s="150"/>
      <c r="U123" s="151"/>
      <c r="AT123" s="146" t="s">
        <v>177</v>
      </c>
      <c r="AU123" s="146" t="s">
        <v>80</v>
      </c>
      <c r="AV123" s="12" t="s">
        <v>173</v>
      </c>
      <c r="AW123" s="12" t="s">
        <v>34</v>
      </c>
      <c r="AX123" s="12" t="s">
        <v>80</v>
      </c>
      <c r="AY123" s="146" t="s">
        <v>167</v>
      </c>
    </row>
    <row r="124" spans="2:65" s="1" customFormat="1" ht="33" customHeight="1" x14ac:dyDescent="0.2">
      <c r="B124" s="32"/>
      <c r="C124" s="120" t="s">
        <v>184</v>
      </c>
      <c r="D124" s="120" t="s">
        <v>168</v>
      </c>
      <c r="E124" s="121" t="s">
        <v>219</v>
      </c>
      <c r="F124" s="122" t="s">
        <v>220</v>
      </c>
      <c r="G124" s="123" t="s">
        <v>193</v>
      </c>
      <c r="H124" s="124">
        <v>1721.4</v>
      </c>
      <c r="I124" s="125"/>
      <c r="J124" s="126">
        <f>ROUND(I124*H124,2)</f>
        <v>0</v>
      </c>
      <c r="K124" s="122" t="s">
        <v>172</v>
      </c>
      <c r="L124" s="32"/>
      <c r="M124" s="127" t="s">
        <v>19</v>
      </c>
      <c r="N124" s="128" t="s">
        <v>43</v>
      </c>
      <c r="P124" s="129">
        <f>O124*H124</f>
        <v>0</v>
      </c>
      <c r="Q124" s="129">
        <v>0</v>
      </c>
      <c r="R124" s="129">
        <f>Q124*H124</f>
        <v>0</v>
      </c>
      <c r="S124" s="129">
        <v>0</v>
      </c>
      <c r="T124" s="129">
        <f>S124*H124</f>
        <v>0</v>
      </c>
      <c r="U124" s="130" t="s">
        <v>19</v>
      </c>
      <c r="AR124" s="131" t="s">
        <v>173</v>
      </c>
      <c r="AT124" s="131" t="s">
        <v>168</v>
      </c>
      <c r="AU124" s="131" t="s">
        <v>80</v>
      </c>
      <c r="AY124" s="17" t="s">
        <v>167</v>
      </c>
      <c r="BE124" s="132">
        <f>IF(N124="základní",J124,0)</f>
        <v>0</v>
      </c>
      <c r="BF124" s="132">
        <f>IF(N124="snížená",J124,0)</f>
        <v>0</v>
      </c>
      <c r="BG124" s="132">
        <f>IF(N124="zákl. přenesená",J124,0)</f>
        <v>0</v>
      </c>
      <c r="BH124" s="132">
        <f>IF(N124="sníž. přenesená",J124,0)</f>
        <v>0</v>
      </c>
      <c r="BI124" s="132">
        <f>IF(N124="nulová",J124,0)</f>
        <v>0</v>
      </c>
      <c r="BJ124" s="17" t="s">
        <v>80</v>
      </c>
      <c r="BK124" s="132">
        <f>ROUND(I124*H124,2)</f>
        <v>0</v>
      </c>
      <c r="BL124" s="17" t="s">
        <v>173</v>
      </c>
      <c r="BM124" s="131" t="s">
        <v>221</v>
      </c>
    </row>
    <row r="125" spans="2:65" s="1" customFormat="1" x14ac:dyDescent="0.2">
      <c r="B125" s="32"/>
      <c r="D125" s="133" t="s">
        <v>175</v>
      </c>
      <c r="F125" s="134" t="s">
        <v>222</v>
      </c>
      <c r="I125" s="135"/>
      <c r="L125" s="32"/>
      <c r="M125" s="136"/>
      <c r="U125" s="53"/>
      <c r="AT125" s="17" t="s">
        <v>175</v>
      </c>
      <c r="AU125" s="17" t="s">
        <v>80</v>
      </c>
    </row>
    <row r="126" spans="2:65" s="11" customFormat="1" x14ac:dyDescent="0.2">
      <c r="B126" s="137"/>
      <c r="D126" s="138" t="s">
        <v>177</v>
      </c>
      <c r="E126" s="139" t="s">
        <v>19</v>
      </c>
      <c r="F126" s="140" t="s">
        <v>196</v>
      </c>
      <c r="H126" s="141">
        <v>1721.4</v>
      </c>
      <c r="I126" s="142"/>
      <c r="L126" s="137"/>
      <c r="M126" s="143"/>
      <c r="U126" s="144"/>
      <c r="AT126" s="139" t="s">
        <v>177</v>
      </c>
      <c r="AU126" s="139" t="s">
        <v>80</v>
      </c>
      <c r="AV126" s="11" t="s">
        <v>82</v>
      </c>
      <c r="AW126" s="11" t="s">
        <v>34</v>
      </c>
      <c r="AX126" s="11" t="s">
        <v>72</v>
      </c>
      <c r="AY126" s="139" t="s">
        <v>167</v>
      </c>
    </row>
    <row r="127" spans="2:65" s="12" customFormat="1" x14ac:dyDescent="0.2">
      <c r="B127" s="145"/>
      <c r="D127" s="138" t="s">
        <v>177</v>
      </c>
      <c r="E127" s="146" t="s">
        <v>19</v>
      </c>
      <c r="F127" s="147" t="s">
        <v>179</v>
      </c>
      <c r="H127" s="148">
        <v>1721.4</v>
      </c>
      <c r="I127" s="149"/>
      <c r="L127" s="145"/>
      <c r="M127" s="150"/>
      <c r="U127" s="151"/>
      <c r="AT127" s="146" t="s">
        <v>177</v>
      </c>
      <c r="AU127" s="146" t="s">
        <v>80</v>
      </c>
      <c r="AV127" s="12" t="s">
        <v>173</v>
      </c>
      <c r="AW127" s="12" t="s">
        <v>34</v>
      </c>
      <c r="AX127" s="12" t="s">
        <v>80</v>
      </c>
      <c r="AY127" s="146" t="s">
        <v>167</v>
      </c>
    </row>
    <row r="128" spans="2:65" s="1" customFormat="1" ht="41.25" customHeight="1" x14ac:dyDescent="0.2">
      <c r="B128" s="32"/>
      <c r="C128" s="270" t="s">
        <v>184</v>
      </c>
      <c r="D128" s="270" t="s">
        <v>168</v>
      </c>
      <c r="E128" s="271" t="s">
        <v>219</v>
      </c>
      <c r="F128" s="272" t="s">
        <v>220</v>
      </c>
      <c r="G128" s="273" t="s">
        <v>193</v>
      </c>
      <c r="H128" s="274">
        <v>2602</v>
      </c>
      <c r="I128" s="275">
        <v>0</v>
      </c>
      <c r="J128" s="276">
        <f>ROUND(I128*H128,2)</f>
        <v>0</v>
      </c>
      <c r="K128" s="272" t="s">
        <v>172</v>
      </c>
      <c r="L128" s="32"/>
      <c r="M128" s="127" t="s">
        <v>19</v>
      </c>
      <c r="N128" s="128" t="s">
        <v>43</v>
      </c>
      <c r="P128" s="129">
        <f>O128*H128</f>
        <v>0</v>
      </c>
      <c r="Q128" s="129">
        <v>0</v>
      </c>
      <c r="R128" s="129">
        <f>Q128*H128</f>
        <v>0</v>
      </c>
      <c r="S128" s="129">
        <v>0</v>
      </c>
      <c r="T128" s="129">
        <f>S128*H128</f>
        <v>0</v>
      </c>
      <c r="U128" s="130" t="s">
        <v>19</v>
      </c>
      <c r="AR128" s="131" t="s">
        <v>173</v>
      </c>
      <c r="AT128" s="131" t="s">
        <v>168</v>
      </c>
      <c r="AU128" s="131" t="s">
        <v>80</v>
      </c>
      <c r="AY128" s="17" t="s">
        <v>167</v>
      </c>
      <c r="BE128" s="132">
        <f>IF(N128="základní",J128,0)</f>
        <v>0</v>
      </c>
      <c r="BF128" s="132">
        <f>IF(N128="snížená",J128,0)</f>
        <v>0</v>
      </c>
      <c r="BG128" s="132">
        <f>IF(N128="zákl. přenesená",J128,0)</f>
        <v>0</v>
      </c>
      <c r="BH128" s="132">
        <f>IF(N128="sníž. přenesená",J128,0)</f>
        <v>0</v>
      </c>
      <c r="BI128" s="132">
        <f>IF(N128="nulová",J128,0)</f>
        <v>0</v>
      </c>
      <c r="BJ128" s="17" t="s">
        <v>80</v>
      </c>
      <c r="BK128" s="132">
        <f>ROUND(I128*H128,2)</f>
        <v>0</v>
      </c>
      <c r="BL128" s="17" t="s">
        <v>173</v>
      </c>
      <c r="BM128" s="131" t="s">
        <v>223</v>
      </c>
    </row>
    <row r="129" spans="2:65" s="1" customFormat="1" x14ac:dyDescent="0.2">
      <c r="B129" s="32"/>
      <c r="D129" s="133" t="s">
        <v>175</v>
      </c>
      <c r="F129" s="134" t="s">
        <v>222</v>
      </c>
      <c r="I129" s="135"/>
      <c r="L129" s="32"/>
      <c r="M129" s="136"/>
      <c r="U129" s="53"/>
      <c r="AT129" s="17" t="s">
        <v>175</v>
      </c>
      <c r="AU129" s="17" t="s">
        <v>80</v>
      </c>
    </row>
    <row r="130" spans="2:65" s="11" customFormat="1" x14ac:dyDescent="0.2">
      <c r="B130" s="137"/>
      <c r="D130" s="138" t="s">
        <v>177</v>
      </c>
      <c r="E130" s="139" t="s">
        <v>19</v>
      </c>
      <c r="F130" s="140" t="s">
        <v>198</v>
      </c>
      <c r="H130" s="141">
        <v>2602</v>
      </c>
      <c r="I130" s="142"/>
      <c r="L130" s="137"/>
      <c r="M130" s="143"/>
      <c r="U130" s="144"/>
      <c r="AT130" s="139" t="s">
        <v>177</v>
      </c>
      <c r="AU130" s="139" t="s">
        <v>80</v>
      </c>
      <c r="AV130" s="11" t="s">
        <v>82</v>
      </c>
      <c r="AW130" s="11" t="s">
        <v>34</v>
      </c>
      <c r="AX130" s="11" t="s">
        <v>72</v>
      </c>
      <c r="AY130" s="139" t="s">
        <v>167</v>
      </c>
    </row>
    <row r="131" spans="2:65" s="12" customFormat="1" x14ac:dyDescent="0.2">
      <c r="B131" s="145"/>
      <c r="D131" s="138" t="s">
        <v>177</v>
      </c>
      <c r="E131" s="146" t="s">
        <v>19</v>
      </c>
      <c r="F131" s="147" t="s">
        <v>179</v>
      </c>
      <c r="H131" s="148">
        <v>2602</v>
      </c>
      <c r="I131" s="149"/>
      <c r="L131" s="145"/>
      <c r="M131" s="150"/>
      <c r="U131" s="151"/>
      <c r="AT131" s="146" t="s">
        <v>177</v>
      </c>
      <c r="AU131" s="146" t="s">
        <v>80</v>
      </c>
      <c r="AV131" s="12" t="s">
        <v>173</v>
      </c>
      <c r="AW131" s="12" t="s">
        <v>34</v>
      </c>
      <c r="AX131" s="12" t="s">
        <v>80</v>
      </c>
      <c r="AY131" s="146" t="s">
        <v>167</v>
      </c>
    </row>
    <row r="132" spans="2:65" s="10" customFormat="1" ht="25.9" customHeight="1" x14ac:dyDescent="0.2">
      <c r="B132" s="110"/>
      <c r="D132" s="111" t="s">
        <v>71</v>
      </c>
      <c r="E132" s="112" t="s">
        <v>82</v>
      </c>
      <c r="F132" s="112" t="s">
        <v>224</v>
      </c>
      <c r="I132" s="113"/>
      <c r="J132" s="114">
        <f>BK132</f>
        <v>0</v>
      </c>
      <c r="L132" s="110"/>
      <c r="M132" s="115"/>
      <c r="P132" s="116">
        <f>SUM(P133:P136)</f>
        <v>0</v>
      </c>
      <c r="R132" s="116">
        <f>SUM(R133:R136)</f>
        <v>71.865937500000001</v>
      </c>
      <c r="T132" s="116">
        <f>SUM(T133:T136)</f>
        <v>0</v>
      </c>
      <c r="U132" s="117"/>
      <c r="AR132" s="111" t="s">
        <v>80</v>
      </c>
      <c r="AT132" s="118" t="s">
        <v>71</v>
      </c>
      <c r="AU132" s="118" t="s">
        <v>72</v>
      </c>
      <c r="AY132" s="111" t="s">
        <v>167</v>
      </c>
      <c r="BK132" s="119">
        <f>SUM(BK133:BK136)</f>
        <v>0</v>
      </c>
    </row>
    <row r="133" spans="2:65" s="1" customFormat="1" ht="55.5" customHeight="1" x14ac:dyDescent="0.2">
      <c r="B133" s="32"/>
      <c r="C133" s="120" t="s">
        <v>225</v>
      </c>
      <c r="D133" s="120" t="s">
        <v>168</v>
      </c>
      <c r="E133" s="121" t="s">
        <v>226</v>
      </c>
      <c r="F133" s="122" t="s">
        <v>227</v>
      </c>
      <c r="G133" s="123" t="s">
        <v>228</v>
      </c>
      <c r="H133" s="124">
        <v>262.5</v>
      </c>
      <c r="I133" s="125"/>
      <c r="J133" s="126">
        <f>ROUND(I133*H133,2)</f>
        <v>0</v>
      </c>
      <c r="K133" s="122" t="s">
        <v>172</v>
      </c>
      <c r="L133" s="32"/>
      <c r="M133" s="127" t="s">
        <v>19</v>
      </c>
      <c r="N133" s="128" t="s">
        <v>43</v>
      </c>
      <c r="P133" s="129">
        <f>O133*H133</f>
        <v>0</v>
      </c>
      <c r="Q133" s="129">
        <v>0.27377499999999999</v>
      </c>
      <c r="R133" s="129">
        <f>Q133*H133</f>
        <v>71.865937500000001</v>
      </c>
      <c r="S133" s="129">
        <v>0</v>
      </c>
      <c r="T133" s="129">
        <f>S133*H133</f>
        <v>0</v>
      </c>
      <c r="U133" s="130" t="s">
        <v>19</v>
      </c>
      <c r="AR133" s="131" t="s">
        <v>173</v>
      </c>
      <c r="AT133" s="131" t="s">
        <v>168</v>
      </c>
      <c r="AU133" s="131" t="s">
        <v>80</v>
      </c>
      <c r="AY133" s="17" t="s">
        <v>167</v>
      </c>
      <c r="BE133" s="132">
        <f>IF(N133="základní",J133,0)</f>
        <v>0</v>
      </c>
      <c r="BF133" s="132">
        <f>IF(N133="snížená",J133,0)</f>
        <v>0</v>
      </c>
      <c r="BG133" s="132">
        <f>IF(N133="zákl. přenesená",J133,0)</f>
        <v>0</v>
      </c>
      <c r="BH133" s="132">
        <f>IF(N133="sníž. přenesená",J133,0)</f>
        <v>0</v>
      </c>
      <c r="BI133" s="132">
        <f>IF(N133="nulová",J133,0)</f>
        <v>0</v>
      </c>
      <c r="BJ133" s="17" t="s">
        <v>80</v>
      </c>
      <c r="BK133" s="132">
        <f>ROUND(I133*H133,2)</f>
        <v>0</v>
      </c>
      <c r="BL133" s="17" t="s">
        <v>173</v>
      </c>
      <c r="BM133" s="131" t="s">
        <v>229</v>
      </c>
    </row>
    <row r="134" spans="2:65" s="1" customFormat="1" x14ac:dyDescent="0.2">
      <c r="B134" s="32"/>
      <c r="D134" s="133" t="s">
        <v>175</v>
      </c>
      <c r="F134" s="134" t="s">
        <v>230</v>
      </c>
      <c r="I134" s="135"/>
      <c r="L134" s="32"/>
      <c r="M134" s="136"/>
      <c r="U134" s="53"/>
      <c r="AT134" s="17" t="s">
        <v>175</v>
      </c>
      <c r="AU134" s="17" t="s">
        <v>80</v>
      </c>
    </row>
    <row r="135" spans="2:65" s="11" customFormat="1" x14ac:dyDescent="0.2">
      <c r="B135" s="137"/>
      <c r="D135" s="138" t="s">
        <v>177</v>
      </c>
      <c r="E135" s="139" t="s">
        <v>19</v>
      </c>
      <c r="F135" s="140" t="s">
        <v>231</v>
      </c>
      <c r="H135" s="141">
        <v>262.5</v>
      </c>
      <c r="I135" s="142"/>
      <c r="L135" s="137"/>
      <c r="M135" s="143"/>
      <c r="U135" s="144"/>
      <c r="AT135" s="139" t="s">
        <v>177</v>
      </c>
      <c r="AU135" s="139" t="s">
        <v>80</v>
      </c>
      <c r="AV135" s="11" t="s">
        <v>82</v>
      </c>
      <c r="AW135" s="11" t="s">
        <v>34</v>
      </c>
      <c r="AX135" s="11" t="s">
        <v>72</v>
      </c>
      <c r="AY135" s="139" t="s">
        <v>167</v>
      </c>
    </row>
    <row r="136" spans="2:65" s="12" customFormat="1" x14ac:dyDescent="0.2">
      <c r="B136" s="145"/>
      <c r="D136" s="138" t="s">
        <v>177</v>
      </c>
      <c r="E136" s="146" t="s">
        <v>19</v>
      </c>
      <c r="F136" s="147" t="s">
        <v>179</v>
      </c>
      <c r="H136" s="148">
        <v>262.5</v>
      </c>
      <c r="I136" s="149"/>
      <c r="L136" s="145"/>
      <c r="M136" s="150"/>
      <c r="U136" s="151"/>
      <c r="AT136" s="146" t="s">
        <v>177</v>
      </c>
      <c r="AU136" s="146" t="s">
        <v>80</v>
      </c>
      <c r="AV136" s="12" t="s">
        <v>173</v>
      </c>
      <c r="AW136" s="12" t="s">
        <v>34</v>
      </c>
      <c r="AX136" s="12" t="s">
        <v>80</v>
      </c>
      <c r="AY136" s="146" t="s">
        <v>167</v>
      </c>
    </row>
    <row r="137" spans="2:65" s="10" customFormat="1" ht="25.9" customHeight="1" x14ac:dyDescent="0.2">
      <c r="B137" s="110"/>
      <c r="D137" s="111" t="s">
        <v>71</v>
      </c>
      <c r="E137" s="112" t="s">
        <v>173</v>
      </c>
      <c r="F137" s="112" t="s">
        <v>232</v>
      </c>
      <c r="I137" s="113"/>
      <c r="J137" s="114">
        <f>BK137</f>
        <v>0</v>
      </c>
      <c r="L137" s="110"/>
      <c r="M137" s="115"/>
      <c r="P137" s="116">
        <f>SUM(P138:P139)</f>
        <v>0</v>
      </c>
      <c r="R137" s="116">
        <f>SUM(R138:R139)</f>
        <v>33.404096000000003</v>
      </c>
      <c r="T137" s="116">
        <f>SUM(T138:T139)</f>
        <v>0</v>
      </c>
      <c r="U137" s="117"/>
      <c r="AR137" s="111" t="s">
        <v>80</v>
      </c>
      <c r="AT137" s="118" t="s">
        <v>71</v>
      </c>
      <c r="AU137" s="118" t="s">
        <v>72</v>
      </c>
      <c r="AY137" s="111" t="s">
        <v>167</v>
      </c>
      <c r="BK137" s="119">
        <f>SUM(BK138:BK139)</f>
        <v>0</v>
      </c>
    </row>
    <row r="138" spans="2:65" s="1" customFormat="1" ht="37.9" customHeight="1" x14ac:dyDescent="0.2">
      <c r="B138" s="32"/>
      <c r="C138" s="120" t="s">
        <v>233</v>
      </c>
      <c r="D138" s="120" t="s">
        <v>168</v>
      </c>
      <c r="E138" s="121" t="s">
        <v>234</v>
      </c>
      <c r="F138" s="122" t="s">
        <v>235</v>
      </c>
      <c r="G138" s="123" t="s">
        <v>193</v>
      </c>
      <c r="H138" s="124">
        <v>206.3</v>
      </c>
      <c r="I138" s="125"/>
      <c r="J138" s="126">
        <f>ROUND(I138*H138,2)</f>
        <v>0</v>
      </c>
      <c r="K138" s="122" t="s">
        <v>172</v>
      </c>
      <c r="L138" s="32"/>
      <c r="M138" s="127" t="s">
        <v>19</v>
      </c>
      <c r="N138" s="128" t="s">
        <v>43</v>
      </c>
      <c r="P138" s="129">
        <f>O138*H138</f>
        <v>0</v>
      </c>
      <c r="Q138" s="129">
        <v>0.16192000000000001</v>
      </c>
      <c r="R138" s="129">
        <f>Q138*H138</f>
        <v>33.404096000000003</v>
      </c>
      <c r="S138" s="129">
        <v>0</v>
      </c>
      <c r="T138" s="129">
        <f>S138*H138</f>
        <v>0</v>
      </c>
      <c r="U138" s="130" t="s">
        <v>19</v>
      </c>
      <c r="AR138" s="131" t="s">
        <v>173</v>
      </c>
      <c r="AT138" s="131" t="s">
        <v>168</v>
      </c>
      <c r="AU138" s="131" t="s">
        <v>80</v>
      </c>
      <c r="AY138" s="17" t="s">
        <v>167</v>
      </c>
      <c r="BE138" s="132">
        <f>IF(N138="základní",J138,0)</f>
        <v>0</v>
      </c>
      <c r="BF138" s="132">
        <f>IF(N138="snížená",J138,0)</f>
        <v>0</v>
      </c>
      <c r="BG138" s="132">
        <f>IF(N138="zákl. přenesená",J138,0)</f>
        <v>0</v>
      </c>
      <c r="BH138" s="132">
        <f>IF(N138="sníž. přenesená",J138,0)</f>
        <v>0</v>
      </c>
      <c r="BI138" s="132">
        <f>IF(N138="nulová",J138,0)</f>
        <v>0</v>
      </c>
      <c r="BJ138" s="17" t="s">
        <v>80</v>
      </c>
      <c r="BK138" s="132">
        <f>ROUND(I138*H138,2)</f>
        <v>0</v>
      </c>
      <c r="BL138" s="17" t="s">
        <v>173</v>
      </c>
      <c r="BM138" s="131" t="s">
        <v>236</v>
      </c>
    </row>
    <row r="139" spans="2:65" s="1" customFormat="1" x14ac:dyDescent="0.2">
      <c r="B139" s="32"/>
      <c r="D139" s="133" t="s">
        <v>175</v>
      </c>
      <c r="F139" s="134" t="s">
        <v>237</v>
      </c>
      <c r="I139" s="135"/>
      <c r="L139" s="32"/>
      <c r="M139" s="136"/>
      <c r="U139" s="53"/>
      <c r="AT139" s="17" t="s">
        <v>175</v>
      </c>
      <c r="AU139" s="17" t="s">
        <v>80</v>
      </c>
    </row>
    <row r="140" spans="2:65" s="10" customFormat="1" ht="25.9" customHeight="1" x14ac:dyDescent="0.2">
      <c r="B140" s="110"/>
      <c r="D140" s="111" t="s">
        <v>71</v>
      </c>
      <c r="E140" s="112" t="s">
        <v>199</v>
      </c>
      <c r="F140" s="112" t="s">
        <v>238</v>
      </c>
      <c r="I140" s="113"/>
      <c r="J140" s="114">
        <f>BK140</f>
        <v>0</v>
      </c>
      <c r="L140" s="110"/>
      <c r="M140" s="115"/>
      <c r="P140" s="116">
        <f>SUM(P141:P181)</f>
        <v>0</v>
      </c>
      <c r="R140" s="116">
        <f>SUM(R141:R181)</f>
        <v>4124.0467968000003</v>
      </c>
      <c r="T140" s="116">
        <f>SUM(T141:T181)</f>
        <v>0</v>
      </c>
      <c r="U140" s="117"/>
      <c r="AR140" s="111" t="s">
        <v>80</v>
      </c>
      <c r="AT140" s="118" t="s">
        <v>71</v>
      </c>
      <c r="AU140" s="118" t="s">
        <v>72</v>
      </c>
      <c r="AY140" s="111" t="s">
        <v>167</v>
      </c>
      <c r="BK140" s="119">
        <f>SUM(BK141:BK181)</f>
        <v>0</v>
      </c>
    </row>
    <row r="141" spans="2:65" s="1" customFormat="1" ht="33" customHeight="1" x14ac:dyDescent="0.2">
      <c r="B141" s="32"/>
      <c r="C141" s="120" t="s">
        <v>239</v>
      </c>
      <c r="D141" s="120" t="s">
        <v>168</v>
      </c>
      <c r="E141" s="121" t="s">
        <v>240</v>
      </c>
      <c r="F141" s="122" t="s">
        <v>241</v>
      </c>
      <c r="G141" s="123" t="s">
        <v>193</v>
      </c>
      <c r="H141" s="124">
        <v>206.3</v>
      </c>
      <c r="I141" s="125"/>
      <c r="J141" s="126">
        <f>ROUND(I141*H141,2)</f>
        <v>0</v>
      </c>
      <c r="K141" s="122" t="s">
        <v>172</v>
      </c>
      <c r="L141" s="32"/>
      <c r="M141" s="127" t="s">
        <v>19</v>
      </c>
      <c r="N141" s="128" t="s">
        <v>43</v>
      </c>
      <c r="P141" s="129">
        <f>O141*H141</f>
        <v>0</v>
      </c>
      <c r="Q141" s="129">
        <v>0.34499999999999997</v>
      </c>
      <c r="R141" s="129">
        <f>Q141*H141</f>
        <v>71.173500000000004</v>
      </c>
      <c r="S141" s="129">
        <v>0</v>
      </c>
      <c r="T141" s="129">
        <f>S141*H141</f>
        <v>0</v>
      </c>
      <c r="U141" s="130" t="s">
        <v>19</v>
      </c>
      <c r="AR141" s="131" t="s">
        <v>173</v>
      </c>
      <c r="AT141" s="131" t="s">
        <v>168</v>
      </c>
      <c r="AU141" s="131" t="s">
        <v>80</v>
      </c>
      <c r="AY141" s="17" t="s">
        <v>167</v>
      </c>
      <c r="BE141" s="132">
        <f>IF(N141="základní",J141,0)</f>
        <v>0</v>
      </c>
      <c r="BF141" s="132">
        <f>IF(N141="snížená",J141,0)</f>
        <v>0</v>
      </c>
      <c r="BG141" s="132">
        <f>IF(N141="zákl. přenesená",J141,0)</f>
        <v>0</v>
      </c>
      <c r="BH141" s="132">
        <f>IF(N141="sníž. přenesená",J141,0)</f>
        <v>0</v>
      </c>
      <c r="BI141" s="132">
        <f>IF(N141="nulová",J141,0)</f>
        <v>0</v>
      </c>
      <c r="BJ141" s="17" t="s">
        <v>80</v>
      </c>
      <c r="BK141" s="132">
        <f>ROUND(I141*H141,2)</f>
        <v>0</v>
      </c>
      <c r="BL141" s="17" t="s">
        <v>173</v>
      </c>
      <c r="BM141" s="131" t="s">
        <v>242</v>
      </c>
    </row>
    <row r="142" spans="2:65" s="1" customFormat="1" x14ac:dyDescent="0.2">
      <c r="B142" s="32"/>
      <c r="D142" s="133" t="s">
        <v>175</v>
      </c>
      <c r="F142" s="134" t="s">
        <v>243</v>
      </c>
      <c r="I142" s="135"/>
      <c r="L142" s="32"/>
      <c r="M142" s="136"/>
      <c r="U142" s="53"/>
      <c r="AT142" s="17" t="s">
        <v>175</v>
      </c>
      <c r="AU142" s="17" t="s">
        <v>80</v>
      </c>
    </row>
    <row r="143" spans="2:65" s="13" customFormat="1" x14ac:dyDescent="0.2">
      <c r="B143" s="162"/>
      <c r="D143" s="138" t="s">
        <v>177</v>
      </c>
      <c r="E143" s="163" t="s">
        <v>19</v>
      </c>
      <c r="F143" s="164" t="s">
        <v>244</v>
      </c>
      <c r="H143" s="163" t="s">
        <v>19</v>
      </c>
      <c r="I143" s="165"/>
      <c r="L143" s="162"/>
      <c r="M143" s="166"/>
      <c r="U143" s="167"/>
      <c r="AT143" s="163" t="s">
        <v>177</v>
      </c>
      <c r="AU143" s="163" t="s">
        <v>80</v>
      </c>
      <c r="AV143" s="13" t="s">
        <v>80</v>
      </c>
      <c r="AW143" s="13" t="s">
        <v>34</v>
      </c>
      <c r="AX143" s="13" t="s">
        <v>72</v>
      </c>
      <c r="AY143" s="163" t="s">
        <v>167</v>
      </c>
    </row>
    <row r="144" spans="2:65" s="11" customFormat="1" x14ac:dyDescent="0.2">
      <c r="B144" s="137"/>
      <c r="D144" s="138" t="s">
        <v>177</v>
      </c>
      <c r="E144" s="139" t="s">
        <v>19</v>
      </c>
      <c r="F144" s="140" t="s">
        <v>245</v>
      </c>
      <c r="H144" s="141">
        <v>206.3</v>
      </c>
      <c r="I144" s="142"/>
      <c r="L144" s="137"/>
      <c r="M144" s="143"/>
      <c r="U144" s="144"/>
      <c r="AT144" s="139" t="s">
        <v>177</v>
      </c>
      <c r="AU144" s="139" t="s">
        <v>80</v>
      </c>
      <c r="AV144" s="11" t="s">
        <v>82</v>
      </c>
      <c r="AW144" s="11" t="s">
        <v>34</v>
      </c>
      <c r="AX144" s="11" t="s">
        <v>80</v>
      </c>
      <c r="AY144" s="139" t="s">
        <v>167</v>
      </c>
    </row>
    <row r="145" spans="2:65" s="1" customFormat="1" ht="33" customHeight="1" x14ac:dyDescent="0.2">
      <c r="B145" s="32"/>
      <c r="C145" s="120" t="s">
        <v>246</v>
      </c>
      <c r="D145" s="120" t="s">
        <v>168</v>
      </c>
      <c r="E145" s="121" t="s">
        <v>247</v>
      </c>
      <c r="F145" s="122" t="s">
        <v>248</v>
      </c>
      <c r="G145" s="123" t="s">
        <v>193</v>
      </c>
      <c r="H145" s="124">
        <v>1105.3</v>
      </c>
      <c r="I145" s="125"/>
      <c r="J145" s="126">
        <f>ROUND(I145*H145,2)</f>
        <v>0</v>
      </c>
      <c r="K145" s="122" t="s">
        <v>172</v>
      </c>
      <c r="L145" s="32"/>
      <c r="M145" s="127" t="s">
        <v>19</v>
      </c>
      <c r="N145" s="128" t="s">
        <v>43</v>
      </c>
      <c r="P145" s="129">
        <f>O145*H145</f>
        <v>0</v>
      </c>
      <c r="Q145" s="129">
        <v>0.46</v>
      </c>
      <c r="R145" s="129">
        <f>Q145*H145</f>
        <v>508.43799999999999</v>
      </c>
      <c r="S145" s="129">
        <v>0</v>
      </c>
      <c r="T145" s="129">
        <f>S145*H145</f>
        <v>0</v>
      </c>
      <c r="U145" s="130" t="s">
        <v>19</v>
      </c>
      <c r="AR145" s="131" t="s">
        <v>173</v>
      </c>
      <c r="AT145" s="131" t="s">
        <v>168</v>
      </c>
      <c r="AU145" s="131" t="s">
        <v>80</v>
      </c>
      <c r="AY145" s="17" t="s">
        <v>167</v>
      </c>
      <c r="BE145" s="132">
        <f>IF(N145="základní",J145,0)</f>
        <v>0</v>
      </c>
      <c r="BF145" s="132">
        <f>IF(N145="snížená",J145,0)</f>
        <v>0</v>
      </c>
      <c r="BG145" s="132">
        <f>IF(N145="zákl. přenesená",J145,0)</f>
        <v>0</v>
      </c>
      <c r="BH145" s="132">
        <f>IF(N145="sníž. přenesená",J145,0)</f>
        <v>0</v>
      </c>
      <c r="BI145" s="132">
        <f>IF(N145="nulová",J145,0)</f>
        <v>0</v>
      </c>
      <c r="BJ145" s="17" t="s">
        <v>80</v>
      </c>
      <c r="BK145" s="132">
        <f>ROUND(I145*H145,2)</f>
        <v>0</v>
      </c>
      <c r="BL145" s="17" t="s">
        <v>173</v>
      </c>
      <c r="BM145" s="131" t="s">
        <v>249</v>
      </c>
    </row>
    <row r="146" spans="2:65" s="1" customFormat="1" x14ac:dyDescent="0.2">
      <c r="B146" s="32"/>
      <c r="D146" s="133" t="s">
        <v>175</v>
      </c>
      <c r="F146" s="134" t="s">
        <v>250</v>
      </c>
      <c r="I146" s="135"/>
      <c r="L146" s="32"/>
      <c r="M146" s="136"/>
      <c r="U146" s="53"/>
      <c r="AT146" s="17" t="s">
        <v>175</v>
      </c>
      <c r="AU146" s="17" t="s">
        <v>80</v>
      </c>
    </row>
    <row r="147" spans="2:65" s="13" customFormat="1" x14ac:dyDescent="0.2">
      <c r="B147" s="162"/>
      <c r="D147" s="138" t="s">
        <v>177</v>
      </c>
      <c r="E147" s="163" t="s">
        <v>19</v>
      </c>
      <c r="F147" s="164" t="s">
        <v>251</v>
      </c>
      <c r="H147" s="163" t="s">
        <v>19</v>
      </c>
      <c r="I147" s="165"/>
      <c r="L147" s="162"/>
      <c r="M147" s="166"/>
      <c r="U147" s="167"/>
      <c r="AT147" s="163" t="s">
        <v>177</v>
      </c>
      <c r="AU147" s="163" t="s">
        <v>80</v>
      </c>
      <c r="AV147" s="13" t="s">
        <v>80</v>
      </c>
      <c r="AW147" s="13" t="s">
        <v>34</v>
      </c>
      <c r="AX147" s="13" t="s">
        <v>72</v>
      </c>
      <c r="AY147" s="163" t="s">
        <v>167</v>
      </c>
    </row>
    <row r="148" spans="2:65" s="11" customFormat="1" x14ac:dyDescent="0.2">
      <c r="B148" s="137"/>
      <c r="D148" s="138" t="s">
        <v>177</v>
      </c>
      <c r="E148" s="139" t="s">
        <v>19</v>
      </c>
      <c r="F148" s="140" t="s">
        <v>252</v>
      </c>
      <c r="H148" s="141">
        <v>1105.3</v>
      </c>
      <c r="I148" s="142"/>
      <c r="L148" s="137"/>
      <c r="M148" s="143"/>
      <c r="U148" s="144"/>
      <c r="AT148" s="139" t="s">
        <v>177</v>
      </c>
      <c r="AU148" s="139" t="s">
        <v>80</v>
      </c>
      <c r="AV148" s="11" t="s">
        <v>82</v>
      </c>
      <c r="AW148" s="11" t="s">
        <v>34</v>
      </c>
      <c r="AX148" s="11" t="s">
        <v>72</v>
      </c>
      <c r="AY148" s="139" t="s">
        <v>167</v>
      </c>
    </row>
    <row r="149" spans="2:65" s="12" customFormat="1" x14ac:dyDescent="0.2">
      <c r="B149" s="145"/>
      <c r="D149" s="138" t="s">
        <v>177</v>
      </c>
      <c r="E149" s="146" t="s">
        <v>19</v>
      </c>
      <c r="F149" s="147" t="s">
        <v>179</v>
      </c>
      <c r="H149" s="148">
        <v>1105.3</v>
      </c>
      <c r="I149" s="149"/>
      <c r="L149" s="145"/>
      <c r="M149" s="150"/>
      <c r="U149" s="151"/>
      <c r="AT149" s="146" t="s">
        <v>177</v>
      </c>
      <c r="AU149" s="146" t="s">
        <v>80</v>
      </c>
      <c r="AV149" s="12" t="s">
        <v>173</v>
      </c>
      <c r="AW149" s="12" t="s">
        <v>34</v>
      </c>
      <c r="AX149" s="12" t="s">
        <v>80</v>
      </c>
      <c r="AY149" s="146" t="s">
        <v>167</v>
      </c>
    </row>
    <row r="150" spans="2:65" s="1" customFormat="1" ht="33" customHeight="1" x14ac:dyDescent="0.2">
      <c r="B150" s="32"/>
      <c r="C150" s="270" t="s">
        <v>246</v>
      </c>
      <c r="D150" s="270" t="s">
        <v>168</v>
      </c>
      <c r="E150" s="271" t="s">
        <v>247</v>
      </c>
      <c r="F150" s="272" t="s">
        <v>248</v>
      </c>
      <c r="G150" s="273" t="s">
        <v>193</v>
      </c>
      <c r="H150" s="274">
        <v>2484</v>
      </c>
      <c r="I150" s="275">
        <v>0</v>
      </c>
      <c r="J150" s="276">
        <f>ROUND(I150*H150,2)</f>
        <v>0</v>
      </c>
      <c r="K150" s="272" t="s">
        <v>172</v>
      </c>
      <c r="L150" s="32"/>
      <c r="M150" s="127" t="s">
        <v>19</v>
      </c>
      <c r="N150" s="128" t="s">
        <v>43</v>
      </c>
      <c r="P150" s="129">
        <f>O150*H150</f>
        <v>0</v>
      </c>
      <c r="Q150" s="129">
        <v>0.46</v>
      </c>
      <c r="R150" s="129">
        <f>Q150*H150</f>
        <v>1142.6400000000001</v>
      </c>
      <c r="S150" s="129">
        <v>0</v>
      </c>
      <c r="T150" s="129">
        <f>S150*H150</f>
        <v>0</v>
      </c>
      <c r="U150" s="130" t="s">
        <v>19</v>
      </c>
      <c r="AR150" s="131" t="s">
        <v>173</v>
      </c>
      <c r="AT150" s="131" t="s">
        <v>168</v>
      </c>
      <c r="AU150" s="131" t="s">
        <v>80</v>
      </c>
      <c r="AY150" s="17" t="s">
        <v>167</v>
      </c>
      <c r="BE150" s="132">
        <f>IF(N150="základní",J150,0)</f>
        <v>0</v>
      </c>
      <c r="BF150" s="132">
        <f>IF(N150="snížená",J150,0)</f>
        <v>0</v>
      </c>
      <c r="BG150" s="132">
        <f>IF(N150="zákl. přenesená",J150,0)</f>
        <v>0</v>
      </c>
      <c r="BH150" s="132">
        <f>IF(N150="sníž. přenesená",J150,0)</f>
        <v>0</v>
      </c>
      <c r="BI150" s="132">
        <f>IF(N150="nulová",J150,0)</f>
        <v>0</v>
      </c>
      <c r="BJ150" s="17" t="s">
        <v>80</v>
      </c>
      <c r="BK150" s="132">
        <f>ROUND(I150*H150,2)</f>
        <v>0</v>
      </c>
      <c r="BL150" s="17" t="s">
        <v>173</v>
      </c>
      <c r="BM150" s="131" t="s">
        <v>253</v>
      </c>
    </row>
    <row r="151" spans="2:65" s="1" customFormat="1" x14ac:dyDescent="0.2">
      <c r="B151" s="32"/>
      <c r="D151" s="133" t="s">
        <v>175</v>
      </c>
      <c r="F151" s="134" t="s">
        <v>250</v>
      </c>
      <c r="I151" s="135"/>
      <c r="L151" s="32"/>
      <c r="M151" s="136"/>
      <c r="U151" s="53"/>
      <c r="AT151" s="17" t="s">
        <v>175</v>
      </c>
      <c r="AU151" s="17" t="s">
        <v>80</v>
      </c>
    </row>
    <row r="152" spans="2:65" s="11" customFormat="1" x14ac:dyDescent="0.2">
      <c r="B152" s="137"/>
      <c r="D152" s="138" t="s">
        <v>177</v>
      </c>
      <c r="E152" s="139" t="s">
        <v>19</v>
      </c>
      <c r="F152" s="140" t="s">
        <v>254</v>
      </c>
      <c r="H152" s="141">
        <v>2484</v>
      </c>
      <c r="I152" s="142"/>
      <c r="L152" s="137"/>
      <c r="M152" s="143"/>
      <c r="U152" s="144"/>
      <c r="AT152" s="139" t="s">
        <v>177</v>
      </c>
      <c r="AU152" s="139" t="s">
        <v>80</v>
      </c>
      <c r="AV152" s="11" t="s">
        <v>82</v>
      </c>
      <c r="AW152" s="11" t="s">
        <v>34</v>
      </c>
      <c r="AX152" s="11" t="s">
        <v>72</v>
      </c>
      <c r="AY152" s="139" t="s">
        <v>167</v>
      </c>
    </row>
    <row r="153" spans="2:65" s="12" customFormat="1" x14ac:dyDescent="0.2">
      <c r="B153" s="145"/>
      <c r="D153" s="138" t="s">
        <v>177</v>
      </c>
      <c r="E153" s="146" t="s">
        <v>19</v>
      </c>
      <c r="F153" s="147" t="s">
        <v>179</v>
      </c>
      <c r="H153" s="148">
        <v>2484</v>
      </c>
      <c r="I153" s="149"/>
      <c r="L153" s="145"/>
      <c r="M153" s="150"/>
      <c r="U153" s="151"/>
      <c r="AT153" s="146" t="s">
        <v>177</v>
      </c>
      <c r="AU153" s="146" t="s">
        <v>80</v>
      </c>
      <c r="AV153" s="12" t="s">
        <v>173</v>
      </c>
      <c r="AW153" s="12" t="s">
        <v>34</v>
      </c>
      <c r="AX153" s="12" t="s">
        <v>80</v>
      </c>
      <c r="AY153" s="146" t="s">
        <v>167</v>
      </c>
    </row>
    <row r="154" spans="2:65" s="1" customFormat="1" ht="37.9" customHeight="1" x14ac:dyDescent="0.2">
      <c r="B154" s="32"/>
      <c r="C154" s="120" t="s">
        <v>255</v>
      </c>
      <c r="D154" s="120" t="s">
        <v>168</v>
      </c>
      <c r="E154" s="121" t="s">
        <v>256</v>
      </c>
      <c r="F154" s="122" t="s">
        <v>257</v>
      </c>
      <c r="G154" s="123" t="s">
        <v>193</v>
      </c>
      <c r="H154" s="124">
        <v>3383</v>
      </c>
      <c r="I154" s="125"/>
      <c r="J154" s="126">
        <f>ROUND(I154*H154,2)</f>
        <v>0</v>
      </c>
      <c r="K154" s="122" t="s">
        <v>172</v>
      </c>
      <c r="L154" s="32"/>
      <c r="M154" s="127" t="s">
        <v>19</v>
      </c>
      <c r="N154" s="128" t="s">
        <v>43</v>
      </c>
      <c r="P154" s="129">
        <f>O154*H154</f>
        <v>0</v>
      </c>
      <c r="Q154" s="129">
        <v>0.37190400000000001</v>
      </c>
      <c r="R154" s="129">
        <f>Q154*H154</f>
        <v>1258.1512319999999</v>
      </c>
      <c r="S154" s="129">
        <v>0</v>
      </c>
      <c r="T154" s="129">
        <f>S154*H154</f>
        <v>0</v>
      </c>
      <c r="U154" s="130" t="s">
        <v>19</v>
      </c>
      <c r="AR154" s="131" t="s">
        <v>173</v>
      </c>
      <c r="AT154" s="131" t="s">
        <v>168</v>
      </c>
      <c r="AU154" s="131" t="s">
        <v>80</v>
      </c>
      <c r="AY154" s="17" t="s">
        <v>167</v>
      </c>
      <c r="BE154" s="132">
        <f>IF(N154="základní",J154,0)</f>
        <v>0</v>
      </c>
      <c r="BF154" s="132">
        <f>IF(N154="snížená",J154,0)</f>
        <v>0</v>
      </c>
      <c r="BG154" s="132">
        <f>IF(N154="zákl. přenesená",J154,0)</f>
        <v>0</v>
      </c>
      <c r="BH154" s="132">
        <f>IF(N154="sníž. přenesená",J154,0)</f>
        <v>0</v>
      </c>
      <c r="BI154" s="132">
        <f>IF(N154="nulová",J154,0)</f>
        <v>0</v>
      </c>
      <c r="BJ154" s="17" t="s">
        <v>80</v>
      </c>
      <c r="BK154" s="132">
        <f>ROUND(I154*H154,2)</f>
        <v>0</v>
      </c>
      <c r="BL154" s="17" t="s">
        <v>173</v>
      </c>
      <c r="BM154" s="131" t="s">
        <v>258</v>
      </c>
    </row>
    <row r="155" spans="2:65" s="1" customFormat="1" x14ac:dyDescent="0.2">
      <c r="B155" s="32"/>
      <c r="D155" s="133" t="s">
        <v>175</v>
      </c>
      <c r="F155" s="134" t="s">
        <v>259</v>
      </c>
      <c r="I155" s="135"/>
      <c r="L155" s="32"/>
      <c r="M155" s="136"/>
      <c r="U155" s="53"/>
      <c r="AT155" s="17" t="s">
        <v>175</v>
      </c>
      <c r="AU155" s="17" t="s">
        <v>80</v>
      </c>
    </row>
    <row r="156" spans="2:65" s="13" customFormat="1" x14ac:dyDescent="0.2">
      <c r="B156" s="162"/>
      <c r="D156" s="138" t="s">
        <v>177</v>
      </c>
      <c r="E156" s="163" t="s">
        <v>19</v>
      </c>
      <c r="F156" s="164" t="s">
        <v>260</v>
      </c>
      <c r="H156" s="163" t="s">
        <v>19</v>
      </c>
      <c r="I156" s="165"/>
      <c r="L156" s="162"/>
      <c r="M156" s="166"/>
      <c r="U156" s="167"/>
      <c r="AT156" s="163" t="s">
        <v>177</v>
      </c>
      <c r="AU156" s="163" t="s">
        <v>80</v>
      </c>
      <c r="AV156" s="13" t="s">
        <v>80</v>
      </c>
      <c r="AW156" s="13" t="s">
        <v>34</v>
      </c>
      <c r="AX156" s="13" t="s">
        <v>72</v>
      </c>
      <c r="AY156" s="163" t="s">
        <v>167</v>
      </c>
    </row>
    <row r="157" spans="2:65" s="11" customFormat="1" x14ac:dyDescent="0.2">
      <c r="B157" s="137"/>
      <c r="D157" s="138" t="s">
        <v>177</v>
      </c>
      <c r="E157" s="139" t="s">
        <v>19</v>
      </c>
      <c r="F157" s="140" t="s">
        <v>261</v>
      </c>
      <c r="H157" s="141">
        <v>312</v>
      </c>
      <c r="I157" s="142"/>
      <c r="L157" s="137"/>
      <c r="M157" s="143"/>
      <c r="U157" s="144"/>
      <c r="AT157" s="139" t="s">
        <v>177</v>
      </c>
      <c r="AU157" s="139" t="s">
        <v>80</v>
      </c>
      <c r="AV157" s="11" t="s">
        <v>82</v>
      </c>
      <c r="AW157" s="11" t="s">
        <v>34</v>
      </c>
      <c r="AX157" s="11" t="s">
        <v>72</v>
      </c>
      <c r="AY157" s="139" t="s">
        <v>167</v>
      </c>
    </row>
    <row r="158" spans="2:65" s="13" customFormat="1" x14ac:dyDescent="0.2">
      <c r="B158" s="162"/>
      <c r="D158" s="138" t="s">
        <v>177</v>
      </c>
      <c r="E158" s="163" t="s">
        <v>19</v>
      </c>
      <c r="F158" s="164" t="s">
        <v>262</v>
      </c>
      <c r="H158" s="163" t="s">
        <v>19</v>
      </c>
      <c r="I158" s="165"/>
      <c r="L158" s="162"/>
      <c r="M158" s="166"/>
      <c r="U158" s="167"/>
      <c r="AT158" s="163" t="s">
        <v>177</v>
      </c>
      <c r="AU158" s="163" t="s">
        <v>80</v>
      </c>
      <c r="AV158" s="13" t="s">
        <v>80</v>
      </c>
      <c r="AW158" s="13" t="s">
        <v>34</v>
      </c>
      <c r="AX158" s="13" t="s">
        <v>72</v>
      </c>
      <c r="AY158" s="163" t="s">
        <v>167</v>
      </c>
    </row>
    <row r="159" spans="2:65" s="11" customFormat="1" x14ac:dyDescent="0.2">
      <c r="B159" s="137"/>
      <c r="D159" s="138" t="s">
        <v>177</v>
      </c>
      <c r="E159" s="139" t="s">
        <v>19</v>
      </c>
      <c r="F159" s="140" t="s">
        <v>263</v>
      </c>
      <c r="H159" s="141">
        <v>3071</v>
      </c>
      <c r="I159" s="142"/>
      <c r="L159" s="137"/>
      <c r="M159" s="143"/>
      <c r="U159" s="144"/>
      <c r="AT159" s="139" t="s">
        <v>177</v>
      </c>
      <c r="AU159" s="139" t="s">
        <v>80</v>
      </c>
      <c r="AV159" s="11" t="s">
        <v>82</v>
      </c>
      <c r="AW159" s="11" t="s">
        <v>34</v>
      </c>
      <c r="AX159" s="11" t="s">
        <v>72</v>
      </c>
      <c r="AY159" s="139" t="s">
        <v>167</v>
      </c>
    </row>
    <row r="160" spans="2:65" s="12" customFormat="1" x14ac:dyDescent="0.2">
      <c r="B160" s="145"/>
      <c r="D160" s="138" t="s">
        <v>177</v>
      </c>
      <c r="E160" s="146" t="s">
        <v>19</v>
      </c>
      <c r="F160" s="147" t="s">
        <v>179</v>
      </c>
      <c r="H160" s="148">
        <v>3383</v>
      </c>
      <c r="I160" s="149"/>
      <c r="L160" s="145"/>
      <c r="M160" s="150"/>
      <c r="U160" s="151"/>
      <c r="AT160" s="146" t="s">
        <v>177</v>
      </c>
      <c r="AU160" s="146" t="s">
        <v>80</v>
      </c>
      <c r="AV160" s="12" t="s">
        <v>173</v>
      </c>
      <c r="AW160" s="12" t="s">
        <v>34</v>
      </c>
      <c r="AX160" s="12" t="s">
        <v>80</v>
      </c>
      <c r="AY160" s="146" t="s">
        <v>167</v>
      </c>
    </row>
    <row r="161" spans="2:65" s="1" customFormat="1" ht="37.9" customHeight="1" x14ac:dyDescent="0.2">
      <c r="B161" s="32"/>
      <c r="C161" s="120" t="s">
        <v>264</v>
      </c>
      <c r="D161" s="120" t="s">
        <v>168</v>
      </c>
      <c r="E161" s="121" t="s">
        <v>265</v>
      </c>
      <c r="F161" s="122" t="s">
        <v>266</v>
      </c>
      <c r="G161" s="123" t="s">
        <v>193</v>
      </c>
      <c r="H161" s="124">
        <v>207</v>
      </c>
      <c r="I161" s="125"/>
      <c r="J161" s="126">
        <f>ROUND(I161*H161,2)</f>
        <v>0</v>
      </c>
      <c r="K161" s="122" t="s">
        <v>172</v>
      </c>
      <c r="L161" s="32"/>
      <c r="M161" s="127" t="s">
        <v>19</v>
      </c>
      <c r="N161" s="128" t="s">
        <v>43</v>
      </c>
      <c r="P161" s="129">
        <f>O161*H161</f>
        <v>0</v>
      </c>
      <c r="Q161" s="129">
        <v>0.216</v>
      </c>
      <c r="R161" s="129">
        <f>Q161*H161</f>
        <v>44.711999999999996</v>
      </c>
      <c r="S161" s="129">
        <v>0</v>
      </c>
      <c r="T161" s="129">
        <f>S161*H161</f>
        <v>0</v>
      </c>
      <c r="U161" s="130" t="s">
        <v>19</v>
      </c>
      <c r="AR161" s="131" t="s">
        <v>173</v>
      </c>
      <c r="AT161" s="131" t="s">
        <v>168</v>
      </c>
      <c r="AU161" s="131" t="s">
        <v>80</v>
      </c>
      <c r="AY161" s="17" t="s">
        <v>167</v>
      </c>
      <c r="BE161" s="132">
        <f>IF(N161="základní",J161,0)</f>
        <v>0</v>
      </c>
      <c r="BF161" s="132">
        <f>IF(N161="snížená",J161,0)</f>
        <v>0</v>
      </c>
      <c r="BG161" s="132">
        <f>IF(N161="zákl. přenesená",J161,0)</f>
        <v>0</v>
      </c>
      <c r="BH161" s="132">
        <f>IF(N161="sníž. přenesená",J161,0)</f>
        <v>0</v>
      </c>
      <c r="BI161" s="132">
        <f>IF(N161="nulová",J161,0)</f>
        <v>0</v>
      </c>
      <c r="BJ161" s="17" t="s">
        <v>80</v>
      </c>
      <c r="BK161" s="132">
        <f>ROUND(I161*H161,2)</f>
        <v>0</v>
      </c>
      <c r="BL161" s="17" t="s">
        <v>173</v>
      </c>
      <c r="BM161" s="131" t="s">
        <v>267</v>
      </c>
    </row>
    <row r="162" spans="2:65" s="1" customFormat="1" x14ac:dyDescent="0.2">
      <c r="B162" s="32"/>
      <c r="D162" s="133" t="s">
        <v>175</v>
      </c>
      <c r="F162" s="134" t="s">
        <v>268</v>
      </c>
      <c r="I162" s="135"/>
      <c r="L162" s="32"/>
      <c r="M162" s="136"/>
      <c r="U162" s="53"/>
      <c r="AT162" s="17" t="s">
        <v>175</v>
      </c>
      <c r="AU162" s="17" t="s">
        <v>80</v>
      </c>
    </row>
    <row r="163" spans="2:65" s="1" customFormat="1" ht="24.2" customHeight="1" x14ac:dyDescent="0.2">
      <c r="B163" s="32"/>
      <c r="C163" s="120" t="s">
        <v>8</v>
      </c>
      <c r="D163" s="120" t="s">
        <v>168</v>
      </c>
      <c r="E163" s="121" t="s">
        <v>269</v>
      </c>
      <c r="F163" s="122" t="s">
        <v>270</v>
      </c>
      <c r="G163" s="123" t="s">
        <v>193</v>
      </c>
      <c r="H163" s="124">
        <v>3383</v>
      </c>
      <c r="I163" s="125"/>
      <c r="J163" s="126">
        <f>ROUND(I163*H163,2)</f>
        <v>0</v>
      </c>
      <c r="K163" s="122" t="s">
        <v>172</v>
      </c>
      <c r="L163" s="32"/>
      <c r="M163" s="127" t="s">
        <v>19</v>
      </c>
      <c r="N163" s="128" t="s">
        <v>43</v>
      </c>
      <c r="P163" s="129">
        <f>O163*H163</f>
        <v>0</v>
      </c>
      <c r="Q163" s="129">
        <v>3.1E-4</v>
      </c>
      <c r="R163" s="129">
        <f>Q163*H163</f>
        <v>1.0487299999999999</v>
      </c>
      <c r="S163" s="129">
        <v>0</v>
      </c>
      <c r="T163" s="129">
        <f>S163*H163</f>
        <v>0</v>
      </c>
      <c r="U163" s="130" t="s">
        <v>19</v>
      </c>
      <c r="AR163" s="131" t="s">
        <v>173</v>
      </c>
      <c r="AT163" s="131" t="s">
        <v>168</v>
      </c>
      <c r="AU163" s="131" t="s">
        <v>80</v>
      </c>
      <c r="AY163" s="17" t="s">
        <v>167</v>
      </c>
      <c r="BE163" s="132">
        <f>IF(N163="základní",J163,0)</f>
        <v>0</v>
      </c>
      <c r="BF163" s="132">
        <f>IF(N163="snížená",J163,0)</f>
        <v>0</v>
      </c>
      <c r="BG163" s="132">
        <f>IF(N163="zákl. přenesená",J163,0)</f>
        <v>0</v>
      </c>
      <c r="BH163" s="132">
        <f>IF(N163="sníž. přenesená",J163,0)</f>
        <v>0</v>
      </c>
      <c r="BI163" s="132">
        <f>IF(N163="nulová",J163,0)</f>
        <v>0</v>
      </c>
      <c r="BJ163" s="17" t="s">
        <v>80</v>
      </c>
      <c r="BK163" s="132">
        <f>ROUND(I163*H163,2)</f>
        <v>0</v>
      </c>
      <c r="BL163" s="17" t="s">
        <v>173</v>
      </c>
      <c r="BM163" s="131" t="s">
        <v>271</v>
      </c>
    </row>
    <row r="164" spans="2:65" s="1" customFormat="1" x14ac:dyDescent="0.2">
      <c r="B164" s="32"/>
      <c r="D164" s="133" t="s">
        <v>175</v>
      </c>
      <c r="F164" s="134" t="s">
        <v>272</v>
      </c>
      <c r="I164" s="135"/>
      <c r="L164" s="32"/>
      <c r="M164" s="136"/>
      <c r="U164" s="53"/>
      <c r="AT164" s="17" t="s">
        <v>175</v>
      </c>
      <c r="AU164" s="17" t="s">
        <v>80</v>
      </c>
    </row>
    <row r="165" spans="2:65" s="1" customFormat="1" ht="44.25" customHeight="1" x14ac:dyDescent="0.2">
      <c r="B165" s="32"/>
      <c r="C165" s="120" t="s">
        <v>273</v>
      </c>
      <c r="D165" s="120" t="s">
        <v>168</v>
      </c>
      <c r="E165" s="121" t="s">
        <v>274</v>
      </c>
      <c r="F165" s="122" t="s">
        <v>275</v>
      </c>
      <c r="G165" s="123" t="s">
        <v>193</v>
      </c>
      <c r="H165" s="124">
        <v>3383</v>
      </c>
      <c r="I165" s="125"/>
      <c r="J165" s="126">
        <f>ROUND(I165*H165,2)</f>
        <v>0</v>
      </c>
      <c r="K165" s="122" t="s">
        <v>172</v>
      </c>
      <c r="L165" s="32"/>
      <c r="M165" s="127" t="s">
        <v>19</v>
      </c>
      <c r="N165" s="128" t="s">
        <v>43</v>
      </c>
      <c r="P165" s="129">
        <f>O165*H165</f>
        <v>0</v>
      </c>
      <c r="Q165" s="129">
        <v>0.10373</v>
      </c>
      <c r="R165" s="129">
        <f>Q165*H165</f>
        <v>350.91858999999999</v>
      </c>
      <c r="S165" s="129">
        <v>0</v>
      </c>
      <c r="T165" s="129">
        <f>S165*H165</f>
        <v>0</v>
      </c>
      <c r="U165" s="130" t="s">
        <v>19</v>
      </c>
      <c r="AR165" s="131" t="s">
        <v>173</v>
      </c>
      <c r="AT165" s="131" t="s">
        <v>168</v>
      </c>
      <c r="AU165" s="131" t="s">
        <v>80</v>
      </c>
      <c r="AY165" s="17" t="s">
        <v>167</v>
      </c>
      <c r="BE165" s="132">
        <f>IF(N165="základní",J165,0)</f>
        <v>0</v>
      </c>
      <c r="BF165" s="132">
        <f>IF(N165="snížená",J165,0)</f>
        <v>0</v>
      </c>
      <c r="BG165" s="132">
        <f>IF(N165="zákl. přenesená",J165,0)</f>
        <v>0</v>
      </c>
      <c r="BH165" s="132">
        <f>IF(N165="sníž. přenesená",J165,0)</f>
        <v>0</v>
      </c>
      <c r="BI165" s="132">
        <f>IF(N165="nulová",J165,0)</f>
        <v>0</v>
      </c>
      <c r="BJ165" s="17" t="s">
        <v>80</v>
      </c>
      <c r="BK165" s="132">
        <f>ROUND(I165*H165,2)</f>
        <v>0</v>
      </c>
      <c r="BL165" s="17" t="s">
        <v>173</v>
      </c>
      <c r="BM165" s="131" t="s">
        <v>276</v>
      </c>
    </row>
    <row r="166" spans="2:65" s="1" customFormat="1" x14ac:dyDescent="0.2">
      <c r="B166" s="32"/>
      <c r="D166" s="133" t="s">
        <v>175</v>
      </c>
      <c r="F166" s="134" t="s">
        <v>277</v>
      </c>
      <c r="I166" s="135"/>
      <c r="L166" s="32"/>
      <c r="M166" s="136"/>
      <c r="U166" s="53"/>
      <c r="AT166" s="17" t="s">
        <v>175</v>
      </c>
      <c r="AU166" s="17" t="s">
        <v>80</v>
      </c>
    </row>
    <row r="167" spans="2:65" s="13" customFormat="1" x14ac:dyDescent="0.2">
      <c r="B167" s="162"/>
      <c r="D167" s="138" t="s">
        <v>177</v>
      </c>
      <c r="E167" s="163" t="s">
        <v>19</v>
      </c>
      <c r="F167" s="164" t="s">
        <v>260</v>
      </c>
      <c r="H167" s="163" t="s">
        <v>19</v>
      </c>
      <c r="I167" s="165"/>
      <c r="L167" s="162"/>
      <c r="M167" s="166"/>
      <c r="U167" s="167"/>
      <c r="AT167" s="163" t="s">
        <v>177</v>
      </c>
      <c r="AU167" s="163" t="s">
        <v>80</v>
      </c>
      <c r="AV167" s="13" t="s">
        <v>80</v>
      </c>
      <c r="AW167" s="13" t="s">
        <v>34</v>
      </c>
      <c r="AX167" s="13" t="s">
        <v>72</v>
      </c>
      <c r="AY167" s="163" t="s">
        <v>167</v>
      </c>
    </row>
    <row r="168" spans="2:65" s="11" customFormat="1" x14ac:dyDescent="0.2">
      <c r="B168" s="137"/>
      <c r="D168" s="138" t="s">
        <v>177</v>
      </c>
      <c r="E168" s="139" t="s">
        <v>19</v>
      </c>
      <c r="F168" s="140" t="s">
        <v>261</v>
      </c>
      <c r="H168" s="141">
        <v>312</v>
      </c>
      <c r="I168" s="142"/>
      <c r="L168" s="137"/>
      <c r="M168" s="143"/>
      <c r="U168" s="144"/>
      <c r="AT168" s="139" t="s">
        <v>177</v>
      </c>
      <c r="AU168" s="139" t="s">
        <v>80</v>
      </c>
      <c r="AV168" s="11" t="s">
        <v>82</v>
      </c>
      <c r="AW168" s="11" t="s">
        <v>34</v>
      </c>
      <c r="AX168" s="11" t="s">
        <v>72</v>
      </c>
      <c r="AY168" s="139" t="s">
        <v>167</v>
      </c>
    </row>
    <row r="169" spans="2:65" s="13" customFormat="1" x14ac:dyDescent="0.2">
      <c r="B169" s="162"/>
      <c r="D169" s="138" t="s">
        <v>177</v>
      </c>
      <c r="E169" s="163" t="s">
        <v>19</v>
      </c>
      <c r="F169" s="164" t="s">
        <v>262</v>
      </c>
      <c r="H169" s="163" t="s">
        <v>19</v>
      </c>
      <c r="I169" s="165"/>
      <c r="L169" s="162"/>
      <c r="M169" s="166"/>
      <c r="U169" s="167"/>
      <c r="AT169" s="163" t="s">
        <v>177</v>
      </c>
      <c r="AU169" s="163" t="s">
        <v>80</v>
      </c>
      <c r="AV169" s="13" t="s">
        <v>80</v>
      </c>
      <c r="AW169" s="13" t="s">
        <v>34</v>
      </c>
      <c r="AX169" s="13" t="s">
        <v>72</v>
      </c>
      <c r="AY169" s="163" t="s">
        <v>167</v>
      </c>
    </row>
    <row r="170" spans="2:65" s="11" customFormat="1" x14ac:dyDescent="0.2">
      <c r="B170" s="137"/>
      <c r="D170" s="138" t="s">
        <v>177</v>
      </c>
      <c r="E170" s="139" t="s">
        <v>19</v>
      </c>
      <c r="F170" s="140" t="s">
        <v>263</v>
      </c>
      <c r="H170" s="141">
        <v>3071</v>
      </c>
      <c r="I170" s="142"/>
      <c r="L170" s="137"/>
      <c r="M170" s="143"/>
      <c r="U170" s="144"/>
      <c r="AT170" s="139" t="s">
        <v>177</v>
      </c>
      <c r="AU170" s="139" t="s">
        <v>80</v>
      </c>
      <c r="AV170" s="11" t="s">
        <v>82</v>
      </c>
      <c r="AW170" s="11" t="s">
        <v>34</v>
      </c>
      <c r="AX170" s="11" t="s">
        <v>72</v>
      </c>
      <c r="AY170" s="139" t="s">
        <v>167</v>
      </c>
    </row>
    <row r="171" spans="2:65" s="12" customFormat="1" x14ac:dyDescent="0.2">
      <c r="B171" s="145"/>
      <c r="D171" s="138" t="s">
        <v>177</v>
      </c>
      <c r="E171" s="146" t="s">
        <v>19</v>
      </c>
      <c r="F171" s="147" t="s">
        <v>179</v>
      </c>
      <c r="H171" s="148">
        <v>3383</v>
      </c>
      <c r="I171" s="149"/>
      <c r="L171" s="145"/>
      <c r="M171" s="150"/>
      <c r="U171" s="151"/>
      <c r="AT171" s="146" t="s">
        <v>177</v>
      </c>
      <c r="AU171" s="146" t="s">
        <v>80</v>
      </c>
      <c r="AV171" s="12" t="s">
        <v>173</v>
      </c>
      <c r="AW171" s="12" t="s">
        <v>34</v>
      </c>
      <c r="AX171" s="12" t="s">
        <v>80</v>
      </c>
      <c r="AY171" s="146" t="s">
        <v>167</v>
      </c>
    </row>
    <row r="172" spans="2:65" s="1" customFormat="1" ht="44.25" customHeight="1" x14ac:dyDescent="0.2">
      <c r="B172" s="32"/>
      <c r="C172" s="120" t="s">
        <v>278</v>
      </c>
      <c r="D172" s="120" t="s">
        <v>168</v>
      </c>
      <c r="E172" s="121" t="s">
        <v>279</v>
      </c>
      <c r="F172" s="122" t="s">
        <v>280</v>
      </c>
      <c r="G172" s="123" t="s">
        <v>193</v>
      </c>
      <c r="H172" s="124">
        <v>3383</v>
      </c>
      <c r="I172" s="125"/>
      <c r="J172" s="126">
        <f>ROUND(I172*H172,2)</f>
        <v>0</v>
      </c>
      <c r="K172" s="122" t="s">
        <v>172</v>
      </c>
      <c r="L172" s="32"/>
      <c r="M172" s="127" t="s">
        <v>19</v>
      </c>
      <c r="N172" s="128" t="s">
        <v>43</v>
      </c>
      <c r="P172" s="129">
        <f>O172*H172</f>
        <v>0</v>
      </c>
      <c r="Q172" s="129">
        <v>0.20746000000000001</v>
      </c>
      <c r="R172" s="129">
        <f>Q172*H172</f>
        <v>701.83717999999999</v>
      </c>
      <c r="S172" s="129">
        <v>0</v>
      </c>
      <c r="T172" s="129">
        <f>S172*H172</f>
        <v>0</v>
      </c>
      <c r="U172" s="130" t="s">
        <v>19</v>
      </c>
      <c r="AR172" s="131" t="s">
        <v>173</v>
      </c>
      <c r="AT172" s="131" t="s">
        <v>168</v>
      </c>
      <c r="AU172" s="131" t="s">
        <v>80</v>
      </c>
      <c r="AY172" s="17" t="s">
        <v>167</v>
      </c>
      <c r="BE172" s="132">
        <f>IF(N172="základní",J172,0)</f>
        <v>0</v>
      </c>
      <c r="BF172" s="132">
        <f>IF(N172="snížená",J172,0)</f>
        <v>0</v>
      </c>
      <c r="BG172" s="132">
        <f>IF(N172="zákl. přenesená",J172,0)</f>
        <v>0</v>
      </c>
      <c r="BH172" s="132">
        <f>IF(N172="sníž. přenesená",J172,0)</f>
        <v>0</v>
      </c>
      <c r="BI172" s="132">
        <f>IF(N172="nulová",J172,0)</f>
        <v>0</v>
      </c>
      <c r="BJ172" s="17" t="s">
        <v>80</v>
      </c>
      <c r="BK172" s="132">
        <f>ROUND(I172*H172,2)</f>
        <v>0</v>
      </c>
      <c r="BL172" s="17" t="s">
        <v>173</v>
      </c>
      <c r="BM172" s="131" t="s">
        <v>281</v>
      </c>
    </row>
    <row r="173" spans="2:65" s="1" customFormat="1" x14ac:dyDescent="0.2">
      <c r="B173" s="32"/>
      <c r="D173" s="133" t="s">
        <v>175</v>
      </c>
      <c r="F173" s="134" t="s">
        <v>282</v>
      </c>
      <c r="I173" s="135"/>
      <c r="L173" s="32"/>
      <c r="M173" s="136"/>
      <c r="U173" s="53"/>
      <c r="AT173" s="17" t="s">
        <v>175</v>
      </c>
      <c r="AU173" s="17" t="s">
        <v>80</v>
      </c>
    </row>
    <row r="174" spans="2:65" s="11" customFormat="1" x14ac:dyDescent="0.2">
      <c r="B174" s="137"/>
      <c r="D174" s="138" t="s">
        <v>177</v>
      </c>
      <c r="E174" s="139" t="s">
        <v>19</v>
      </c>
      <c r="F174" s="140" t="s">
        <v>283</v>
      </c>
      <c r="H174" s="141">
        <v>3383</v>
      </c>
      <c r="I174" s="142"/>
      <c r="L174" s="137"/>
      <c r="M174" s="143"/>
      <c r="U174" s="144"/>
      <c r="AT174" s="139" t="s">
        <v>177</v>
      </c>
      <c r="AU174" s="139" t="s">
        <v>80</v>
      </c>
      <c r="AV174" s="11" t="s">
        <v>82</v>
      </c>
      <c r="AW174" s="11" t="s">
        <v>34</v>
      </c>
      <c r="AX174" s="11" t="s">
        <v>72</v>
      </c>
      <c r="AY174" s="139" t="s">
        <v>167</v>
      </c>
    </row>
    <row r="175" spans="2:65" s="12" customFormat="1" x14ac:dyDescent="0.2">
      <c r="B175" s="145"/>
      <c r="D175" s="138" t="s">
        <v>177</v>
      </c>
      <c r="E175" s="146" t="s">
        <v>19</v>
      </c>
      <c r="F175" s="147" t="s">
        <v>179</v>
      </c>
      <c r="H175" s="148">
        <v>3383</v>
      </c>
      <c r="I175" s="149"/>
      <c r="L175" s="145"/>
      <c r="M175" s="150"/>
      <c r="U175" s="151"/>
      <c r="AT175" s="146" t="s">
        <v>177</v>
      </c>
      <c r="AU175" s="146" t="s">
        <v>80</v>
      </c>
      <c r="AV175" s="12" t="s">
        <v>173</v>
      </c>
      <c r="AW175" s="12" t="s">
        <v>34</v>
      </c>
      <c r="AX175" s="12" t="s">
        <v>80</v>
      </c>
      <c r="AY175" s="146" t="s">
        <v>167</v>
      </c>
    </row>
    <row r="176" spans="2:65" s="1" customFormat="1" ht="24.2" customHeight="1" x14ac:dyDescent="0.2">
      <c r="B176" s="32"/>
      <c r="C176" s="120" t="s">
        <v>284</v>
      </c>
      <c r="D176" s="120" t="s">
        <v>168</v>
      </c>
      <c r="E176" s="121" t="s">
        <v>285</v>
      </c>
      <c r="F176" s="122" t="s">
        <v>286</v>
      </c>
      <c r="G176" s="123" t="s">
        <v>193</v>
      </c>
      <c r="H176" s="124">
        <v>40</v>
      </c>
      <c r="I176" s="125"/>
      <c r="J176" s="126">
        <f>ROUND(I176*H176,2)</f>
        <v>0</v>
      </c>
      <c r="K176" s="122" t="s">
        <v>172</v>
      </c>
      <c r="L176" s="32"/>
      <c r="M176" s="127" t="s">
        <v>19</v>
      </c>
      <c r="N176" s="128" t="s">
        <v>43</v>
      </c>
      <c r="P176" s="129">
        <f>O176*H176</f>
        <v>0</v>
      </c>
      <c r="Q176" s="129">
        <v>0.62275411999999997</v>
      </c>
      <c r="R176" s="129">
        <f>Q176*H176</f>
        <v>24.910164799999997</v>
      </c>
      <c r="S176" s="129">
        <v>0</v>
      </c>
      <c r="T176" s="129">
        <f>S176*H176</f>
        <v>0</v>
      </c>
      <c r="U176" s="130" t="s">
        <v>19</v>
      </c>
      <c r="AR176" s="131" t="s">
        <v>173</v>
      </c>
      <c r="AT176" s="131" t="s">
        <v>168</v>
      </c>
      <c r="AU176" s="131" t="s">
        <v>80</v>
      </c>
      <c r="AY176" s="17" t="s">
        <v>167</v>
      </c>
      <c r="BE176" s="132">
        <f>IF(N176="základní",J176,0)</f>
        <v>0</v>
      </c>
      <c r="BF176" s="132">
        <f>IF(N176="snížená",J176,0)</f>
        <v>0</v>
      </c>
      <c r="BG176" s="132">
        <f>IF(N176="zákl. přenesená",J176,0)</f>
        <v>0</v>
      </c>
      <c r="BH176" s="132">
        <f>IF(N176="sníž. přenesená",J176,0)</f>
        <v>0</v>
      </c>
      <c r="BI176" s="132">
        <f>IF(N176="nulová",J176,0)</f>
        <v>0</v>
      </c>
      <c r="BJ176" s="17" t="s">
        <v>80</v>
      </c>
      <c r="BK176" s="132">
        <f>ROUND(I176*H176,2)</f>
        <v>0</v>
      </c>
      <c r="BL176" s="17" t="s">
        <v>173</v>
      </c>
      <c r="BM176" s="131" t="s">
        <v>287</v>
      </c>
    </row>
    <row r="177" spans="2:65" s="1" customFormat="1" x14ac:dyDescent="0.2">
      <c r="B177" s="32"/>
      <c r="D177" s="133" t="s">
        <v>175</v>
      </c>
      <c r="F177" s="134" t="s">
        <v>288</v>
      </c>
      <c r="I177" s="135"/>
      <c r="L177" s="32"/>
      <c r="M177" s="136"/>
      <c r="U177" s="53"/>
      <c r="AT177" s="17" t="s">
        <v>175</v>
      </c>
      <c r="AU177" s="17" t="s">
        <v>80</v>
      </c>
    </row>
    <row r="178" spans="2:65" s="1" customFormat="1" ht="66.75" customHeight="1" x14ac:dyDescent="0.2">
      <c r="B178" s="32"/>
      <c r="C178" s="120" t="s">
        <v>289</v>
      </c>
      <c r="D178" s="120" t="s">
        <v>168</v>
      </c>
      <c r="E178" s="121" t="s">
        <v>290</v>
      </c>
      <c r="F178" s="122" t="s">
        <v>291</v>
      </c>
      <c r="G178" s="123" t="s">
        <v>193</v>
      </c>
      <c r="H178" s="124">
        <v>206.3</v>
      </c>
      <c r="I178" s="125"/>
      <c r="J178" s="126">
        <f>ROUND(I178*H178,2)</f>
        <v>0</v>
      </c>
      <c r="K178" s="122" t="s">
        <v>172</v>
      </c>
      <c r="L178" s="32"/>
      <c r="M178" s="127" t="s">
        <v>19</v>
      </c>
      <c r="N178" s="128" t="s">
        <v>43</v>
      </c>
      <c r="P178" s="129">
        <f>O178*H178</f>
        <v>0</v>
      </c>
      <c r="Q178" s="129">
        <v>9.8000000000000004E-2</v>
      </c>
      <c r="R178" s="129">
        <f>Q178*H178</f>
        <v>20.217400000000001</v>
      </c>
      <c r="S178" s="129">
        <v>0</v>
      </c>
      <c r="T178" s="129">
        <f>S178*H178</f>
        <v>0</v>
      </c>
      <c r="U178" s="130" t="s">
        <v>19</v>
      </c>
      <c r="AR178" s="131" t="s">
        <v>173</v>
      </c>
      <c r="AT178" s="131" t="s">
        <v>168</v>
      </c>
      <c r="AU178" s="131" t="s">
        <v>80</v>
      </c>
      <c r="AY178" s="17" t="s">
        <v>167</v>
      </c>
      <c r="BE178" s="132">
        <f>IF(N178="základní",J178,0)</f>
        <v>0</v>
      </c>
      <c r="BF178" s="132">
        <f>IF(N178="snížená",J178,0)</f>
        <v>0</v>
      </c>
      <c r="BG178" s="132">
        <f>IF(N178="zákl. přenesená",J178,0)</f>
        <v>0</v>
      </c>
      <c r="BH178" s="132">
        <f>IF(N178="sníž. přenesená",J178,0)</f>
        <v>0</v>
      </c>
      <c r="BI178" s="132">
        <f>IF(N178="nulová",J178,0)</f>
        <v>0</v>
      </c>
      <c r="BJ178" s="17" t="s">
        <v>80</v>
      </c>
      <c r="BK178" s="132">
        <f>ROUND(I178*H178,2)</f>
        <v>0</v>
      </c>
      <c r="BL178" s="17" t="s">
        <v>173</v>
      </c>
      <c r="BM178" s="131" t="s">
        <v>292</v>
      </c>
    </row>
    <row r="179" spans="2:65" s="1" customFormat="1" x14ac:dyDescent="0.2">
      <c r="B179" s="32"/>
      <c r="D179" s="133" t="s">
        <v>175</v>
      </c>
      <c r="F179" s="134" t="s">
        <v>293</v>
      </c>
      <c r="I179" s="135"/>
      <c r="L179" s="32"/>
      <c r="M179" s="136"/>
      <c r="U179" s="53"/>
      <c r="AT179" s="17" t="s">
        <v>175</v>
      </c>
      <c r="AU179" s="17" t="s">
        <v>80</v>
      </c>
    </row>
    <row r="180" spans="2:65" s="1" customFormat="1" ht="21.75" customHeight="1" x14ac:dyDescent="0.2">
      <c r="B180" s="32"/>
      <c r="C180" s="152" t="s">
        <v>294</v>
      </c>
      <c r="D180" s="152" t="s">
        <v>180</v>
      </c>
      <c r="E180" s="153" t="s">
        <v>295</v>
      </c>
      <c r="F180" s="154" t="s">
        <v>296</v>
      </c>
      <c r="G180" s="155" t="s">
        <v>193</v>
      </c>
      <c r="H180" s="156">
        <v>220.74100000000001</v>
      </c>
      <c r="I180" s="157"/>
      <c r="J180" s="158">
        <f>ROUND(I180*H180,2)</f>
        <v>0</v>
      </c>
      <c r="K180" s="154" t="s">
        <v>19</v>
      </c>
      <c r="L180" s="159"/>
      <c r="M180" s="160" t="s">
        <v>19</v>
      </c>
      <c r="N180" s="161" t="s">
        <v>43</v>
      </c>
      <c r="P180" s="129">
        <f>O180*H180</f>
        <v>0</v>
      </c>
      <c r="Q180" s="129">
        <v>0</v>
      </c>
      <c r="R180" s="129">
        <f>Q180*H180</f>
        <v>0</v>
      </c>
      <c r="S180" s="129">
        <v>0</v>
      </c>
      <c r="T180" s="129">
        <f>S180*H180</f>
        <v>0</v>
      </c>
      <c r="U180" s="130" t="s">
        <v>19</v>
      </c>
      <c r="AR180" s="131" t="s">
        <v>184</v>
      </c>
      <c r="AT180" s="131" t="s">
        <v>180</v>
      </c>
      <c r="AU180" s="131" t="s">
        <v>80</v>
      </c>
      <c r="AY180" s="17" t="s">
        <v>167</v>
      </c>
      <c r="BE180" s="132">
        <f>IF(N180="základní",J180,0)</f>
        <v>0</v>
      </c>
      <c r="BF180" s="132">
        <f>IF(N180="snížená",J180,0)</f>
        <v>0</v>
      </c>
      <c r="BG180" s="132">
        <f>IF(N180="zákl. přenesená",J180,0)</f>
        <v>0</v>
      </c>
      <c r="BH180" s="132">
        <f>IF(N180="sníž. přenesená",J180,0)</f>
        <v>0</v>
      </c>
      <c r="BI180" s="132">
        <f>IF(N180="nulová",J180,0)</f>
        <v>0</v>
      </c>
      <c r="BJ180" s="17" t="s">
        <v>80</v>
      </c>
      <c r="BK180" s="132">
        <f>ROUND(I180*H180,2)</f>
        <v>0</v>
      </c>
      <c r="BL180" s="17" t="s">
        <v>173</v>
      </c>
      <c r="BM180" s="131" t="s">
        <v>297</v>
      </c>
    </row>
    <row r="181" spans="2:65" s="11" customFormat="1" x14ac:dyDescent="0.2">
      <c r="B181" s="137"/>
      <c r="D181" s="138" t="s">
        <v>177</v>
      </c>
      <c r="E181" s="139" t="s">
        <v>19</v>
      </c>
      <c r="F181" s="140" t="s">
        <v>298</v>
      </c>
      <c r="H181" s="141">
        <v>220.74100000000001</v>
      </c>
      <c r="I181" s="142"/>
      <c r="L181" s="137"/>
      <c r="M181" s="143"/>
      <c r="U181" s="144"/>
      <c r="AT181" s="139" t="s">
        <v>177</v>
      </c>
      <c r="AU181" s="139" t="s">
        <v>80</v>
      </c>
      <c r="AV181" s="11" t="s">
        <v>82</v>
      </c>
      <c r="AW181" s="11" t="s">
        <v>34</v>
      </c>
      <c r="AX181" s="11" t="s">
        <v>80</v>
      </c>
      <c r="AY181" s="139" t="s">
        <v>167</v>
      </c>
    </row>
    <row r="182" spans="2:65" s="10" customFormat="1" ht="25.9" customHeight="1" x14ac:dyDescent="0.2">
      <c r="B182" s="110"/>
      <c r="D182" s="111" t="s">
        <v>71</v>
      </c>
      <c r="E182" s="112" t="s">
        <v>205</v>
      </c>
      <c r="F182" s="112" t="s">
        <v>299</v>
      </c>
      <c r="I182" s="113"/>
      <c r="J182" s="114">
        <f>BK182</f>
        <v>0</v>
      </c>
      <c r="L182" s="110"/>
      <c r="M182" s="115"/>
      <c r="P182" s="116">
        <f>SUM(P183:P188)</f>
        <v>0</v>
      </c>
      <c r="R182" s="116">
        <f>SUM(R183:R188)</f>
        <v>47.736428000000004</v>
      </c>
      <c r="T182" s="116">
        <f>SUM(T183:T188)</f>
        <v>0</v>
      </c>
      <c r="U182" s="117"/>
      <c r="AR182" s="111" t="s">
        <v>80</v>
      </c>
      <c r="AT182" s="118" t="s">
        <v>71</v>
      </c>
      <c r="AU182" s="118" t="s">
        <v>72</v>
      </c>
      <c r="AY182" s="111" t="s">
        <v>167</v>
      </c>
      <c r="BK182" s="119">
        <f>SUM(BK183:BK188)</f>
        <v>0</v>
      </c>
    </row>
    <row r="183" spans="2:65" s="1" customFormat="1" ht="24.2" customHeight="1" x14ac:dyDescent="0.2">
      <c r="B183" s="32"/>
      <c r="C183" s="120" t="s">
        <v>7</v>
      </c>
      <c r="D183" s="120" t="s">
        <v>168</v>
      </c>
      <c r="E183" s="121" t="s">
        <v>300</v>
      </c>
      <c r="F183" s="122" t="s">
        <v>301</v>
      </c>
      <c r="G183" s="123" t="s">
        <v>193</v>
      </c>
      <c r="H183" s="124">
        <v>118</v>
      </c>
      <c r="I183" s="125"/>
      <c r="J183" s="126">
        <f>ROUND(I183*H183,2)</f>
        <v>0</v>
      </c>
      <c r="K183" s="122" t="s">
        <v>172</v>
      </c>
      <c r="L183" s="32"/>
      <c r="M183" s="127" t="s">
        <v>19</v>
      </c>
      <c r="N183" s="128" t="s">
        <v>43</v>
      </c>
      <c r="P183" s="129">
        <f>O183*H183</f>
        <v>0</v>
      </c>
      <c r="Q183" s="129">
        <v>0.27560000000000001</v>
      </c>
      <c r="R183" s="129">
        <f>Q183*H183</f>
        <v>32.520800000000001</v>
      </c>
      <c r="S183" s="129">
        <v>0</v>
      </c>
      <c r="T183" s="129">
        <f>S183*H183</f>
        <v>0</v>
      </c>
      <c r="U183" s="130" t="s">
        <v>19</v>
      </c>
      <c r="AR183" s="131" t="s">
        <v>173</v>
      </c>
      <c r="AT183" s="131" t="s">
        <v>168</v>
      </c>
      <c r="AU183" s="131" t="s">
        <v>80</v>
      </c>
      <c r="AY183" s="17" t="s">
        <v>167</v>
      </c>
      <c r="BE183" s="132">
        <f>IF(N183="základní",J183,0)</f>
        <v>0</v>
      </c>
      <c r="BF183" s="132">
        <f>IF(N183="snížená",J183,0)</f>
        <v>0</v>
      </c>
      <c r="BG183" s="132">
        <f>IF(N183="zákl. přenesená",J183,0)</f>
        <v>0</v>
      </c>
      <c r="BH183" s="132">
        <f>IF(N183="sníž. přenesená",J183,0)</f>
        <v>0</v>
      </c>
      <c r="BI183" s="132">
        <f>IF(N183="nulová",J183,0)</f>
        <v>0</v>
      </c>
      <c r="BJ183" s="17" t="s">
        <v>80</v>
      </c>
      <c r="BK183" s="132">
        <f>ROUND(I183*H183,2)</f>
        <v>0</v>
      </c>
      <c r="BL183" s="17" t="s">
        <v>173</v>
      </c>
      <c r="BM183" s="131" t="s">
        <v>302</v>
      </c>
    </row>
    <row r="184" spans="2:65" s="1" customFormat="1" x14ac:dyDescent="0.2">
      <c r="B184" s="32"/>
      <c r="D184" s="133" t="s">
        <v>175</v>
      </c>
      <c r="F184" s="134" t="s">
        <v>303</v>
      </c>
      <c r="I184" s="135"/>
      <c r="L184" s="32"/>
      <c r="M184" s="136"/>
      <c r="U184" s="53"/>
      <c r="AT184" s="17" t="s">
        <v>175</v>
      </c>
      <c r="AU184" s="17" t="s">
        <v>80</v>
      </c>
    </row>
    <row r="185" spans="2:65" s="11" customFormat="1" x14ac:dyDescent="0.2">
      <c r="B185" s="137"/>
      <c r="D185" s="138" t="s">
        <v>177</v>
      </c>
      <c r="E185" s="139" t="s">
        <v>19</v>
      </c>
      <c r="F185" s="140" t="s">
        <v>304</v>
      </c>
      <c r="H185" s="141">
        <v>118</v>
      </c>
      <c r="I185" s="142"/>
      <c r="L185" s="137"/>
      <c r="M185" s="143"/>
      <c r="U185" s="144"/>
      <c r="AT185" s="139" t="s">
        <v>177</v>
      </c>
      <c r="AU185" s="139" t="s">
        <v>80</v>
      </c>
      <c r="AV185" s="11" t="s">
        <v>82</v>
      </c>
      <c r="AW185" s="11" t="s">
        <v>34</v>
      </c>
      <c r="AX185" s="11" t="s">
        <v>72</v>
      </c>
      <c r="AY185" s="139" t="s">
        <v>167</v>
      </c>
    </row>
    <row r="186" spans="2:65" s="12" customFormat="1" x14ac:dyDescent="0.2">
      <c r="B186" s="145"/>
      <c r="D186" s="138" t="s">
        <v>177</v>
      </c>
      <c r="E186" s="146" t="s">
        <v>19</v>
      </c>
      <c r="F186" s="147" t="s">
        <v>179</v>
      </c>
      <c r="H186" s="148">
        <v>118</v>
      </c>
      <c r="I186" s="149"/>
      <c r="L186" s="145"/>
      <c r="M186" s="150"/>
      <c r="U186" s="151"/>
      <c r="AT186" s="146" t="s">
        <v>177</v>
      </c>
      <c r="AU186" s="146" t="s">
        <v>80</v>
      </c>
      <c r="AV186" s="12" t="s">
        <v>173</v>
      </c>
      <c r="AW186" s="12" t="s">
        <v>34</v>
      </c>
      <c r="AX186" s="12" t="s">
        <v>80</v>
      </c>
      <c r="AY186" s="146" t="s">
        <v>167</v>
      </c>
    </row>
    <row r="187" spans="2:65" s="1" customFormat="1" ht="37.9" customHeight="1" x14ac:dyDescent="0.2">
      <c r="B187" s="32"/>
      <c r="C187" s="120" t="s">
        <v>305</v>
      </c>
      <c r="D187" s="120" t="s">
        <v>168</v>
      </c>
      <c r="E187" s="121" t="s">
        <v>306</v>
      </c>
      <c r="F187" s="122" t="s">
        <v>307</v>
      </c>
      <c r="G187" s="123" t="s">
        <v>228</v>
      </c>
      <c r="H187" s="124">
        <v>118</v>
      </c>
      <c r="I187" s="125"/>
      <c r="J187" s="126">
        <f>ROUND(I187*H187,2)</f>
        <v>0</v>
      </c>
      <c r="K187" s="122" t="s">
        <v>172</v>
      </c>
      <c r="L187" s="32"/>
      <c r="M187" s="127" t="s">
        <v>19</v>
      </c>
      <c r="N187" s="128" t="s">
        <v>43</v>
      </c>
      <c r="P187" s="129">
        <f>O187*H187</f>
        <v>0</v>
      </c>
      <c r="Q187" s="129">
        <v>0.12894600000000001</v>
      </c>
      <c r="R187" s="129">
        <f>Q187*H187</f>
        <v>15.215628000000001</v>
      </c>
      <c r="S187" s="129">
        <v>0</v>
      </c>
      <c r="T187" s="129">
        <f>S187*H187</f>
        <v>0</v>
      </c>
      <c r="U187" s="130" t="s">
        <v>19</v>
      </c>
      <c r="AR187" s="131" t="s">
        <v>173</v>
      </c>
      <c r="AT187" s="131" t="s">
        <v>168</v>
      </c>
      <c r="AU187" s="131" t="s">
        <v>80</v>
      </c>
      <c r="AY187" s="17" t="s">
        <v>167</v>
      </c>
      <c r="BE187" s="132">
        <f>IF(N187="základní",J187,0)</f>
        <v>0</v>
      </c>
      <c r="BF187" s="132">
        <f>IF(N187="snížená",J187,0)</f>
        <v>0</v>
      </c>
      <c r="BG187" s="132">
        <f>IF(N187="zákl. přenesená",J187,0)</f>
        <v>0</v>
      </c>
      <c r="BH187" s="132">
        <f>IF(N187="sníž. přenesená",J187,0)</f>
        <v>0</v>
      </c>
      <c r="BI187" s="132">
        <f>IF(N187="nulová",J187,0)</f>
        <v>0</v>
      </c>
      <c r="BJ187" s="17" t="s">
        <v>80</v>
      </c>
      <c r="BK187" s="132">
        <f>ROUND(I187*H187,2)</f>
        <v>0</v>
      </c>
      <c r="BL187" s="17" t="s">
        <v>173</v>
      </c>
      <c r="BM187" s="131" t="s">
        <v>308</v>
      </c>
    </row>
    <row r="188" spans="2:65" s="1" customFormat="1" x14ac:dyDescent="0.2">
      <c r="B188" s="32"/>
      <c r="D188" s="133" t="s">
        <v>175</v>
      </c>
      <c r="F188" s="134" t="s">
        <v>309</v>
      </c>
      <c r="I188" s="135"/>
      <c r="L188" s="32"/>
      <c r="M188" s="136"/>
      <c r="U188" s="53"/>
      <c r="AT188" s="17" t="s">
        <v>175</v>
      </c>
      <c r="AU188" s="17" t="s">
        <v>80</v>
      </c>
    </row>
    <row r="189" spans="2:65" s="10" customFormat="1" ht="25.9" customHeight="1" x14ac:dyDescent="0.2">
      <c r="B189" s="110"/>
      <c r="D189" s="111" t="s">
        <v>71</v>
      </c>
      <c r="E189" s="112" t="s">
        <v>184</v>
      </c>
      <c r="F189" s="112" t="s">
        <v>310</v>
      </c>
      <c r="I189" s="113"/>
      <c r="J189" s="114">
        <f>BK189</f>
        <v>0</v>
      </c>
      <c r="L189" s="110"/>
      <c r="M189" s="115"/>
      <c r="P189" s="116">
        <f>SUM(P190:P201)</f>
        <v>0</v>
      </c>
      <c r="R189" s="116">
        <f>SUM(R190:R201)</f>
        <v>1.8798210000000002</v>
      </c>
      <c r="T189" s="116">
        <f>SUM(T190:T201)</f>
        <v>0</v>
      </c>
      <c r="U189" s="117"/>
      <c r="AR189" s="111" t="s">
        <v>80</v>
      </c>
      <c r="AT189" s="118" t="s">
        <v>71</v>
      </c>
      <c r="AU189" s="118" t="s">
        <v>72</v>
      </c>
      <c r="AY189" s="111" t="s">
        <v>167</v>
      </c>
      <c r="BK189" s="119">
        <f>SUM(BK190:BK201)</f>
        <v>0</v>
      </c>
    </row>
    <row r="190" spans="2:65" s="1" customFormat="1" ht="24.2" customHeight="1" x14ac:dyDescent="0.2">
      <c r="B190" s="32"/>
      <c r="C190" s="120" t="s">
        <v>311</v>
      </c>
      <c r="D190" s="120" t="s">
        <v>168</v>
      </c>
      <c r="E190" s="121" t="s">
        <v>312</v>
      </c>
      <c r="F190" s="122" t="s">
        <v>313</v>
      </c>
      <c r="G190" s="123" t="s">
        <v>314</v>
      </c>
      <c r="H190" s="124">
        <v>3</v>
      </c>
      <c r="I190" s="125"/>
      <c r="J190" s="126">
        <f>ROUND(I190*H190,2)</f>
        <v>0</v>
      </c>
      <c r="K190" s="122" t="s">
        <v>172</v>
      </c>
      <c r="L190" s="32"/>
      <c r="M190" s="127" t="s">
        <v>19</v>
      </c>
      <c r="N190" s="128" t="s">
        <v>43</v>
      </c>
      <c r="P190" s="129">
        <f>O190*H190</f>
        <v>0</v>
      </c>
      <c r="Q190" s="129">
        <v>0.124223</v>
      </c>
      <c r="R190" s="129">
        <f>Q190*H190</f>
        <v>0.37266900000000003</v>
      </c>
      <c r="S190" s="129">
        <v>0</v>
      </c>
      <c r="T190" s="129">
        <f>S190*H190</f>
        <v>0</v>
      </c>
      <c r="U190" s="130" t="s">
        <v>19</v>
      </c>
      <c r="AR190" s="131" t="s">
        <v>173</v>
      </c>
      <c r="AT190" s="131" t="s">
        <v>168</v>
      </c>
      <c r="AU190" s="131" t="s">
        <v>80</v>
      </c>
      <c r="AY190" s="17" t="s">
        <v>167</v>
      </c>
      <c r="BE190" s="132">
        <f>IF(N190="základní",J190,0)</f>
        <v>0</v>
      </c>
      <c r="BF190" s="132">
        <f>IF(N190="snížená",J190,0)</f>
        <v>0</v>
      </c>
      <c r="BG190" s="132">
        <f>IF(N190="zákl. přenesená",J190,0)</f>
        <v>0</v>
      </c>
      <c r="BH190" s="132">
        <f>IF(N190="sníž. přenesená",J190,0)</f>
        <v>0</v>
      </c>
      <c r="BI190" s="132">
        <f>IF(N190="nulová",J190,0)</f>
        <v>0</v>
      </c>
      <c r="BJ190" s="17" t="s">
        <v>80</v>
      </c>
      <c r="BK190" s="132">
        <f>ROUND(I190*H190,2)</f>
        <v>0</v>
      </c>
      <c r="BL190" s="17" t="s">
        <v>173</v>
      </c>
      <c r="BM190" s="131" t="s">
        <v>315</v>
      </c>
    </row>
    <row r="191" spans="2:65" s="1" customFormat="1" x14ac:dyDescent="0.2">
      <c r="B191" s="32"/>
      <c r="D191" s="133" t="s">
        <v>175</v>
      </c>
      <c r="F191" s="134" t="s">
        <v>316</v>
      </c>
      <c r="I191" s="135"/>
      <c r="L191" s="32"/>
      <c r="M191" s="136"/>
      <c r="U191" s="53"/>
      <c r="AT191" s="17" t="s">
        <v>175</v>
      </c>
      <c r="AU191" s="17" t="s">
        <v>80</v>
      </c>
    </row>
    <row r="192" spans="2:65" s="1" customFormat="1" ht="24.2" customHeight="1" x14ac:dyDescent="0.2">
      <c r="B192" s="32"/>
      <c r="C192" s="152" t="s">
        <v>317</v>
      </c>
      <c r="D192" s="152" t="s">
        <v>180</v>
      </c>
      <c r="E192" s="153" t="s">
        <v>318</v>
      </c>
      <c r="F192" s="154" t="s">
        <v>319</v>
      </c>
      <c r="G192" s="155" t="s">
        <v>314</v>
      </c>
      <c r="H192" s="156">
        <v>3</v>
      </c>
      <c r="I192" s="157"/>
      <c r="J192" s="158">
        <f>ROUND(I192*H192,2)</f>
        <v>0</v>
      </c>
      <c r="K192" s="154" t="s">
        <v>172</v>
      </c>
      <c r="L192" s="159"/>
      <c r="M192" s="160" t="s">
        <v>19</v>
      </c>
      <c r="N192" s="161" t="s">
        <v>43</v>
      </c>
      <c r="P192" s="129">
        <f>O192*H192</f>
        <v>0</v>
      </c>
      <c r="Q192" s="129">
        <v>7.1999999999999995E-2</v>
      </c>
      <c r="R192" s="129">
        <f>Q192*H192</f>
        <v>0.21599999999999997</v>
      </c>
      <c r="S192" s="129">
        <v>0</v>
      </c>
      <c r="T192" s="129">
        <f>S192*H192</f>
        <v>0</v>
      </c>
      <c r="U192" s="130" t="s">
        <v>19</v>
      </c>
      <c r="AR192" s="131" t="s">
        <v>184</v>
      </c>
      <c r="AT192" s="131" t="s">
        <v>180</v>
      </c>
      <c r="AU192" s="131" t="s">
        <v>80</v>
      </c>
      <c r="AY192" s="17" t="s">
        <v>167</v>
      </c>
      <c r="BE192" s="132">
        <f>IF(N192="základní",J192,0)</f>
        <v>0</v>
      </c>
      <c r="BF192" s="132">
        <f>IF(N192="snížená",J192,0)</f>
        <v>0</v>
      </c>
      <c r="BG192" s="132">
        <f>IF(N192="zákl. přenesená",J192,0)</f>
        <v>0</v>
      </c>
      <c r="BH192" s="132">
        <f>IF(N192="sníž. přenesená",J192,0)</f>
        <v>0</v>
      </c>
      <c r="BI192" s="132">
        <f>IF(N192="nulová",J192,0)</f>
        <v>0</v>
      </c>
      <c r="BJ192" s="17" t="s">
        <v>80</v>
      </c>
      <c r="BK192" s="132">
        <f>ROUND(I192*H192,2)</f>
        <v>0</v>
      </c>
      <c r="BL192" s="17" t="s">
        <v>173</v>
      </c>
      <c r="BM192" s="131" t="s">
        <v>320</v>
      </c>
    </row>
    <row r="193" spans="2:65" s="1" customFormat="1" ht="24.2" customHeight="1" x14ac:dyDescent="0.2">
      <c r="B193" s="32"/>
      <c r="C193" s="120" t="s">
        <v>321</v>
      </c>
      <c r="D193" s="120" t="s">
        <v>168</v>
      </c>
      <c r="E193" s="121" t="s">
        <v>322</v>
      </c>
      <c r="F193" s="122" t="s">
        <v>323</v>
      </c>
      <c r="G193" s="123" t="s">
        <v>314</v>
      </c>
      <c r="H193" s="124">
        <v>3</v>
      </c>
      <c r="I193" s="125"/>
      <c r="J193" s="126">
        <f>ROUND(I193*H193,2)</f>
        <v>0</v>
      </c>
      <c r="K193" s="122" t="s">
        <v>172</v>
      </c>
      <c r="L193" s="32"/>
      <c r="M193" s="127" t="s">
        <v>19</v>
      </c>
      <c r="N193" s="128" t="s">
        <v>43</v>
      </c>
      <c r="P193" s="129">
        <f>O193*H193</f>
        <v>0</v>
      </c>
      <c r="Q193" s="129">
        <v>2.9722999999999999E-2</v>
      </c>
      <c r="R193" s="129">
        <f>Q193*H193</f>
        <v>8.9168999999999998E-2</v>
      </c>
      <c r="S193" s="129">
        <v>0</v>
      </c>
      <c r="T193" s="129">
        <f>S193*H193</f>
        <v>0</v>
      </c>
      <c r="U193" s="130" t="s">
        <v>19</v>
      </c>
      <c r="AR193" s="131" t="s">
        <v>173</v>
      </c>
      <c r="AT193" s="131" t="s">
        <v>168</v>
      </c>
      <c r="AU193" s="131" t="s">
        <v>80</v>
      </c>
      <c r="AY193" s="17" t="s">
        <v>167</v>
      </c>
      <c r="BE193" s="132">
        <f>IF(N193="základní",J193,0)</f>
        <v>0</v>
      </c>
      <c r="BF193" s="132">
        <f>IF(N193="snížená",J193,0)</f>
        <v>0</v>
      </c>
      <c r="BG193" s="132">
        <f>IF(N193="zákl. přenesená",J193,0)</f>
        <v>0</v>
      </c>
      <c r="BH193" s="132">
        <f>IF(N193="sníž. přenesená",J193,0)</f>
        <v>0</v>
      </c>
      <c r="BI193" s="132">
        <f>IF(N193="nulová",J193,0)</f>
        <v>0</v>
      </c>
      <c r="BJ193" s="17" t="s">
        <v>80</v>
      </c>
      <c r="BK193" s="132">
        <f>ROUND(I193*H193,2)</f>
        <v>0</v>
      </c>
      <c r="BL193" s="17" t="s">
        <v>173</v>
      </c>
      <c r="BM193" s="131" t="s">
        <v>324</v>
      </c>
    </row>
    <row r="194" spans="2:65" s="1" customFormat="1" x14ac:dyDescent="0.2">
      <c r="B194" s="32"/>
      <c r="D194" s="133" t="s">
        <v>175</v>
      </c>
      <c r="F194" s="134" t="s">
        <v>325</v>
      </c>
      <c r="I194" s="135"/>
      <c r="L194" s="32"/>
      <c r="M194" s="136"/>
      <c r="U194" s="53"/>
      <c r="AT194" s="17" t="s">
        <v>175</v>
      </c>
      <c r="AU194" s="17" t="s">
        <v>80</v>
      </c>
    </row>
    <row r="195" spans="2:65" s="1" customFormat="1" ht="21.75" customHeight="1" x14ac:dyDescent="0.2">
      <c r="B195" s="32"/>
      <c r="C195" s="152" t="s">
        <v>326</v>
      </c>
      <c r="D195" s="152" t="s">
        <v>180</v>
      </c>
      <c r="E195" s="153" t="s">
        <v>327</v>
      </c>
      <c r="F195" s="154" t="s">
        <v>328</v>
      </c>
      <c r="G195" s="155" t="s">
        <v>314</v>
      </c>
      <c r="H195" s="156">
        <v>3</v>
      </c>
      <c r="I195" s="157"/>
      <c r="J195" s="158">
        <f>ROUND(I195*H195,2)</f>
        <v>0</v>
      </c>
      <c r="K195" s="154" t="s">
        <v>172</v>
      </c>
      <c r="L195" s="159"/>
      <c r="M195" s="160" t="s">
        <v>19</v>
      </c>
      <c r="N195" s="161" t="s">
        <v>43</v>
      </c>
      <c r="P195" s="129">
        <f>O195*H195</f>
        <v>0</v>
      </c>
      <c r="Q195" s="129">
        <v>5.8000000000000003E-2</v>
      </c>
      <c r="R195" s="129">
        <f>Q195*H195</f>
        <v>0.17400000000000002</v>
      </c>
      <c r="S195" s="129">
        <v>0</v>
      </c>
      <c r="T195" s="129">
        <f>S195*H195</f>
        <v>0</v>
      </c>
      <c r="U195" s="130" t="s">
        <v>19</v>
      </c>
      <c r="AR195" s="131" t="s">
        <v>184</v>
      </c>
      <c r="AT195" s="131" t="s">
        <v>180</v>
      </c>
      <c r="AU195" s="131" t="s">
        <v>80</v>
      </c>
      <c r="AY195" s="17" t="s">
        <v>167</v>
      </c>
      <c r="BE195" s="132">
        <f>IF(N195="základní",J195,0)</f>
        <v>0</v>
      </c>
      <c r="BF195" s="132">
        <f>IF(N195="snížená",J195,0)</f>
        <v>0</v>
      </c>
      <c r="BG195" s="132">
        <f>IF(N195="zákl. přenesená",J195,0)</f>
        <v>0</v>
      </c>
      <c r="BH195" s="132">
        <f>IF(N195="sníž. přenesená",J195,0)</f>
        <v>0</v>
      </c>
      <c r="BI195" s="132">
        <f>IF(N195="nulová",J195,0)</f>
        <v>0</v>
      </c>
      <c r="BJ195" s="17" t="s">
        <v>80</v>
      </c>
      <c r="BK195" s="132">
        <f>ROUND(I195*H195,2)</f>
        <v>0</v>
      </c>
      <c r="BL195" s="17" t="s">
        <v>173</v>
      </c>
      <c r="BM195" s="131" t="s">
        <v>329</v>
      </c>
    </row>
    <row r="196" spans="2:65" s="1" customFormat="1" ht="24.2" customHeight="1" x14ac:dyDescent="0.2">
      <c r="B196" s="32"/>
      <c r="C196" s="120" t="s">
        <v>330</v>
      </c>
      <c r="D196" s="120" t="s">
        <v>168</v>
      </c>
      <c r="E196" s="121" t="s">
        <v>331</v>
      </c>
      <c r="F196" s="122" t="s">
        <v>332</v>
      </c>
      <c r="G196" s="123" t="s">
        <v>314</v>
      </c>
      <c r="H196" s="124">
        <v>3</v>
      </c>
      <c r="I196" s="125"/>
      <c r="J196" s="126">
        <f>ROUND(I196*H196,2)</f>
        <v>0</v>
      </c>
      <c r="K196" s="122" t="s">
        <v>172</v>
      </c>
      <c r="L196" s="32"/>
      <c r="M196" s="127" t="s">
        <v>19</v>
      </c>
      <c r="N196" s="128" t="s">
        <v>43</v>
      </c>
      <c r="P196" s="129">
        <f>O196*H196</f>
        <v>0</v>
      </c>
      <c r="Q196" s="129">
        <v>2.9722999999999999E-2</v>
      </c>
      <c r="R196" s="129">
        <f>Q196*H196</f>
        <v>8.9168999999999998E-2</v>
      </c>
      <c r="S196" s="129">
        <v>0</v>
      </c>
      <c r="T196" s="129">
        <f>S196*H196</f>
        <v>0</v>
      </c>
      <c r="U196" s="130" t="s">
        <v>19</v>
      </c>
      <c r="AR196" s="131" t="s">
        <v>173</v>
      </c>
      <c r="AT196" s="131" t="s">
        <v>168</v>
      </c>
      <c r="AU196" s="131" t="s">
        <v>80</v>
      </c>
      <c r="AY196" s="17" t="s">
        <v>167</v>
      </c>
      <c r="BE196" s="132">
        <f>IF(N196="základní",J196,0)</f>
        <v>0</v>
      </c>
      <c r="BF196" s="132">
        <f>IF(N196="snížená",J196,0)</f>
        <v>0</v>
      </c>
      <c r="BG196" s="132">
        <f>IF(N196="zákl. přenesená",J196,0)</f>
        <v>0</v>
      </c>
      <c r="BH196" s="132">
        <f>IF(N196="sníž. přenesená",J196,0)</f>
        <v>0</v>
      </c>
      <c r="BI196" s="132">
        <f>IF(N196="nulová",J196,0)</f>
        <v>0</v>
      </c>
      <c r="BJ196" s="17" t="s">
        <v>80</v>
      </c>
      <c r="BK196" s="132">
        <f>ROUND(I196*H196,2)</f>
        <v>0</v>
      </c>
      <c r="BL196" s="17" t="s">
        <v>173</v>
      </c>
      <c r="BM196" s="131" t="s">
        <v>333</v>
      </c>
    </row>
    <row r="197" spans="2:65" s="1" customFormat="1" x14ac:dyDescent="0.2">
      <c r="B197" s="32"/>
      <c r="D197" s="133" t="s">
        <v>175</v>
      </c>
      <c r="F197" s="134" t="s">
        <v>334</v>
      </c>
      <c r="I197" s="135"/>
      <c r="L197" s="32"/>
      <c r="M197" s="136"/>
      <c r="U197" s="53"/>
      <c r="AT197" s="17" t="s">
        <v>175</v>
      </c>
      <c r="AU197" s="17" t="s">
        <v>80</v>
      </c>
    </row>
    <row r="198" spans="2:65" s="1" customFormat="1" ht="24.2" customHeight="1" x14ac:dyDescent="0.2">
      <c r="B198" s="32"/>
      <c r="C198" s="152" t="s">
        <v>335</v>
      </c>
      <c r="D198" s="152" t="s">
        <v>180</v>
      </c>
      <c r="E198" s="153" t="s">
        <v>336</v>
      </c>
      <c r="F198" s="154" t="s">
        <v>337</v>
      </c>
      <c r="G198" s="155" t="s">
        <v>314</v>
      </c>
      <c r="H198" s="156">
        <v>3</v>
      </c>
      <c r="I198" s="157"/>
      <c r="J198" s="158">
        <f>ROUND(I198*H198,2)</f>
        <v>0</v>
      </c>
      <c r="K198" s="154" t="s">
        <v>172</v>
      </c>
      <c r="L198" s="159"/>
      <c r="M198" s="160" t="s">
        <v>19</v>
      </c>
      <c r="N198" s="161" t="s">
        <v>43</v>
      </c>
      <c r="P198" s="129">
        <f>O198*H198</f>
        <v>0</v>
      </c>
      <c r="Q198" s="129">
        <v>5.7000000000000002E-2</v>
      </c>
      <c r="R198" s="129">
        <f>Q198*H198</f>
        <v>0.17100000000000001</v>
      </c>
      <c r="S198" s="129">
        <v>0</v>
      </c>
      <c r="T198" s="129">
        <f>S198*H198</f>
        <v>0</v>
      </c>
      <c r="U198" s="130" t="s">
        <v>19</v>
      </c>
      <c r="AR198" s="131" t="s">
        <v>184</v>
      </c>
      <c r="AT198" s="131" t="s">
        <v>180</v>
      </c>
      <c r="AU198" s="131" t="s">
        <v>80</v>
      </c>
      <c r="AY198" s="17" t="s">
        <v>167</v>
      </c>
      <c r="BE198" s="132">
        <f>IF(N198="základní",J198,0)</f>
        <v>0</v>
      </c>
      <c r="BF198" s="132">
        <f>IF(N198="snížená",J198,0)</f>
        <v>0</v>
      </c>
      <c r="BG198" s="132">
        <f>IF(N198="zákl. přenesená",J198,0)</f>
        <v>0</v>
      </c>
      <c r="BH198" s="132">
        <f>IF(N198="sníž. přenesená",J198,0)</f>
        <v>0</v>
      </c>
      <c r="BI198" s="132">
        <f>IF(N198="nulová",J198,0)</f>
        <v>0</v>
      </c>
      <c r="BJ198" s="17" t="s">
        <v>80</v>
      </c>
      <c r="BK198" s="132">
        <f>ROUND(I198*H198,2)</f>
        <v>0</v>
      </c>
      <c r="BL198" s="17" t="s">
        <v>173</v>
      </c>
      <c r="BM198" s="131" t="s">
        <v>338</v>
      </c>
    </row>
    <row r="199" spans="2:65" s="1" customFormat="1" ht="24.2" customHeight="1" x14ac:dyDescent="0.2">
      <c r="B199" s="32"/>
      <c r="C199" s="120" t="s">
        <v>339</v>
      </c>
      <c r="D199" s="120" t="s">
        <v>168</v>
      </c>
      <c r="E199" s="121" t="s">
        <v>340</v>
      </c>
      <c r="F199" s="122" t="s">
        <v>341</v>
      </c>
      <c r="G199" s="123" t="s">
        <v>314</v>
      </c>
      <c r="H199" s="124">
        <v>3</v>
      </c>
      <c r="I199" s="125"/>
      <c r="J199" s="126">
        <f>ROUND(I199*H199,2)</f>
        <v>0</v>
      </c>
      <c r="K199" s="122" t="s">
        <v>172</v>
      </c>
      <c r="L199" s="32"/>
      <c r="M199" s="127" t="s">
        <v>19</v>
      </c>
      <c r="N199" s="128" t="s">
        <v>43</v>
      </c>
      <c r="P199" s="129">
        <f>O199*H199</f>
        <v>0</v>
      </c>
      <c r="Q199" s="129">
        <v>0.217338</v>
      </c>
      <c r="R199" s="129">
        <f>Q199*H199</f>
        <v>0.65201399999999998</v>
      </c>
      <c r="S199" s="129">
        <v>0</v>
      </c>
      <c r="T199" s="129">
        <f>S199*H199</f>
        <v>0</v>
      </c>
      <c r="U199" s="130" t="s">
        <v>19</v>
      </c>
      <c r="AR199" s="131" t="s">
        <v>173</v>
      </c>
      <c r="AT199" s="131" t="s">
        <v>168</v>
      </c>
      <c r="AU199" s="131" t="s">
        <v>80</v>
      </c>
      <c r="AY199" s="17" t="s">
        <v>167</v>
      </c>
      <c r="BE199" s="132">
        <f>IF(N199="základní",J199,0)</f>
        <v>0</v>
      </c>
      <c r="BF199" s="132">
        <f>IF(N199="snížená",J199,0)</f>
        <v>0</v>
      </c>
      <c r="BG199" s="132">
        <f>IF(N199="zákl. přenesená",J199,0)</f>
        <v>0</v>
      </c>
      <c r="BH199" s="132">
        <f>IF(N199="sníž. přenesená",J199,0)</f>
        <v>0</v>
      </c>
      <c r="BI199" s="132">
        <f>IF(N199="nulová",J199,0)</f>
        <v>0</v>
      </c>
      <c r="BJ199" s="17" t="s">
        <v>80</v>
      </c>
      <c r="BK199" s="132">
        <f>ROUND(I199*H199,2)</f>
        <v>0</v>
      </c>
      <c r="BL199" s="17" t="s">
        <v>173</v>
      </c>
      <c r="BM199" s="131" t="s">
        <v>342</v>
      </c>
    </row>
    <row r="200" spans="2:65" s="1" customFormat="1" x14ac:dyDescent="0.2">
      <c r="B200" s="32"/>
      <c r="D200" s="133" t="s">
        <v>175</v>
      </c>
      <c r="F200" s="134" t="s">
        <v>343</v>
      </c>
      <c r="I200" s="135"/>
      <c r="L200" s="32"/>
      <c r="M200" s="136"/>
      <c r="U200" s="53"/>
      <c r="AT200" s="17" t="s">
        <v>175</v>
      </c>
      <c r="AU200" s="17" t="s">
        <v>80</v>
      </c>
    </row>
    <row r="201" spans="2:65" s="1" customFormat="1" ht="16.5" customHeight="1" x14ac:dyDescent="0.2">
      <c r="B201" s="32"/>
      <c r="C201" s="152" t="s">
        <v>344</v>
      </c>
      <c r="D201" s="152" t="s">
        <v>180</v>
      </c>
      <c r="E201" s="153" t="s">
        <v>345</v>
      </c>
      <c r="F201" s="154" t="s">
        <v>346</v>
      </c>
      <c r="G201" s="155" t="s">
        <v>314</v>
      </c>
      <c r="H201" s="156">
        <v>3</v>
      </c>
      <c r="I201" s="157"/>
      <c r="J201" s="158">
        <f>ROUND(I201*H201,2)</f>
        <v>0</v>
      </c>
      <c r="K201" s="154" t="s">
        <v>172</v>
      </c>
      <c r="L201" s="159"/>
      <c r="M201" s="160" t="s">
        <v>19</v>
      </c>
      <c r="N201" s="161" t="s">
        <v>43</v>
      </c>
      <c r="P201" s="129">
        <f>O201*H201</f>
        <v>0</v>
      </c>
      <c r="Q201" s="129">
        <v>3.8600000000000002E-2</v>
      </c>
      <c r="R201" s="129">
        <f>Q201*H201</f>
        <v>0.11580000000000001</v>
      </c>
      <c r="S201" s="129">
        <v>0</v>
      </c>
      <c r="T201" s="129">
        <f>S201*H201</f>
        <v>0</v>
      </c>
      <c r="U201" s="130" t="s">
        <v>19</v>
      </c>
      <c r="AR201" s="131" t="s">
        <v>184</v>
      </c>
      <c r="AT201" s="131" t="s">
        <v>180</v>
      </c>
      <c r="AU201" s="131" t="s">
        <v>80</v>
      </c>
      <c r="AY201" s="17" t="s">
        <v>167</v>
      </c>
      <c r="BE201" s="132">
        <f>IF(N201="základní",J201,0)</f>
        <v>0</v>
      </c>
      <c r="BF201" s="132">
        <f>IF(N201="snížená",J201,0)</f>
        <v>0</v>
      </c>
      <c r="BG201" s="132">
        <f>IF(N201="zákl. přenesená",J201,0)</f>
        <v>0</v>
      </c>
      <c r="BH201" s="132">
        <f>IF(N201="sníž. přenesená",J201,0)</f>
        <v>0</v>
      </c>
      <c r="BI201" s="132">
        <f>IF(N201="nulová",J201,0)</f>
        <v>0</v>
      </c>
      <c r="BJ201" s="17" t="s">
        <v>80</v>
      </c>
      <c r="BK201" s="132">
        <f>ROUND(I201*H201,2)</f>
        <v>0</v>
      </c>
      <c r="BL201" s="17" t="s">
        <v>173</v>
      </c>
      <c r="BM201" s="131" t="s">
        <v>347</v>
      </c>
    </row>
    <row r="202" spans="2:65" s="10" customFormat="1" ht="25.9" customHeight="1" x14ac:dyDescent="0.2">
      <c r="B202" s="110"/>
      <c r="D202" s="111" t="s">
        <v>71</v>
      </c>
      <c r="E202" s="112" t="s">
        <v>225</v>
      </c>
      <c r="F202" s="112" t="s">
        <v>348</v>
      </c>
      <c r="I202" s="113"/>
      <c r="J202" s="114">
        <f>BK202</f>
        <v>0</v>
      </c>
      <c r="L202" s="110"/>
      <c r="M202" s="115"/>
      <c r="P202" s="116">
        <f>SUM(P203:P231)</f>
        <v>0</v>
      </c>
      <c r="R202" s="116">
        <f>SUM(R203:R231)</f>
        <v>221.7144199</v>
      </c>
      <c r="T202" s="116">
        <f>SUM(T203:T231)</f>
        <v>0</v>
      </c>
      <c r="U202" s="117"/>
      <c r="AR202" s="111" t="s">
        <v>80</v>
      </c>
      <c r="AT202" s="118" t="s">
        <v>71</v>
      </c>
      <c r="AU202" s="118" t="s">
        <v>72</v>
      </c>
      <c r="AY202" s="111" t="s">
        <v>167</v>
      </c>
      <c r="BK202" s="119">
        <f>SUM(BK203:BK231)</f>
        <v>0</v>
      </c>
    </row>
    <row r="203" spans="2:65" s="1" customFormat="1" ht="24.2" customHeight="1" x14ac:dyDescent="0.2">
      <c r="B203" s="32"/>
      <c r="C203" s="120" t="s">
        <v>349</v>
      </c>
      <c r="D203" s="120" t="s">
        <v>168</v>
      </c>
      <c r="E203" s="121" t="s">
        <v>350</v>
      </c>
      <c r="F203" s="122" t="s">
        <v>351</v>
      </c>
      <c r="G203" s="123" t="s">
        <v>314</v>
      </c>
      <c r="H203" s="124">
        <v>4</v>
      </c>
      <c r="I203" s="125"/>
      <c r="J203" s="126">
        <f>ROUND(I203*H203,2)</f>
        <v>0</v>
      </c>
      <c r="K203" s="122" t="s">
        <v>172</v>
      </c>
      <c r="L203" s="32"/>
      <c r="M203" s="127" t="s">
        <v>19</v>
      </c>
      <c r="N203" s="128" t="s">
        <v>43</v>
      </c>
      <c r="P203" s="129">
        <f>O203*H203</f>
        <v>0</v>
      </c>
      <c r="Q203" s="129">
        <v>6.9999999999999999E-4</v>
      </c>
      <c r="R203" s="129">
        <f>Q203*H203</f>
        <v>2.8E-3</v>
      </c>
      <c r="S203" s="129">
        <v>0</v>
      </c>
      <c r="T203" s="129">
        <f>S203*H203</f>
        <v>0</v>
      </c>
      <c r="U203" s="130" t="s">
        <v>19</v>
      </c>
      <c r="AR203" s="131" t="s">
        <v>173</v>
      </c>
      <c r="AT203" s="131" t="s">
        <v>168</v>
      </c>
      <c r="AU203" s="131" t="s">
        <v>80</v>
      </c>
      <c r="AY203" s="17" t="s">
        <v>167</v>
      </c>
      <c r="BE203" s="132">
        <f>IF(N203="základní",J203,0)</f>
        <v>0</v>
      </c>
      <c r="BF203" s="132">
        <f>IF(N203="snížená",J203,0)</f>
        <v>0</v>
      </c>
      <c r="BG203" s="132">
        <f>IF(N203="zákl. přenesená",J203,0)</f>
        <v>0</v>
      </c>
      <c r="BH203" s="132">
        <f>IF(N203="sníž. přenesená",J203,0)</f>
        <v>0</v>
      </c>
      <c r="BI203" s="132">
        <f>IF(N203="nulová",J203,0)</f>
        <v>0</v>
      </c>
      <c r="BJ203" s="17" t="s">
        <v>80</v>
      </c>
      <c r="BK203" s="132">
        <f>ROUND(I203*H203,2)</f>
        <v>0</v>
      </c>
      <c r="BL203" s="17" t="s">
        <v>173</v>
      </c>
      <c r="BM203" s="131" t="s">
        <v>352</v>
      </c>
    </row>
    <row r="204" spans="2:65" s="1" customFormat="1" x14ac:dyDescent="0.2">
      <c r="B204" s="32"/>
      <c r="D204" s="133" t="s">
        <v>175</v>
      </c>
      <c r="F204" s="134" t="s">
        <v>353</v>
      </c>
      <c r="I204" s="135"/>
      <c r="L204" s="32"/>
      <c r="M204" s="136"/>
      <c r="U204" s="53"/>
      <c r="AT204" s="17" t="s">
        <v>175</v>
      </c>
      <c r="AU204" s="17" t="s">
        <v>80</v>
      </c>
    </row>
    <row r="205" spans="2:65" s="1" customFormat="1" ht="24.2" customHeight="1" x14ac:dyDescent="0.2">
      <c r="B205" s="32"/>
      <c r="C205" s="152" t="s">
        <v>354</v>
      </c>
      <c r="D205" s="152" t="s">
        <v>180</v>
      </c>
      <c r="E205" s="153" t="s">
        <v>355</v>
      </c>
      <c r="F205" s="154" t="s">
        <v>356</v>
      </c>
      <c r="G205" s="155" t="s">
        <v>314</v>
      </c>
      <c r="H205" s="156">
        <v>2</v>
      </c>
      <c r="I205" s="157"/>
      <c r="J205" s="158">
        <f>ROUND(I205*H205,2)</f>
        <v>0</v>
      </c>
      <c r="K205" s="154" t="s">
        <v>172</v>
      </c>
      <c r="L205" s="159"/>
      <c r="M205" s="160" t="s">
        <v>19</v>
      </c>
      <c r="N205" s="161" t="s">
        <v>43</v>
      </c>
      <c r="P205" s="129">
        <f>O205*H205</f>
        <v>0</v>
      </c>
      <c r="Q205" s="129">
        <v>5.0000000000000001E-3</v>
      </c>
      <c r="R205" s="129">
        <f>Q205*H205</f>
        <v>0.01</v>
      </c>
      <c r="S205" s="129">
        <v>0</v>
      </c>
      <c r="T205" s="129">
        <f>S205*H205</f>
        <v>0</v>
      </c>
      <c r="U205" s="130" t="s">
        <v>19</v>
      </c>
      <c r="AR205" s="131" t="s">
        <v>184</v>
      </c>
      <c r="AT205" s="131" t="s">
        <v>180</v>
      </c>
      <c r="AU205" s="131" t="s">
        <v>80</v>
      </c>
      <c r="AY205" s="17" t="s">
        <v>167</v>
      </c>
      <c r="BE205" s="132">
        <f>IF(N205="základní",J205,0)</f>
        <v>0</v>
      </c>
      <c r="BF205" s="132">
        <f>IF(N205="snížená",J205,0)</f>
        <v>0</v>
      </c>
      <c r="BG205" s="132">
        <f>IF(N205="zákl. přenesená",J205,0)</f>
        <v>0</v>
      </c>
      <c r="BH205" s="132">
        <f>IF(N205="sníž. přenesená",J205,0)</f>
        <v>0</v>
      </c>
      <c r="BI205" s="132">
        <f>IF(N205="nulová",J205,0)</f>
        <v>0</v>
      </c>
      <c r="BJ205" s="17" t="s">
        <v>80</v>
      </c>
      <c r="BK205" s="132">
        <f>ROUND(I205*H205,2)</f>
        <v>0</v>
      </c>
      <c r="BL205" s="17" t="s">
        <v>173</v>
      </c>
      <c r="BM205" s="131" t="s">
        <v>357</v>
      </c>
    </row>
    <row r="206" spans="2:65" s="1" customFormat="1" ht="24.2" customHeight="1" x14ac:dyDescent="0.2">
      <c r="B206" s="32"/>
      <c r="C206" s="152" t="s">
        <v>358</v>
      </c>
      <c r="D206" s="152" t="s">
        <v>180</v>
      </c>
      <c r="E206" s="153" t="s">
        <v>359</v>
      </c>
      <c r="F206" s="154" t="s">
        <v>360</v>
      </c>
      <c r="G206" s="155" t="s">
        <v>314</v>
      </c>
      <c r="H206" s="156">
        <v>1</v>
      </c>
      <c r="I206" s="157"/>
      <c r="J206" s="158">
        <f>ROUND(I206*H206,2)</f>
        <v>0</v>
      </c>
      <c r="K206" s="154" t="s">
        <v>172</v>
      </c>
      <c r="L206" s="159"/>
      <c r="M206" s="160" t="s">
        <v>19</v>
      </c>
      <c r="N206" s="161" t="s">
        <v>43</v>
      </c>
      <c r="P206" s="129">
        <f>O206*H206</f>
        <v>0</v>
      </c>
      <c r="Q206" s="129">
        <v>3.5000000000000001E-3</v>
      </c>
      <c r="R206" s="129">
        <f>Q206*H206</f>
        <v>3.5000000000000001E-3</v>
      </c>
      <c r="S206" s="129">
        <v>0</v>
      </c>
      <c r="T206" s="129">
        <f>S206*H206</f>
        <v>0</v>
      </c>
      <c r="U206" s="130" t="s">
        <v>19</v>
      </c>
      <c r="AR206" s="131" t="s">
        <v>184</v>
      </c>
      <c r="AT206" s="131" t="s">
        <v>180</v>
      </c>
      <c r="AU206" s="131" t="s">
        <v>80</v>
      </c>
      <c r="AY206" s="17" t="s">
        <v>167</v>
      </c>
      <c r="BE206" s="132">
        <f>IF(N206="základní",J206,0)</f>
        <v>0</v>
      </c>
      <c r="BF206" s="132">
        <f>IF(N206="snížená",J206,0)</f>
        <v>0</v>
      </c>
      <c r="BG206" s="132">
        <f>IF(N206="zákl. přenesená",J206,0)</f>
        <v>0</v>
      </c>
      <c r="BH206" s="132">
        <f>IF(N206="sníž. přenesená",J206,0)</f>
        <v>0</v>
      </c>
      <c r="BI206" s="132">
        <f>IF(N206="nulová",J206,0)</f>
        <v>0</v>
      </c>
      <c r="BJ206" s="17" t="s">
        <v>80</v>
      </c>
      <c r="BK206" s="132">
        <f>ROUND(I206*H206,2)</f>
        <v>0</v>
      </c>
      <c r="BL206" s="17" t="s">
        <v>173</v>
      </c>
      <c r="BM206" s="131" t="s">
        <v>361</v>
      </c>
    </row>
    <row r="207" spans="2:65" s="1" customFormat="1" ht="24.2" customHeight="1" x14ac:dyDescent="0.2">
      <c r="B207" s="32"/>
      <c r="C207" s="152" t="s">
        <v>362</v>
      </c>
      <c r="D207" s="152" t="s">
        <v>180</v>
      </c>
      <c r="E207" s="153" t="s">
        <v>363</v>
      </c>
      <c r="F207" s="154" t="s">
        <v>364</v>
      </c>
      <c r="G207" s="155" t="s">
        <v>314</v>
      </c>
      <c r="H207" s="156">
        <v>1</v>
      </c>
      <c r="I207" s="157"/>
      <c r="J207" s="158">
        <f>ROUND(I207*H207,2)</f>
        <v>0</v>
      </c>
      <c r="K207" s="154" t="s">
        <v>172</v>
      </c>
      <c r="L207" s="159"/>
      <c r="M207" s="160" t="s">
        <v>19</v>
      </c>
      <c r="N207" s="161" t="s">
        <v>43</v>
      </c>
      <c r="P207" s="129">
        <f>O207*H207</f>
        <v>0</v>
      </c>
      <c r="Q207" s="129">
        <v>2.5000000000000001E-3</v>
      </c>
      <c r="R207" s="129">
        <f>Q207*H207</f>
        <v>2.5000000000000001E-3</v>
      </c>
      <c r="S207" s="129">
        <v>0</v>
      </c>
      <c r="T207" s="129">
        <f>S207*H207</f>
        <v>0</v>
      </c>
      <c r="U207" s="130" t="s">
        <v>19</v>
      </c>
      <c r="AR207" s="131" t="s">
        <v>184</v>
      </c>
      <c r="AT207" s="131" t="s">
        <v>180</v>
      </c>
      <c r="AU207" s="131" t="s">
        <v>80</v>
      </c>
      <c r="AY207" s="17" t="s">
        <v>167</v>
      </c>
      <c r="BE207" s="132">
        <f>IF(N207="základní",J207,0)</f>
        <v>0</v>
      </c>
      <c r="BF207" s="132">
        <f>IF(N207="snížená",J207,0)</f>
        <v>0</v>
      </c>
      <c r="BG207" s="132">
        <f>IF(N207="zákl. přenesená",J207,0)</f>
        <v>0</v>
      </c>
      <c r="BH207" s="132">
        <f>IF(N207="sníž. přenesená",J207,0)</f>
        <v>0</v>
      </c>
      <c r="BI207" s="132">
        <f>IF(N207="nulová",J207,0)</f>
        <v>0</v>
      </c>
      <c r="BJ207" s="17" t="s">
        <v>80</v>
      </c>
      <c r="BK207" s="132">
        <f>ROUND(I207*H207,2)</f>
        <v>0</v>
      </c>
      <c r="BL207" s="17" t="s">
        <v>173</v>
      </c>
      <c r="BM207" s="131" t="s">
        <v>365</v>
      </c>
    </row>
    <row r="208" spans="2:65" s="1" customFormat="1" ht="62.65" customHeight="1" x14ac:dyDescent="0.2">
      <c r="B208" s="32"/>
      <c r="C208" s="120" t="s">
        <v>366</v>
      </c>
      <c r="D208" s="120" t="s">
        <v>168</v>
      </c>
      <c r="E208" s="121" t="s">
        <v>367</v>
      </c>
      <c r="F208" s="122" t="s">
        <v>368</v>
      </c>
      <c r="G208" s="123" t="s">
        <v>228</v>
      </c>
      <c r="H208" s="124">
        <v>415</v>
      </c>
      <c r="I208" s="125"/>
      <c r="J208" s="126">
        <f>ROUND(I208*H208,2)</f>
        <v>0</v>
      </c>
      <c r="K208" s="122" t="s">
        <v>172</v>
      </c>
      <c r="L208" s="32"/>
      <c r="M208" s="127" t="s">
        <v>19</v>
      </c>
      <c r="N208" s="128" t="s">
        <v>43</v>
      </c>
      <c r="P208" s="129">
        <f>O208*H208</f>
        <v>0</v>
      </c>
      <c r="Q208" s="129">
        <v>0.10988199999999999</v>
      </c>
      <c r="R208" s="129">
        <f>Q208*H208</f>
        <v>45.601029999999994</v>
      </c>
      <c r="S208" s="129">
        <v>0</v>
      </c>
      <c r="T208" s="129">
        <f>S208*H208</f>
        <v>0</v>
      </c>
      <c r="U208" s="130" t="s">
        <v>19</v>
      </c>
      <c r="AR208" s="131" t="s">
        <v>173</v>
      </c>
      <c r="AT208" s="131" t="s">
        <v>168</v>
      </c>
      <c r="AU208" s="131" t="s">
        <v>80</v>
      </c>
      <c r="AY208" s="17" t="s">
        <v>167</v>
      </c>
      <c r="BE208" s="132">
        <f>IF(N208="základní",J208,0)</f>
        <v>0</v>
      </c>
      <c r="BF208" s="132">
        <f>IF(N208="snížená",J208,0)</f>
        <v>0</v>
      </c>
      <c r="BG208" s="132">
        <f>IF(N208="zákl. přenesená",J208,0)</f>
        <v>0</v>
      </c>
      <c r="BH208" s="132">
        <f>IF(N208="sníž. přenesená",J208,0)</f>
        <v>0</v>
      </c>
      <c r="BI208" s="132">
        <f>IF(N208="nulová",J208,0)</f>
        <v>0</v>
      </c>
      <c r="BJ208" s="17" t="s">
        <v>80</v>
      </c>
      <c r="BK208" s="132">
        <f>ROUND(I208*H208,2)</f>
        <v>0</v>
      </c>
      <c r="BL208" s="17" t="s">
        <v>173</v>
      </c>
      <c r="BM208" s="131" t="s">
        <v>369</v>
      </c>
    </row>
    <row r="209" spans="2:65" s="1" customFormat="1" x14ac:dyDescent="0.2">
      <c r="B209" s="32"/>
      <c r="D209" s="133" t="s">
        <v>175</v>
      </c>
      <c r="F209" s="134" t="s">
        <v>370</v>
      </c>
      <c r="I209" s="135"/>
      <c r="L209" s="32"/>
      <c r="M209" s="136"/>
      <c r="U209" s="53"/>
      <c r="AT209" s="17" t="s">
        <v>175</v>
      </c>
      <c r="AU209" s="17" t="s">
        <v>80</v>
      </c>
    </row>
    <row r="210" spans="2:65" s="11" customFormat="1" x14ac:dyDescent="0.2">
      <c r="B210" s="137"/>
      <c r="D210" s="138" t="s">
        <v>177</v>
      </c>
      <c r="E210" s="139" t="s">
        <v>19</v>
      </c>
      <c r="F210" s="140" t="s">
        <v>371</v>
      </c>
      <c r="H210" s="141">
        <v>369</v>
      </c>
      <c r="I210" s="142"/>
      <c r="L210" s="137"/>
      <c r="M210" s="143"/>
      <c r="U210" s="144"/>
      <c r="AT210" s="139" t="s">
        <v>177</v>
      </c>
      <c r="AU210" s="139" t="s">
        <v>80</v>
      </c>
      <c r="AV210" s="11" t="s">
        <v>82</v>
      </c>
      <c r="AW210" s="11" t="s">
        <v>34</v>
      </c>
      <c r="AX210" s="11" t="s">
        <v>72</v>
      </c>
      <c r="AY210" s="139" t="s">
        <v>167</v>
      </c>
    </row>
    <row r="211" spans="2:65" s="11" customFormat="1" x14ac:dyDescent="0.2">
      <c r="B211" s="137"/>
      <c r="D211" s="138" t="s">
        <v>177</v>
      </c>
      <c r="E211" s="139" t="s">
        <v>19</v>
      </c>
      <c r="F211" s="140" t="s">
        <v>372</v>
      </c>
      <c r="H211" s="141">
        <v>46</v>
      </c>
      <c r="I211" s="142"/>
      <c r="L211" s="137"/>
      <c r="M211" s="143"/>
      <c r="U211" s="144"/>
      <c r="AT211" s="139" t="s">
        <v>177</v>
      </c>
      <c r="AU211" s="139" t="s">
        <v>80</v>
      </c>
      <c r="AV211" s="11" t="s">
        <v>82</v>
      </c>
      <c r="AW211" s="11" t="s">
        <v>34</v>
      </c>
      <c r="AX211" s="11" t="s">
        <v>72</v>
      </c>
      <c r="AY211" s="139" t="s">
        <v>167</v>
      </c>
    </row>
    <row r="212" spans="2:65" s="12" customFormat="1" x14ac:dyDescent="0.2">
      <c r="B212" s="145"/>
      <c r="D212" s="138" t="s">
        <v>177</v>
      </c>
      <c r="E212" s="146" t="s">
        <v>19</v>
      </c>
      <c r="F212" s="147" t="s">
        <v>179</v>
      </c>
      <c r="H212" s="148">
        <v>415</v>
      </c>
      <c r="I212" s="149"/>
      <c r="L212" s="145"/>
      <c r="M212" s="150"/>
      <c r="U212" s="151"/>
      <c r="AT212" s="146" t="s">
        <v>177</v>
      </c>
      <c r="AU212" s="146" t="s">
        <v>80</v>
      </c>
      <c r="AV212" s="12" t="s">
        <v>173</v>
      </c>
      <c r="AW212" s="12" t="s">
        <v>34</v>
      </c>
      <c r="AX212" s="12" t="s">
        <v>80</v>
      </c>
      <c r="AY212" s="146" t="s">
        <v>167</v>
      </c>
    </row>
    <row r="213" spans="2:65" s="1" customFormat="1" ht="16.5" customHeight="1" x14ac:dyDescent="0.2">
      <c r="B213" s="32"/>
      <c r="C213" s="152" t="s">
        <v>373</v>
      </c>
      <c r="D213" s="152" t="s">
        <v>180</v>
      </c>
      <c r="E213" s="153" t="s">
        <v>374</v>
      </c>
      <c r="F213" s="154" t="s">
        <v>375</v>
      </c>
      <c r="G213" s="155" t="s">
        <v>193</v>
      </c>
      <c r="H213" s="156">
        <v>70.55</v>
      </c>
      <c r="I213" s="157"/>
      <c r="J213" s="158">
        <f>ROUND(I213*H213,2)</f>
        <v>0</v>
      </c>
      <c r="K213" s="154" t="s">
        <v>172</v>
      </c>
      <c r="L213" s="159"/>
      <c r="M213" s="160" t="s">
        <v>19</v>
      </c>
      <c r="N213" s="161" t="s">
        <v>43</v>
      </c>
      <c r="P213" s="129">
        <f>O213*H213</f>
        <v>0</v>
      </c>
      <c r="Q213" s="129">
        <v>0.41699999999999998</v>
      </c>
      <c r="R213" s="129">
        <f>Q213*H213</f>
        <v>29.419349999999998</v>
      </c>
      <c r="S213" s="129">
        <v>0</v>
      </c>
      <c r="T213" s="129">
        <f>S213*H213</f>
        <v>0</v>
      </c>
      <c r="U213" s="130" t="s">
        <v>19</v>
      </c>
      <c r="AR213" s="131" t="s">
        <v>184</v>
      </c>
      <c r="AT213" s="131" t="s">
        <v>180</v>
      </c>
      <c r="AU213" s="131" t="s">
        <v>80</v>
      </c>
      <c r="AY213" s="17" t="s">
        <v>167</v>
      </c>
      <c r="BE213" s="132">
        <f>IF(N213="základní",J213,0)</f>
        <v>0</v>
      </c>
      <c r="BF213" s="132">
        <f>IF(N213="snížená",J213,0)</f>
        <v>0</v>
      </c>
      <c r="BG213" s="132">
        <f>IF(N213="zákl. přenesená",J213,0)</f>
        <v>0</v>
      </c>
      <c r="BH213" s="132">
        <f>IF(N213="sníž. přenesená",J213,0)</f>
        <v>0</v>
      </c>
      <c r="BI213" s="132">
        <f>IF(N213="nulová",J213,0)</f>
        <v>0</v>
      </c>
      <c r="BJ213" s="17" t="s">
        <v>80</v>
      </c>
      <c r="BK213" s="132">
        <f>ROUND(I213*H213,2)</f>
        <v>0</v>
      </c>
      <c r="BL213" s="17" t="s">
        <v>173</v>
      </c>
      <c r="BM213" s="131" t="s">
        <v>376</v>
      </c>
    </row>
    <row r="214" spans="2:65" s="11" customFormat="1" x14ac:dyDescent="0.2">
      <c r="B214" s="137"/>
      <c r="D214" s="138" t="s">
        <v>177</v>
      </c>
      <c r="E214" s="139" t="s">
        <v>19</v>
      </c>
      <c r="F214" s="140" t="s">
        <v>377</v>
      </c>
      <c r="H214" s="141">
        <v>70.55</v>
      </c>
      <c r="I214" s="142"/>
      <c r="L214" s="137"/>
      <c r="M214" s="143"/>
      <c r="U214" s="144"/>
      <c r="AT214" s="139" t="s">
        <v>177</v>
      </c>
      <c r="AU214" s="139" t="s">
        <v>80</v>
      </c>
      <c r="AV214" s="11" t="s">
        <v>82</v>
      </c>
      <c r="AW214" s="11" t="s">
        <v>34</v>
      </c>
      <c r="AX214" s="11" t="s">
        <v>80</v>
      </c>
      <c r="AY214" s="139" t="s">
        <v>167</v>
      </c>
    </row>
    <row r="215" spans="2:65" s="1" customFormat="1" ht="49.15" customHeight="1" x14ac:dyDescent="0.2">
      <c r="B215" s="32"/>
      <c r="C215" s="120" t="s">
        <v>378</v>
      </c>
      <c r="D215" s="120" t="s">
        <v>168</v>
      </c>
      <c r="E215" s="121" t="s">
        <v>379</v>
      </c>
      <c r="F215" s="122" t="s">
        <v>380</v>
      </c>
      <c r="G215" s="123" t="s">
        <v>228</v>
      </c>
      <c r="H215" s="124">
        <v>356</v>
      </c>
      <c r="I215" s="125"/>
      <c r="J215" s="126">
        <f>ROUND(I215*H215,2)</f>
        <v>0</v>
      </c>
      <c r="K215" s="122" t="s">
        <v>172</v>
      </c>
      <c r="L215" s="32"/>
      <c r="M215" s="127" t="s">
        <v>19</v>
      </c>
      <c r="N215" s="128" t="s">
        <v>43</v>
      </c>
      <c r="P215" s="129">
        <f>O215*H215</f>
        <v>0</v>
      </c>
      <c r="Q215" s="129">
        <v>0.15539952000000001</v>
      </c>
      <c r="R215" s="129">
        <f>Q215*H215</f>
        <v>55.322229120000003</v>
      </c>
      <c r="S215" s="129">
        <v>0</v>
      </c>
      <c r="T215" s="129">
        <f>S215*H215</f>
        <v>0</v>
      </c>
      <c r="U215" s="130" t="s">
        <v>19</v>
      </c>
      <c r="AR215" s="131" t="s">
        <v>173</v>
      </c>
      <c r="AT215" s="131" t="s">
        <v>168</v>
      </c>
      <c r="AU215" s="131" t="s">
        <v>80</v>
      </c>
      <c r="AY215" s="17" t="s">
        <v>167</v>
      </c>
      <c r="BE215" s="132">
        <f>IF(N215="základní",J215,0)</f>
        <v>0</v>
      </c>
      <c r="BF215" s="132">
        <f>IF(N215="snížená",J215,0)</f>
        <v>0</v>
      </c>
      <c r="BG215" s="132">
        <f>IF(N215="zákl. přenesená",J215,0)</f>
        <v>0</v>
      </c>
      <c r="BH215" s="132">
        <f>IF(N215="sníž. přenesená",J215,0)</f>
        <v>0</v>
      </c>
      <c r="BI215" s="132">
        <f>IF(N215="nulová",J215,0)</f>
        <v>0</v>
      </c>
      <c r="BJ215" s="17" t="s">
        <v>80</v>
      </c>
      <c r="BK215" s="132">
        <f>ROUND(I215*H215,2)</f>
        <v>0</v>
      </c>
      <c r="BL215" s="17" t="s">
        <v>173</v>
      </c>
      <c r="BM215" s="131" t="s">
        <v>381</v>
      </c>
    </row>
    <row r="216" spans="2:65" s="1" customFormat="1" x14ac:dyDescent="0.2">
      <c r="B216" s="32"/>
      <c r="D216" s="133" t="s">
        <v>175</v>
      </c>
      <c r="F216" s="134" t="s">
        <v>382</v>
      </c>
      <c r="I216" s="135"/>
      <c r="L216" s="32"/>
      <c r="M216" s="136"/>
      <c r="U216" s="53"/>
      <c r="AT216" s="17" t="s">
        <v>175</v>
      </c>
      <c r="AU216" s="17" t="s">
        <v>80</v>
      </c>
    </row>
    <row r="217" spans="2:65" s="11" customFormat="1" x14ac:dyDescent="0.2">
      <c r="B217" s="137"/>
      <c r="D217" s="138" t="s">
        <v>177</v>
      </c>
      <c r="E217" s="139" t="s">
        <v>19</v>
      </c>
      <c r="F217" s="140" t="s">
        <v>383</v>
      </c>
      <c r="H217" s="141">
        <v>310</v>
      </c>
      <c r="I217" s="142"/>
      <c r="L217" s="137"/>
      <c r="M217" s="143"/>
      <c r="U217" s="144"/>
      <c r="AT217" s="139" t="s">
        <v>177</v>
      </c>
      <c r="AU217" s="139" t="s">
        <v>80</v>
      </c>
      <c r="AV217" s="11" t="s">
        <v>82</v>
      </c>
      <c r="AW217" s="11" t="s">
        <v>34</v>
      </c>
      <c r="AX217" s="11" t="s">
        <v>72</v>
      </c>
      <c r="AY217" s="139" t="s">
        <v>167</v>
      </c>
    </row>
    <row r="218" spans="2:65" s="11" customFormat="1" x14ac:dyDescent="0.2">
      <c r="B218" s="137"/>
      <c r="D218" s="138" t="s">
        <v>177</v>
      </c>
      <c r="E218" s="139" t="s">
        <v>19</v>
      </c>
      <c r="F218" s="140" t="s">
        <v>372</v>
      </c>
      <c r="H218" s="141">
        <v>46</v>
      </c>
      <c r="I218" s="142"/>
      <c r="L218" s="137"/>
      <c r="M218" s="143"/>
      <c r="U218" s="144"/>
      <c r="AT218" s="139" t="s">
        <v>177</v>
      </c>
      <c r="AU218" s="139" t="s">
        <v>80</v>
      </c>
      <c r="AV218" s="11" t="s">
        <v>82</v>
      </c>
      <c r="AW218" s="11" t="s">
        <v>34</v>
      </c>
      <c r="AX218" s="11" t="s">
        <v>72</v>
      </c>
      <c r="AY218" s="139" t="s">
        <v>167</v>
      </c>
    </row>
    <row r="219" spans="2:65" s="12" customFormat="1" x14ac:dyDescent="0.2">
      <c r="B219" s="145"/>
      <c r="D219" s="138" t="s">
        <v>177</v>
      </c>
      <c r="E219" s="146" t="s">
        <v>19</v>
      </c>
      <c r="F219" s="147" t="s">
        <v>179</v>
      </c>
      <c r="H219" s="148">
        <v>356</v>
      </c>
      <c r="I219" s="149"/>
      <c r="L219" s="145"/>
      <c r="M219" s="150"/>
      <c r="U219" s="151"/>
      <c r="AT219" s="146" t="s">
        <v>177</v>
      </c>
      <c r="AU219" s="146" t="s">
        <v>80</v>
      </c>
      <c r="AV219" s="12" t="s">
        <v>173</v>
      </c>
      <c r="AW219" s="12" t="s">
        <v>34</v>
      </c>
      <c r="AX219" s="12" t="s">
        <v>80</v>
      </c>
      <c r="AY219" s="146" t="s">
        <v>167</v>
      </c>
    </row>
    <row r="220" spans="2:65" s="1" customFormat="1" ht="16.5" customHeight="1" x14ac:dyDescent="0.2">
      <c r="B220" s="32"/>
      <c r="C220" s="152" t="s">
        <v>384</v>
      </c>
      <c r="D220" s="152" t="s">
        <v>180</v>
      </c>
      <c r="E220" s="153" t="s">
        <v>385</v>
      </c>
      <c r="F220" s="154" t="s">
        <v>386</v>
      </c>
      <c r="G220" s="155" t="s">
        <v>228</v>
      </c>
      <c r="H220" s="156">
        <v>719.12</v>
      </c>
      <c r="I220" s="157"/>
      <c r="J220" s="158">
        <f>ROUND(I220*H220,2)</f>
        <v>0</v>
      </c>
      <c r="K220" s="154" t="s">
        <v>172</v>
      </c>
      <c r="L220" s="159"/>
      <c r="M220" s="160" t="s">
        <v>19</v>
      </c>
      <c r="N220" s="161" t="s">
        <v>43</v>
      </c>
      <c r="P220" s="129">
        <f>O220*H220</f>
        <v>0</v>
      </c>
      <c r="Q220" s="129">
        <v>0.04</v>
      </c>
      <c r="R220" s="129">
        <f>Q220*H220</f>
        <v>28.764800000000001</v>
      </c>
      <c r="S220" s="129">
        <v>0</v>
      </c>
      <c r="T220" s="129">
        <f>S220*H220</f>
        <v>0</v>
      </c>
      <c r="U220" s="130" t="s">
        <v>19</v>
      </c>
      <c r="AR220" s="131" t="s">
        <v>184</v>
      </c>
      <c r="AT220" s="131" t="s">
        <v>180</v>
      </c>
      <c r="AU220" s="131" t="s">
        <v>80</v>
      </c>
      <c r="AY220" s="17" t="s">
        <v>167</v>
      </c>
      <c r="BE220" s="132">
        <f>IF(N220="základní",J220,0)</f>
        <v>0</v>
      </c>
      <c r="BF220" s="132">
        <f>IF(N220="snížená",J220,0)</f>
        <v>0</v>
      </c>
      <c r="BG220" s="132">
        <f>IF(N220="zákl. přenesená",J220,0)</f>
        <v>0</v>
      </c>
      <c r="BH220" s="132">
        <f>IF(N220="sníž. přenesená",J220,0)</f>
        <v>0</v>
      </c>
      <c r="BI220" s="132">
        <f>IF(N220="nulová",J220,0)</f>
        <v>0</v>
      </c>
      <c r="BJ220" s="17" t="s">
        <v>80</v>
      </c>
      <c r="BK220" s="132">
        <f>ROUND(I220*H220,2)</f>
        <v>0</v>
      </c>
      <c r="BL220" s="17" t="s">
        <v>173</v>
      </c>
      <c r="BM220" s="131" t="s">
        <v>387</v>
      </c>
    </row>
    <row r="221" spans="2:65" s="11" customFormat="1" x14ac:dyDescent="0.2">
      <c r="B221" s="137"/>
      <c r="D221" s="138" t="s">
        <v>177</v>
      </c>
      <c r="E221" s="139" t="s">
        <v>19</v>
      </c>
      <c r="F221" s="140" t="s">
        <v>388</v>
      </c>
      <c r="H221" s="141">
        <v>719.12</v>
      </c>
      <c r="I221" s="142"/>
      <c r="L221" s="137"/>
      <c r="M221" s="143"/>
      <c r="U221" s="144"/>
      <c r="AT221" s="139" t="s">
        <v>177</v>
      </c>
      <c r="AU221" s="139" t="s">
        <v>80</v>
      </c>
      <c r="AV221" s="11" t="s">
        <v>82</v>
      </c>
      <c r="AW221" s="11" t="s">
        <v>34</v>
      </c>
      <c r="AX221" s="11" t="s">
        <v>80</v>
      </c>
      <c r="AY221" s="139" t="s">
        <v>167</v>
      </c>
    </row>
    <row r="222" spans="2:65" s="1" customFormat="1" ht="55.5" customHeight="1" x14ac:dyDescent="0.2">
      <c r="B222" s="32"/>
      <c r="C222" s="120" t="s">
        <v>389</v>
      </c>
      <c r="D222" s="120" t="s">
        <v>168</v>
      </c>
      <c r="E222" s="121" t="s">
        <v>390</v>
      </c>
      <c r="F222" s="122" t="s">
        <v>391</v>
      </c>
      <c r="G222" s="123" t="s">
        <v>228</v>
      </c>
      <c r="H222" s="124">
        <v>356</v>
      </c>
      <c r="I222" s="125"/>
      <c r="J222" s="126">
        <f>ROUND(I222*H222,2)</f>
        <v>0</v>
      </c>
      <c r="K222" s="122" t="s">
        <v>172</v>
      </c>
      <c r="L222" s="32"/>
      <c r="M222" s="127" t="s">
        <v>19</v>
      </c>
      <c r="N222" s="128" t="s">
        <v>43</v>
      </c>
      <c r="P222" s="129">
        <f>O222*H222</f>
        <v>0</v>
      </c>
      <c r="Q222" s="129">
        <v>0.120948</v>
      </c>
      <c r="R222" s="129">
        <f>Q222*H222</f>
        <v>43.057487999999999</v>
      </c>
      <c r="S222" s="129">
        <v>0</v>
      </c>
      <c r="T222" s="129">
        <f>S222*H222</f>
        <v>0</v>
      </c>
      <c r="U222" s="130" t="s">
        <v>19</v>
      </c>
      <c r="AR222" s="131" t="s">
        <v>173</v>
      </c>
      <c r="AT222" s="131" t="s">
        <v>168</v>
      </c>
      <c r="AU222" s="131" t="s">
        <v>80</v>
      </c>
      <c r="AY222" s="17" t="s">
        <v>167</v>
      </c>
      <c r="BE222" s="132">
        <f>IF(N222="základní",J222,0)</f>
        <v>0</v>
      </c>
      <c r="BF222" s="132">
        <f>IF(N222="snížená",J222,0)</f>
        <v>0</v>
      </c>
      <c r="BG222" s="132">
        <f>IF(N222="zákl. přenesená",J222,0)</f>
        <v>0</v>
      </c>
      <c r="BH222" s="132">
        <f>IF(N222="sníž. přenesená",J222,0)</f>
        <v>0</v>
      </c>
      <c r="BI222" s="132">
        <f>IF(N222="nulová",J222,0)</f>
        <v>0</v>
      </c>
      <c r="BJ222" s="17" t="s">
        <v>80</v>
      </c>
      <c r="BK222" s="132">
        <f>ROUND(I222*H222,2)</f>
        <v>0</v>
      </c>
      <c r="BL222" s="17" t="s">
        <v>173</v>
      </c>
      <c r="BM222" s="131" t="s">
        <v>392</v>
      </c>
    </row>
    <row r="223" spans="2:65" s="1" customFormat="1" x14ac:dyDescent="0.2">
      <c r="B223" s="32"/>
      <c r="D223" s="133" t="s">
        <v>175</v>
      </c>
      <c r="F223" s="134" t="s">
        <v>393</v>
      </c>
      <c r="I223" s="135"/>
      <c r="L223" s="32"/>
      <c r="M223" s="136"/>
      <c r="U223" s="53"/>
      <c r="AT223" s="17" t="s">
        <v>175</v>
      </c>
      <c r="AU223" s="17" t="s">
        <v>80</v>
      </c>
    </row>
    <row r="224" spans="2:65" s="11" customFormat="1" x14ac:dyDescent="0.2">
      <c r="B224" s="137"/>
      <c r="D224" s="138" t="s">
        <v>177</v>
      </c>
      <c r="E224" s="139" t="s">
        <v>19</v>
      </c>
      <c r="F224" s="140" t="s">
        <v>383</v>
      </c>
      <c r="H224" s="141">
        <v>310</v>
      </c>
      <c r="I224" s="142"/>
      <c r="L224" s="137"/>
      <c r="M224" s="143"/>
      <c r="U224" s="144"/>
      <c r="AT224" s="139" t="s">
        <v>177</v>
      </c>
      <c r="AU224" s="139" t="s">
        <v>80</v>
      </c>
      <c r="AV224" s="11" t="s">
        <v>82</v>
      </c>
      <c r="AW224" s="11" t="s">
        <v>34</v>
      </c>
      <c r="AX224" s="11" t="s">
        <v>72</v>
      </c>
      <c r="AY224" s="139" t="s">
        <v>167</v>
      </c>
    </row>
    <row r="225" spans="2:65" s="11" customFormat="1" x14ac:dyDescent="0.2">
      <c r="B225" s="137"/>
      <c r="D225" s="138" t="s">
        <v>177</v>
      </c>
      <c r="E225" s="139" t="s">
        <v>19</v>
      </c>
      <c r="F225" s="140" t="s">
        <v>372</v>
      </c>
      <c r="H225" s="141">
        <v>46</v>
      </c>
      <c r="I225" s="142"/>
      <c r="L225" s="137"/>
      <c r="M225" s="143"/>
      <c r="U225" s="144"/>
      <c r="AT225" s="139" t="s">
        <v>177</v>
      </c>
      <c r="AU225" s="139" t="s">
        <v>80</v>
      </c>
      <c r="AV225" s="11" t="s">
        <v>82</v>
      </c>
      <c r="AW225" s="11" t="s">
        <v>34</v>
      </c>
      <c r="AX225" s="11" t="s">
        <v>72</v>
      </c>
      <c r="AY225" s="139" t="s">
        <v>167</v>
      </c>
    </row>
    <row r="226" spans="2:65" s="12" customFormat="1" x14ac:dyDescent="0.2">
      <c r="B226" s="145"/>
      <c r="D226" s="138" t="s">
        <v>177</v>
      </c>
      <c r="E226" s="146" t="s">
        <v>19</v>
      </c>
      <c r="F226" s="147" t="s">
        <v>179</v>
      </c>
      <c r="H226" s="148">
        <v>356</v>
      </c>
      <c r="I226" s="149"/>
      <c r="L226" s="145"/>
      <c r="M226" s="150"/>
      <c r="U226" s="151"/>
      <c r="AT226" s="146" t="s">
        <v>177</v>
      </c>
      <c r="AU226" s="146" t="s">
        <v>80</v>
      </c>
      <c r="AV226" s="12" t="s">
        <v>173</v>
      </c>
      <c r="AW226" s="12" t="s">
        <v>34</v>
      </c>
      <c r="AX226" s="12" t="s">
        <v>80</v>
      </c>
      <c r="AY226" s="146" t="s">
        <v>167</v>
      </c>
    </row>
    <row r="227" spans="2:65" s="1" customFormat="1" ht="21.75" customHeight="1" x14ac:dyDescent="0.2">
      <c r="B227" s="32"/>
      <c r="C227" s="152" t="s">
        <v>394</v>
      </c>
      <c r="D227" s="152" t="s">
        <v>180</v>
      </c>
      <c r="E227" s="153" t="s">
        <v>395</v>
      </c>
      <c r="F227" s="154" t="s">
        <v>396</v>
      </c>
      <c r="G227" s="155" t="s">
        <v>193</v>
      </c>
      <c r="H227" s="156">
        <v>72.623999999999995</v>
      </c>
      <c r="I227" s="157"/>
      <c r="J227" s="158">
        <f>ROUND(I227*H227,2)</f>
        <v>0</v>
      </c>
      <c r="K227" s="154" t="s">
        <v>172</v>
      </c>
      <c r="L227" s="159"/>
      <c r="M227" s="160" t="s">
        <v>19</v>
      </c>
      <c r="N227" s="161" t="s">
        <v>43</v>
      </c>
      <c r="P227" s="129">
        <f>O227*H227</f>
        <v>0</v>
      </c>
      <c r="Q227" s="129">
        <v>0.17599999999999999</v>
      </c>
      <c r="R227" s="129">
        <f>Q227*H227</f>
        <v>12.781823999999999</v>
      </c>
      <c r="S227" s="129">
        <v>0</v>
      </c>
      <c r="T227" s="129">
        <f>S227*H227</f>
        <v>0</v>
      </c>
      <c r="U227" s="130" t="s">
        <v>19</v>
      </c>
      <c r="AR227" s="131" t="s">
        <v>184</v>
      </c>
      <c r="AT227" s="131" t="s">
        <v>180</v>
      </c>
      <c r="AU227" s="131" t="s">
        <v>80</v>
      </c>
      <c r="AY227" s="17" t="s">
        <v>167</v>
      </c>
      <c r="BE227" s="132">
        <f>IF(N227="základní",J227,0)</f>
        <v>0</v>
      </c>
      <c r="BF227" s="132">
        <f>IF(N227="snížená",J227,0)</f>
        <v>0</v>
      </c>
      <c r="BG227" s="132">
        <f>IF(N227="zákl. přenesená",J227,0)</f>
        <v>0</v>
      </c>
      <c r="BH227" s="132">
        <f>IF(N227="sníž. přenesená",J227,0)</f>
        <v>0</v>
      </c>
      <c r="BI227" s="132">
        <f>IF(N227="nulová",J227,0)</f>
        <v>0</v>
      </c>
      <c r="BJ227" s="17" t="s">
        <v>80</v>
      </c>
      <c r="BK227" s="132">
        <f>ROUND(I227*H227,2)</f>
        <v>0</v>
      </c>
      <c r="BL227" s="17" t="s">
        <v>173</v>
      </c>
      <c r="BM227" s="131" t="s">
        <v>397</v>
      </c>
    </row>
    <row r="228" spans="2:65" s="11" customFormat="1" x14ac:dyDescent="0.2">
      <c r="B228" s="137"/>
      <c r="D228" s="138" t="s">
        <v>177</v>
      </c>
      <c r="E228" s="139" t="s">
        <v>19</v>
      </c>
      <c r="F228" s="140" t="s">
        <v>398</v>
      </c>
      <c r="H228" s="141">
        <v>71.2</v>
      </c>
      <c r="I228" s="142"/>
      <c r="L228" s="137"/>
      <c r="M228" s="143"/>
      <c r="U228" s="144"/>
      <c r="AT228" s="139" t="s">
        <v>177</v>
      </c>
      <c r="AU228" s="139" t="s">
        <v>80</v>
      </c>
      <c r="AV228" s="11" t="s">
        <v>82</v>
      </c>
      <c r="AW228" s="11" t="s">
        <v>34</v>
      </c>
      <c r="AX228" s="11" t="s">
        <v>72</v>
      </c>
      <c r="AY228" s="139" t="s">
        <v>167</v>
      </c>
    </row>
    <row r="229" spans="2:65" s="11" customFormat="1" x14ac:dyDescent="0.2">
      <c r="B229" s="137"/>
      <c r="D229" s="138" t="s">
        <v>177</v>
      </c>
      <c r="E229" s="139" t="s">
        <v>19</v>
      </c>
      <c r="F229" s="140" t="s">
        <v>399</v>
      </c>
      <c r="H229" s="141">
        <v>72.623999999999995</v>
      </c>
      <c r="I229" s="142"/>
      <c r="L229" s="137"/>
      <c r="M229" s="143"/>
      <c r="U229" s="144"/>
      <c r="AT229" s="139" t="s">
        <v>177</v>
      </c>
      <c r="AU229" s="139" t="s">
        <v>80</v>
      </c>
      <c r="AV229" s="11" t="s">
        <v>82</v>
      </c>
      <c r="AW229" s="11" t="s">
        <v>34</v>
      </c>
      <c r="AX229" s="11" t="s">
        <v>80</v>
      </c>
      <c r="AY229" s="139" t="s">
        <v>167</v>
      </c>
    </row>
    <row r="230" spans="2:65" s="1" customFormat="1" ht="33" customHeight="1" x14ac:dyDescent="0.2">
      <c r="B230" s="32"/>
      <c r="C230" s="120" t="s">
        <v>400</v>
      </c>
      <c r="D230" s="120" t="s">
        <v>168</v>
      </c>
      <c r="E230" s="121" t="s">
        <v>401</v>
      </c>
      <c r="F230" s="122" t="s">
        <v>402</v>
      </c>
      <c r="G230" s="123" t="s">
        <v>228</v>
      </c>
      <c r="H230" s="124">
        <v>13</v>
      </c>
      <c r="I230" s="125"/>
      <c r="J230" s="126">
        <f>ROUND(I230*H230,2)</f>
        <v>0</v>
      </c>
      <c r="K230" s="122" t="s">
        <v>172</v>
      </c>
      <c r="L230" s="32"/>
      <c r="M230" s="127" t="s">
        <v>19</v>
      </c>
      <c r="N230" s="128" t="s">
        <v>43</v>
      </c>
      <c r="P230" s="129">
        <f>O230*H230</f>
        <v>0</v>
      </c>
      <c r="Q230" s="129">
        <v>0.51914605999999996</v>
      </c>
      <c r="R230" s="129">
        <f>Q230*H230</f>
        <v>6.7488987799999993</v>
      </c>
      <c r="S230" s="129">
        <v>0</v>
      </c>
      <c r="T230" s="129">
        <f>S230*H230</f>
        <v>0</v>
      </c>
      <c r="U230" s="130" t="s">
        <v>19</v>
      </c>
      <c r="AR230" s="131" t="s">
        <v>173</v>
      </c>
      <c r="AT230" s="131" t="s">
        <v>168</v>
      </c>
      <c r="AU230" s="131" t="s">
        <v>80</v>
      </c>
      <c r="AY230" s="17" t="s">
        <v>167</v>
      </c>
      <c r="BE230" s="132">
        <f>IF(N230="základní",J230,0)</f>
        <v>0</v>
      </c>
      <c r="BF230" s="132">
        <f>IF(N230="snížená",J230,0)</f>
        <v>0</v>
      </c>
      <c r="BG230" s="132">
        <f>IF(N230="zákl. přenesená",J230,0)</f>
        <v>0</v>
      </c>
      <c r="BH230" s="132">
        <f>IF(N230="sníž. přenesená",J230,0)</f>
        <v>0</v>
      </c>
      <c r="BI230" s="132">
        <f>IF(N230="nulová",J230,0)</f>
        <v>0</v>
      </c>
      <c r="BJ230" s="17" t="s">
        <v>80</v>
      </c>
      <c r="BK230" s="132">
        <f>ROUND(I230*H230,2)</f>
        <v>0</v>
      </c>
      <c r="BL230" s="17" t="s">
        <v>173</v>
      </c>
      <c r="BM230" s="131" t="s">
        <v>403</v>
      </c>
    </row>
    <row r="231" spans="2:65" s="1" customFormat="1" x14ac:dyDescent="0.2">
      <c r="B231" s="32"/>
      <c r="D231" s="133" t="s">
        <v>175</v>
      </c>
      <c r="F231" s="134" t="s">
        <v>404</v>
      </c>
      <c r="I231" s="135"/>
      <c r="L231" s="32"/>
      <c r="M231" s="136"/>
      <c r="U231" s="53"/>
      <c r="AT231" s="17" t="s">
        <v>175</v>
      </c>
      <c r="AU231" s="17" t="s">
        <v>80</v>
      </c>
    </row>
    <row r="232" spans="2:65" s="10" customFormat="1" ht="25.9" customHeight="1" x14ac:dyDescent="0.2">
      <c r="B232" s="110"/>
      <c r="D232" s="111" t="s">
        <v>71</v>
      </c>
      <c r="E232" s="112" t="s">
        <v>405</v>
      </c>
      <c r="F232" s="112" t="s">
        <v>406</v>
      </c>
      <c r="I232" s="113"/>
      <c r="J232" s="114">
        <f>BK232</f>
        <v>0</v>
      </c>
      <c r="L232" s="110"/>
      <c r="M232" s="115"/>
      <c r="P232" s="116">
        <f>SUM(P233:P234)</f>
        <v>0</v>
      </c>
      <c r="R232" s="116">
        <f>SUM(R233:R234)</f>
        <v>0</v>
      </c>
      <c r="T232" s="116">
        <f>SUM(T233:T234)</f>
        <v>0</v>
      </c>
      <c r="U232" s="117"/>
      <c r="AR232" s="111" t="s">
        <v>80</v>
      </c>
      <c r="AT232" s="118" t="s">
        <v>71</v>
      </c>
      <c r="AU232" s="118" t="s">
        <v>72</v>
      </c>
      <c r="AY232" s="111" t="s">
        <v>167</v>
      </c>
      <c r="BK232" s="119">
        <f>SUM(BK233:BK234)</f>
        <v>0</v>
      </c>
    </row>
    <row r="233" spans="2:65" s="1" customFormat="1" ht="44.25" customHeight="1" x14ac:dyDescent="0.2">
      <c r="B233" s="32"/>
      <c r="C233" s="120" t="s">
        <v>407</v>
      </c>
      <c r="D233" s="120" t="s">
        <v>168</v>
      </c>
      <c r="E233" s="121" t="s">
        <v>408</v>
      </c>
      <c r="F233" s="122" t="s">
        <v>409</v>
      </c>
      <c r="G233" s="123" t="s">
        <v>183</v>
      </c>
      <c r="H233" s="124">
        <v>634.452</v>
      </c>
      <c r="I233" s="125"/>
      <c r="J233" s="126">
        <f>ROUND(I233*H233,2)</f>
        <v>0</v>
      </c>
      <c r="K233" s="122" t="s">
        <v>172</v>
      </c>
      <c r="L233" s="32"/>
      <c r="M233" s="127" t="s">
        <v>19</v>
      </c>
      <c r="N233" s="128" t="s">
        <v>43</v>
      </c>
      <c r="P233" s="129">
        <f>O233*H233</f>
        <v>0</v>
      </c>
      <c r="Q233" s="129">
        <v>0</v>
      </c>
      <c r="R233" s="129">
        <f>Q233*H233</f>
        <v>0</v>
      </c>
      <c r="S233" s="129">
        <v>0</v>
      </c>
      <c r="T233" s="129">
        <f>S233*H233</f>
        <v>0</v>
      </c>
      <c r="U233" s="130" t="s">
        <v>19</v>
      </c>
      <c r="AR233" s="131" t="s">
        <v>173</v>
      </c>
      <c r="AT233" s="131" t="s">
        <v>168</v>
      </c>
      <c r="AU233" s="131" t="s">
        <v>80</v>
      </c>
      <c r="AY233" s="17" t="s">
        <v>167</v>
      </c>
      <c r="BE233" s="132">
        <f>IF(N233="základní",J233,0)</f>
        <v>0</v>
      </c>
      <c r="BF233" s="132">
        <f>IF(N233="snížená",J233,0)</f>
        <v>0</v>
      </c>
      <c r="BG233" s="132">
        <f>IF(N233="zákl. přenesená",J233,0)</f>
        <v>0</v>
      </c>
      <c r="BH233" s="132">
        <f>IF(N233="sníž. přenesená",J233,0)</f>
        <v>0</v>
      </c>
      <c r="BI233" s="132">
        <f>IF(N233="nulová",J233,0)</f>
        <v>0</v>
      </c>
      <c r="BJ233" s="17" t="s">
        <v>80</v>
      </c>
      <c r="BK233" s="132">
        <f>ROUND(I233*H233,2)</f>
        <v>0</v>
      </c>
      <c r="BL233" s="17" t="s">
        <v>173</v>
      </c>
      <c r="BM233" s="131" t="s">
        <v>410</v>
      </c>
    </row>
    <row r="234" spans="2:65" s="1" customFormat="1" x14ac:dyDescent="0.2">
      <c r="B234" s="32"/>
      <c r="D234" s="133" t="s">
        <v>175</v>
      </c>
      <c r="F234" s="134" t="s">
        <v>411</v>
      </c>
      <c r="I234" s="135"/>
      <c r="L234" s="32"/>
      <c r="M234" s="168"/>
      <c r="N234" s="169"/>
      <c r="O234" s="169"/>
      <c r="P234" s="169"/>
      <c r="Q234" s="169"/>
      <c r="R234" s="169"/>
      <c r="S234" s="169"/>
      <c r="T234" s="169"/>
      <c r="U234" s="170"/>
      <c r="AT234" s="17" t="s">
        <v>175</v>
      </c>
      <c r="AU234" s="17" t="s">
        <v>80</v>
      </c>
    </row>
    <row r="235" spans="2:65" s="1" customFormat="1" ht="6.95" customHeight="1" x14ac:dyDescent="0.2">
      <c r="B235" s="41"/>
      <c r="C235" s="42"/>
      <c r="D235" s="42"/>
      <c r="E235" s="42"/>
      <c r="F235" s="42"/>
      <c r="G235" s="42"/>
      <c r="H235" s="42"/>
      <c r="I235" s="42"/>
      <c r="J235" s="42"/>
      <c r="K235" s="42"/>
      <c r="L235" s="32"/>
    </row>
  </sheetData>
  <autoFilter ref="C86:K234" xr:uid="{00000000-0009-0000-0000-000001000000}"/>
  <mergeCells count="9">
    <mergeCell ref="E50:H50"/>
    <mergeCell ref="E77:H77"/>
    <mergeCell ref="E79:H79"/>
    <mergeCell ref="L2:V2"/>
    <mergeCell ref="E7:H7"/>
    <mergeCell ref="E9:H9"/>
    <mergeCell ref="E18:H18"/>
    <mergeCell ref="E27:H27"/>
    <mergeCell ref="E48:H48"/>
  </mergeCells>
  <hyperlinks>
    <hyperlink ref="F90" r:id="rId1" xr:uid="{00000000-0004-0000-0100-000000000000}"/>
    <hyperlink ref="F98" r:id="rId2" xr:uid="{00000000-0004-0000-0100-000001000000}"/>
    <hyperlink ref="F102" r:id="rId3" xr:uid="{00000000-0004-0000-0100-000002000000}"/>
    <hyperlink ref="F106" r:id="rId4" xr:uid="{00000000-0004-0000-0100-000003000000}"/>
    <hyperlink ref="F111" r:id="rId5" xr:uid="{00000000-0004-0000-0100-000004000000}"/>
    <hyperlink ref="F115" r:id="rId6" xr:uid="{00000000-0004-0000-0100-000005000000}"/>
    <hyperlink ref="F117" r:id="rId7" xr:uid="{00000000-0004-0000-0100-000006000000}"/>
    <hyperlink ref="F121" r:id="rId8" xr:uid="{00000000-0004-0000-0100-000007000000}"/>
    <hyperlink ref="F125" r:id="rId9" xr:uid="{00000000-0004-0000-0100-000008000000}"/>
    <hyperlink ref="F129" r:id="rId10" xr:uid="{00000000-0004-0000-0100-000009000000}"/>
    <hyperlink ref="F134" r:id="rId11" xr:uid="{00000000-0004-0000-0100-00000A000000}"/>
    <hyperlink ref="F139" r:id="rId12" xr:uid="{00000000-0004-0000-0100-00000B000000}"/>
    <hyperlink ref="F142" r:id="rId13" xr:uid="{00000000-0004-0000-0100-00000C000000}"/>
    <hyperlink ref="F146" r:id="rId14" xr:uid="{00000000-0004-0000-0100-00000D000000}"/>
    <hyperlink ref="F151" r:id="rId15" xr:uid="{00000000-0004-0000-0100-00000E000000}"/>
    <hyperlink ref="F155" r:id="rId16" xr:uid="{00000000-0004-0000-0100-00000F000000}"/>
    <hyperlink ref="F162" r:id="rId17" xr:uid="{00000000-0004-0000-0100-000010000000}"/>
    <hyperlink ref="F164" r:id="rId18" xr:uid="{00000000-0004-0000-0100-000011000000}"/>
    <hyperlink ref="F166" r:id="rId19" xr:uid="{00000000-0004-0000-0100-000012000000}"/>
    <hyperlink ref="F173" r:id="rId20" xr:uid="{00000000-0004-0000-0100-000013000000}"/>
    <hyperlink ref="F177" r:id="rId21" xr:uid="{00000000-0004-0000-0100-000014000000}"/>
    <hyperlink ref="F179" r:id="rId22" xr:uid="{00000000-0004-0000-0100-000015000000}"/>
    <hyperlink ref="F184" r:id="rId23" xr:uid="{00000000-0004-0000-0100-000016000000}"/>
    <hyperlink ref="F188" r:id="rId24" xr:uid="{00000000-0004-0000-0100-000017000000}"/>
    <hyperlink ref="F191" r:id="rId25" xr:uid="{00000000-0004-0000-0100-000018000000}"/>
    <hyperlink ref="F194" r:id="rId26" xr:uid="{00000000-0004-0000-0100-000019000000}"/>
    <hyperlink ref="F197" r:id="rId27" xr:uid="{00000000-0004-0000-0100-00001A000000}"/>
    <hyperlink ref="F200" r:id="rId28" xr:uid="{00000000-0004-0000-0100-00001B000000}"/>
    <hyperlink ref="F204" r:id="rId29" xr:uid="{00000000-0004-0000-0100-00001C000000}"/>
    <hyperlink ref="F209" r:id="rId30" xr:uid="{00000000-0004-0000-0100-00001D000000}"/>
    <hyperlink ref="F216" r:id="rId31" xr:uid="{00000000-0004-0000-0100-00001E000000}"/>
    <hyperlink ref="F223" r:id="rId32" xr:uid="{00000000-0004-0000-0100-00001F000000}"/>
    <hyperlink ref="F231" r:id="rId33" xr:uid="{00000000-0004-0000-0100-000020000000}"/>
    <hyperlink ref="F234" r:id="rId34" xr:uid="{00000000-0004-0000-0100-000021000000}"/>
  </hyperlinks>
  <pageMargins left="0.39374999999999999" right="0.39374999999999999" top="0.39374999999999999" bottom="0.39374999999999999" header="0" footer="0"/>
  <pageSetup paperSize="9" fitToHeight="100" orientation="portrait" blackAndWhite="1"/>
  <headerFooter>
    <oddFooter>&amp;CStrana &amp;P z &amp;N</oddFooter>
  </headerFooter>
  <drawing r:id="rId3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20">
    <pageSetUpPr fitToPage="1"/>
  </sheetPr>
  <dimension ref="B2:BM97"/>
  <sheetViews>
    <sheetView showGridLines="0" topLeftCell="A74" workbookViewId="0"/>
  </sheetViews>
  <sheetFormatPr defaultRowHeight="11.25" x14ac:dyDescent="0.2"/>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1" width="14.16406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x14ac:dyDescent="0.2">
      <c r="L2" s="297"/>
      <c r="M2" s="297"/>
      <c r="N2" s="297"/>
      <c r="O2" s="297"/>
      <c r="P2" s="297"/>
      <c r="Q2" s="297"/>
      <c r="R2" s="297"/>
      <c r="S2" s="297"/>
      <c r="T2" s="297"/>
      <c r="U2" s="297"/>
      <c r="V2" s="297"/>
      <c r="AT2" s="17" t="s">
        <v>136</v>
      </c>
    </row>
    <row r="3" spans="2:46" ht="6.95" customHeight="1" x14ac:dyDescent="0.2">
      <c r="B3" s="18"/>
      <c r="C3" s="19"/>
      <c r="D3" s="19"/>
      <c r="E3" s="19"/>
      <c r="F3" s="19"/>
      <c r="G3" s="19"/>
      <c r="H3" s="19"/>
      <c r="I3" s="19"/>
      <c r="J3" s="19"/>
      <c r="K3" s="19"/>
      <c r="L3" s="20"/>
      <c r="AT3" s="17" t="s">
        <v>82</v>
      </c>
    </row>
    <row r="4" spans="2:46" ht="24.95" customHeight="1" x14ac:dyDescent="0.2">
      <c r="B4" s="20"/>
      <c r="D4" s="21" t="s">
        <v>137</v>
      </c>
      <c r="L4" s="20"/>
      <c r="M4" s="85" t="s">
        <v>10</v>
      </c>
      <c r="AT4" s="17" t="s">
        <v>4</v>
      </c>
    </row>
    <row r="5" spans="2:46" ht="6.95" customHeight="1" x14ac:dyDescent="0.2">
      <c r="B5" s="20"/>
      <c r="L5" s="20"/>
    </row>
    <row r="6" spans="2:46" ht="12" customHeight="1" x14ac:dyDescent="0.2">
      <c r="B6" s="20"/>
      <c r="D6" s="27" t="s">
        <v>16</v>
      </c>
      <c r="L6" s="20"/>
    </row>
    <row r="7" spans="2:46" ht="16.5" customHeight="1" x14ac:dyDescent="0.2">
      <c r="B7" s="20"/>
      <c r="E7" s="322" t="str">
        <f>'Rekapitulace stavby'!K6</f>
        <v>Servisní centrum Čertovka</v>
      </c>
      <c r="F7" s="323"/>
      <c r="G7" s="323"/>
      <c r="H7" s="323"/>
      <c r="L7" s="20"/>
    </row>
    <row r="8" spans="2:46" s="1" customFormat="1" ht="12" customHeight="1" x14ac:dyDescent="0.2">
      <c r="B8" s="32"/>
      <c r="D8" s="27" t="s">
        <v>138</v>
      </c>
      <c r="L8" s="32"/>
    </row>
    <row r="9" spans="2:46" s="1" customFormat="1" ht="16.5" customHeight="1" x14ac:dyDescent="0.2">
      <c r="B9" s="32"/>
      <c r="E9" s="287" t="s">
        <v>3146</v>
      </c>
      <c r="F9" s="321"/>
      <c r="G9" s="321"/>
      <c r="H9" s="321"/>
      <c r="L9" s="32"/>
    </row>
    <row r="10" spans="2:46" s="1" customFormat="1" x14ac:dyDescent="0.2">
      <c r="B10" s="32"/>
      <c r="L10" s="32"/>
    </row>
    <row r="11" spans="2:46" s="1" customFormat="1" ht="12" customHeight="1" x14ac:dyDescent="0.2">
      <c r="B11" s="32"/>
      <c r="D11" s="27" t="s">
        <v>18</v>
      </c>
      <c r="F11" s="25" t="s">
        <v>19</v>
      </c>
      <c r="I11" s="27" t="s">
        <v>20</v>
      </c>
      <c r="J11" s="25" t="s">
        <v>19</v>
      </c>
      <c r="L11" s="32"/>
    </row>
    <row r="12" spans="2:46" s="1" customFormat="1" ht="12" customHeight="1" x14ac:dyDescent="0.2">
      <c r="B12" s="32"/>
      <c r="D12" s="27" t="s">
        <v>21</v>
      </c>
      <c r="F12" s="25" t="s">
        <v>22</v>
      </c>
      <c r="I12" s="27" t="s">
        <v>23</v>
      </c>
      <c r="J12" s="49" t="str">
        <f>'Rekapitulace stavby'!AN8</f>
        <v>19. 1. 2024</v>
      </c>
      <c r="L12" s="32"/>
    </row>
    <row r="13" spans="2:46" s="1" customFormat="1" ht="10.9" customHeight="1" x14ac:dyDescent="0.2">
      <c r="B13" s="32"/>
      <c r="L13" s="32"/>
    </row>
    <row r="14" spans="2:46" s="1" customFormat="1" ht="12" customHeight="1" x14ac:dyDescent="0.2">
      <c r="B14" s="32"/>
      <c r="D14" s="27" t="s">
        <v>25</v>
      </c>
      <c r="I14" s="27" t="s">
        <v>26</v>
      </c>
      <c r="J14" s="25" t="s">
        <v>27</v>
      </c>
      <c r="L14" s="32"/>
    </row>
    <row r="15" spans="2:46" s="1" customFormat="1" ht="18" customHeight="1" x14ac:dyDescent="0.2">
      <c r="B15" s="32"/>
      <c r="E15" s="25" t="s">
        <v>28</v>
      </c>
      <c r="I15" s="27" t="s">
        <v>29</v>
      </c>
      <c r="J15" s="25" t="s">
        <v>19</v>
      </c>
      <c r="L15" s="32"/>
    </row>
    <row r="16" spans="2:46" s="1" customFormat="1" ht="6.95" customHeight="1" x14ac:dyDescent="0.2">
      <c r="B16" s="32"/>
      <c r="L16" s="32"/>
    </row>
    <row r="17" spans="2:12" s="1" customFormat="1" ht="12" customHeight="1" x14ac:dyDescent="0.2">
      <c r="B17" s="32"/>
      <c r="D17" s="27" t="s">
        <v>30</v>
      </c>
      <c r="I17" s="27" t="s">
        <v>26</v>
      </c>
      <c r="J17" s="28" t="str">
        <f>'Rekapitulace stavby'!AN13</f>
        <v>Vyplň údaj</v>
      </c>
      <c r="L17" s="32"/>
    </row>
    <row r="18" spans="2:12" s="1" customFormat="1" ht="18" customHeight="1" x14ac:dyDescent="0.2">
      <c r="B18" s="32"/>
      <c r="E18" s="324" t="str">
        <f>'Rekapitulace stavby'!E14</f>
        <v>Vyplň údaj</v>
      </c>
      <c r="F18" s="296"/>
      <c r="G18" s="296"/>
      <c r="H18" s="296"/>
      <c r="I18" s="27" t="s">
        <v>29</v>
      </c>
      <c r="J18" s="28" t="str">
        <f>'Rekapitulace stavby'!AN14</f>
        <v>Vyplň údaj</v>
      </c>
      <c r="L18" s="32"/>
    </row>
    <row r="19" spans="2:12" s="1" customFormat="1" ht="6.95" customHeight="1" x14ac:dyDescent="0.2">
      <c r="B19" s="32"/>
      <c r="L19" s="32"/>
    </row>
    <row r="20" spans="2:12" s="1" customFormat="1" ht="12" customHeight="1" x14ac:dyDescent="0.2">
      <c r="B20" s="32"/>
      <c r="D20" s="27" t="s">
        <v>32</v>
      </c>
      <c r="I20" s="27" t="s">
        <v>26</v>
      </c>
      <c r="J20" s="25" t="s">
        <v>19</v>
      </c>
      <c r="L20" s="32"/>
    </row>
    <row r="21" spans="2:12" s="1" customFormat="1" ht="18" customHeight="1" x14ac:dyDescent="0.2">
      <c r="B21" s="32"/>
      <c r="E21" s="25" t="s">
        <v>33</v>
      </c>
      <c r="I21" s="27" t="s">
        <v>29</v>
      </c>
      <c r="J21" s="25" t="s">
        <v>19</v>
      </c>
      <c r="L21" s="32"/>
    </row>
    <row r="22" spans="2:12" s="1" customFormat="1" ht="6.95" customHeight="1" x14ac:dyDescent="0.2">
      <c r="B22" s="32"/>
      <c r="L22" s="32"/>
    </row>
    <row r="23" spans="2:12" s="1" customFormat="1" ht="12" customHeight="1" x14ac:dyDescent="0.2">
      <c r="B23" s="32"/>
      <c r="D23" s="27" t="s">
        <v>35</v>
      </c>
      <c r="I23" s="27" t="s">
        <v>26</v>
      </c>
      <c r="J23" s="25" t="str">
        <f>IF('Rekapitulace stavby'!AN19="","",'Rekapitulace stavby'!AN19)</f>
        <v/>
      </c>
      <c r="L23" s="32"/>
    </row>
    <row r="24" spans="2:12" s="1" customFormat="1" ht="18" customHeight="1" x14ac:dyDescent="0.2">
      <c r="B24" s="32"/>
      <c r="E24" s="25" t="str">
        <f>IF('Rekapitulace stavby'!E20="","",'Rekapitulace stavby'!E20)</f>
        <v xml:space="preserve"> </v>
      </c>
      <c r="I24" s="27" t="s">
        <v>29</v>
      </c>
      <c r="J24" s="25" t="str">
        <f>IF('Rekapitulace stavby'!AN20="","",'Rekapitulace stavby'!AN20)</f>
        <v/>
      </c>
      <c r="L24" s="32"/>
    </row>
    <row r="25" spans="2:12" s="1" customFormat="1" ht="6.95" customHeight="1" x14ac:dyDescent="0.2">
      <c r="B25" s="32"/>
      <c r="L25" s="32"/>
    </row>
    <row r="26" spans="2:12" s="1" customFormat="1" ht="12" customHeight="1" x14ac:dyDescent="0.2">
      <c r="B26" s="32"/>
      <c r="D26" s="27" t="s">
        <v>36</v>
      </c>
      <c r="L26" s="32"/>
    </row>
    <row r="27" spans="2:12" s="7" customFormat="1" ht="71.25" customHeight="1" x14ac:dyDescent="0.2">
      <c r="B27" s="86"/>
      <c r="E27" s="301" t="s">
        <v>37</v>
      </c>
      <c r="F27" s="301"/>
      <c r="G27" s="301"/>
      <c r="H27" s="301"/>
      <c r="L27" s="86"/>
    </row>
    <row r="28" spans="2:12" s="1" customFormat="1" ht="6.95" customHeight="1" x14ac:dyDescent="0.2">
      <c r="B28" s="32"/>
      <c r="L28" s="32"/>
    </row>
    <row r="29" spans="2:12" s="1" customFormat="1" ht="6.95" customHeight="1" x14ac:dyDescent="0.2">
      <c r="B29" s="32"/>
      <c r="D29" s="50"/>
      <c r="E29" s="50"/>
      <c r="F29" s="50"/>
      <c r="G29" s="50"/>
      <c r="H29" s="50"/>
      <c r="I29" s="50"/>
      <c r="J29" s="50"/>
      <c r="K29" s="50"/>
      <c r="L29" s="32"/>
    </row>
    <row r="30" spans="2:12" s="1" customFormat="1" ht="25.35" customHeight="1" x14ac:dyDescent="0.2">
      <c r="B30" s="32"/>
      <c r="D30" s="87" t="s">
        <v>38</v>
      </c>
      <c r="J30" s="63">
        <f>ROUND(J81, 2)</f>
        <v>0</v>
      </c>
      <c r="L30" s="32"/>
    </row>
    <row r="31" spans="2:12" s="1" customFormat="1" ht="6.95" customHeight="1" x14ac:dyDescent="0.2">
      <c r="B31" s="32"/>
      <c r="D31" s="50"/>
      <c r="E31" s="50"/>
      <c r="F31" s="50"/>
      <c r="G31" s="50"/>
      <c r="H31" s="50"/>
      <c r="I31" s="50"/>
      <c r="J31" s="50"/>
      <c r="K31" s="50"/>
      <c r="L31" s="32"/>
    </row>
    <row r="32" spans="2:12" s="1" customFormat="1" ht="14.45" customHeight="1" x14ac:dyDescent="0.2">
      <c r="B32" s="32"/>
      <c r="F32" s="35" t="s">
        <v>40</v>
      </c>
      <c r="I32" s="35" t="s">
        <v>39</v>
      </c>
      <c r="J32" s="35" t="s">
        <v>41</v>
      </c>
      <c r="L32" s="32"/>
    </row>
    <row r="33" spans="2:12" s="1" customFormat="1" ht="14.45" customHeight="1" x14ac:dyDescent="0.2">
      <c r="B33" s="32"/>
      <c r="D33" s="52" t="s">
        <v>42</v>
      </c>
      <c r="E33" s="27" t="s">
        <v>43</v>
      </c>
      <c r="F33" s="88">
        <f>ROUND((SUM(BE81:BE96)),  2)</f>
        <v>0</v>
      </c>
      <c r="I33" s="89">
        <v>0.21</v>
      </c>
      <c r="J33" s="88">
        <f>ROUND(((SUM(BE81:BE96))*I33),  2)</f>
        <v>0</v>
      </c>
      <c r="L33" s="32"/>
    </row>
    <row r="34" spans="2:12" s="1" customFormat="1" ht="14.45" customHeight="1" x14ac:dyDescent="0.2">
      <c r="B34" s="32"/>
      <c r="E34" s="27" t="s">
        <v>44</v>
      </c>
      <c r="F34" s="88">
        <f>ROUND((SUM(BF81:BF96)),  2)</f>
        <v>0</v>
      </c>
      <c r="I34" s="89">
        <v>0.15</v>
      </c>
      <c r="J34" s="88">
        <f>ROUND(((SUM(BF81:BF96))*I34),  2)</f>
        <v>0</v>
      </c>
      <c r="L34" s="32"/>
    </row>
    <row r="35" spans="2:12" s="1" customFormat="1" ht="14.45" hidden="1" customHeight="1" x14ac:dyDescent="0.2">
      <c r="B35" s="32"/>
      <c r="E35" s="27" t="s">
        <v>45</v>
      </c>
      <c r="F35" s="88">
        <f>ROUND((SUM(BG81:BG96)),  2)</f>
        <v>0</v>
      </c>
      <c r="I35" s="89">
        <v>0.21</v>
      </c>
      <c r="J35" s="88">
        <f>0</f>
        <v>0</v>
      </c>
      <c r="L35" s="32"/>
    </row>
    <row r="36" spans="2:12" s="1" customFormat="1" ht="14.45" hidden="1" customHeight="1" x14ac:dyDescent="0.2">
      <c r="B36" s="32"/>
      <c r="E36" s="27" t="s">
        <v>46</v>
      </c>
      <c r="F36" s="88">
        <f>ROUND((SUM(BH81:BH96)),  2)</f>
        <v>0</v>
      </c>
      <c r="I36" s="89">
        <v>0.15</v>
      </c>
      <c r="J36" s="88">
        <f>0</f>
        <v>0</v>
      </c>
      <c r="L36" s="32"/>
    </row>
    <row r="37" spans="2:12" s="1" customFormat="1" ht="14.45" hidden="1" customHeight="1" x14ac:dyDescent="0.2">
      <c r="B37" s="32"/>
      <c r="E37" s="27" t="s">
        <v>47</v>
      </c>
      <c r="F37" s="88">
        <f>ROUND((SUM(BI81:BI96)),  2)</f>
        <v>0</v>
      </c>
      <c r="I37" s="89">
        <v>0</v>
      </c>
      <c r="J37" s="88">
        <f>0</f>
        <v>0</v>
      </c>
      <c r="L37" s="32"/>
    </row>
    <row r="38" spans="2:12" s="1" customFormat="1" ht="6.95" customHeight="1" x14ac:dyDescent="0.2">
      <c r="B38" s="32"/>
      <c r="L38" s="32"/>
    </row>
    <row r="39" spans="2:12" s="1" customFormat="1" ht="25.35" customHeight="1" x14ac:dyDescent="0.2">
      <c r="B39" s="32"/>
      <c r="C39" s="90"/>
      <c r="D39" s="91" t="s">
        <v>48</v>
      </c>
      <c r="E39" s="54"/>
      <c r="F39" s="54"/>
      <c r="G39" s="92" t="s">
        <v>49</v>
      </c>
      <c r="H39" s="93" t="s">
        <v>50</v>
      </c>
      <c r="I39" s="54"/>
      <c r="J39" s="94">
        <f>SUM(J30:J37)</f>
        <v>0</v>
      </c>
      <c r="K39" s="95"/>
      <c r="L39" s="32"/>
    </row>
    <row r="40" spans="2:12" s="1" customFormat="1" ht="14.45" customHeight="1" x14ac:dyDescent="0.2">
      <c r="B40" s="41"/>
      <c r="C40" s="42"/>
      <c r="D40" s="42"/>
      <c r="E40" s="42"/>
      <c r="F40" s="42"/>
      <c r="G40" s="42"/>
      <c r="H40" s="42"/>
      <c r="I40" s="42"/>
      <c r="J40" s="42"/>
      <c r="K40" s="42"/>
      <c r="L40" s="32"/>
    </row>
    <row r="44" spans="2:12" s="1" customFormat="1" ht="6.95" customHeight="1" x14ac:dyDescent="0.2">
      <c r="B44" s="43"/>
      <c r="C44" s="44"/>
      <c r="D44" s="44"/>
      <c r="E44" s="44"/>
      <c r="F44" s="44"/>
      <c r="G44" s="44"/>
      <c r="H44" s="44"/>
      <c r="I44" s="44"/>
      <c r="J44" s="44"/>
      <c r="K44" s="44"/>
      <c r="L44" s="32"/>
    </row>
    <row r="45" spans="2:12" s="1" customFormat="1" ht="24.95" customHeight="1" x14ac:dyDescent="0.2">
      <c r="B45" s="32"/>
      <c r="C45" s="21" t="s">
        <v>140</v>
      </c>
      <c r="L45" s="32"/>
    </row>
    <row r="46" spans="2:12" s="1" customFormat="1" ht="6.95" customHeight="1" x14ac:dyDescent="0.2">
      <c r="B46" s="32"/>
      <c r="L46" s="32"/>
    </row>
    <row r="47" spans="2:12" s="1" customFormat="1" ht="12" customHeight="1" x14ac:dyDescent="0.2">
      <c r="B47" s="32"/>
      <c r="C47" s="27" t="s">
        <v>16</v>
      </c>
      <c r="L47" s="32"/>
    </row>
    <row r="48" spans="2:12" s="1" customFormat="1" ht="16.5" customHeight="1" x14ac:dyDescent="0.2">
      <c r="B48" s="32"/>
      <c r="E48" s="322" t="str">
        <f>E7</f>
        <v>Servisní centrum Čertovka</v>
      </c>
      <c r="F48" s="323"/>
      <c r="G48" s="323"/>
      <c r="H48" s="323"/>
      <c r="L48" s="32"/>
    </row>
    <row r="49" spans="2:47" s="1" customFormat="1" ht="12" customHeight="1" x14ac:dyDescent="0.2">
      <c r="B49" s="32"/>
      <c r="C49" s="27" t="s">
        <v>138</v>
      </c>
      <c r="L49" s="32"/>
    </row>
    <row r="50" spans="2:47" s="1" customFormat="1" ht="16.5" customHeight="1" x14ac:dyDescent="0.2">
      <c r="B50" s="32"/>
      <c r="E50" s="287" t="str">
        <f>E9</f>
        <v>SO_18 - Klimatizace</v>
      </c>
      <c r="F50" s="321"/>
      <c r="G50" s="321"/>
      <c r="H50" s="321"/>
      <c r="L50" s="32"/>
    </row>
    <row r="51" spans="2:47" s="1" customFormat="1" ht="6.95" customHeight="1" x14ac:dyDescent="0.2">
      <c r="B51" s="32"/>
      <c r="L51" s="32"/>
    </row>
    <row r="52" spans="2:47" s="1" customFormat="1" ht="12" customHeight="1" x14ac:dyDescent="0.2">
      <c r="B52" s="32"/>
      <c r="C52" s="27" t="s">
        <v>21</v>
      </c>
      <c r="F52" s="25" t="str">
        <f>F12</f>
        <v xml:space="preserve"> </v>
      </c>
      <c r="I52" s="27" t="s">
        <v>23</v>
      </c>
      <c r="J52" s="49" t="str">
        <f>IF(J12="","",J12)</f>
        <v>19. 1. 2024</v>
      </c>
      <c r="L52" s="32"/>
    </row>
    <row r="53" spans="2:47" s="1" customFormat="1" ht="6.95" customHeight="1" x14ac:dyDescent="0.2">
      <c r="B53" s="32"/>
      <c r="L53" s="32"/>
    </row>
    <row r="54" spans="2:47" s="1" customFormat="1" ht="15.2" customHeight="1" x14ac:dyDescent="0.2">
      <c r="B54" s="32"/>
      <c r="C54" s="27" t="s">
        <v>25</v>
      </c>
      <c r="F54" s="25" t="str">
        <f>E15</f>
        <v>Dipl. Ing. René Göndör</v>
      </c>
      <c r="I54" s="27" t="s">
        <v>32</v>
      </c>
      <c r="J54" s="30" t="str">
        <f>E21</f>
        <v>PIKHART.CZ</v>
      </c>
      <c r="L54" s="32"/>
    </row>
    <row r="55" spans="2:47" s="1" customFormat="1" ht="15.2" customHeight="1" x14ac:dyDescent="0.2">
      <c r="B55" s="32"/>
      <c r="C55" s="27" t="s">
        <v>30</v>
      </c>
      <c r="F55" s="25" t="str">
        <f>IF(E18="","",E18)</f>
        <v>Vyplň údaj</v>
      </c>
      <c r="I55" s="27" t="s">
        <v>35</v>
      </c>
      <c r="J55" s="30" t="str">
        <f>E24</f>
        <v xml:space="preserve"> </v>
      </c>
      <c r="L55" s="32"/>
    </row>
    <row r="56" spans="2:47" s="1" customFormat="1" ht="10.35" customHeight="1" x14ac:dyDescent="0.2">
      <c r="B56" s="32"/>
      <c r="L56" s="32"/>
    </row>
    <row r="57" spans="2:47" s="1" customFormat="1" ht="29.25" customHeight="1" x14ac:dyDescent="0.2">
      <c r="B57" s="32"/>
      <c r="C57" s="96" t="s">
        <v>141</v>
      </c>
      <c r="D57" s="90"/>
      <c r="E57" s="90"/>
      <c r="F57" s="90"/>
      <c r="G57" s="90"/>
      <c r="H57" s="90"/>
      <c r="I57" s="90"/>
      <c r="J57" s="97" t="s">
        <v>142</v>
      </c>
      <c r="K57" s="90"/>
      <c r="L57" s="32"/>
    </row>
    <row r="58" spans="2:47" s="1" customFormat="1" ht="10.35" customHeight="1" x14ac:dyDescent="0.2">
      <c r="B58" s="32"/>
      <c r="L58" s="32"/>
    </row>
    <row r="59" spans="2:47" s="1" customFormat="1" ht="22.9" customHeight="1" x14ac:dyDescent="0.2">
      <c r="B59" s="32"/>
      <c r="C59" s="98" t="s">
        <v>70</v>
      </c>
      <c r="J59" s="63">
        <f>J81</f>
        <v>0</v>
      </c>
      <c r="L59" s="32"/>
      <c r="AU59" s="17" t="s">
        <v>143</v>
      </c>
    </row>
    <row r="60" spans="2:47" s="8" customFormat="1" ht="24.95" customHeight="1" x14ac:dyDescent="0.2">
      <c r="B60" s="99"/>
      <c r="D60" s="100" t="s">
        <v>3147</v>
      </c>
      <c r="E60" s="101"/>
      <c r="F60" s="101"/>
      <c r="G60" s="101"/>
      <c r="H60" s="101"/>
      <c r="I60" s="101"/>
      <c r="J60" s="102">
        <f>J82</f>
        <v>0</v>
      </c>
      <c r="L60" s="99"/>
    </row>
    <row r="61" spans="2:47" s="14" customFormat="1" ht="19.899999999999999" customHeight="1" x14ac:dyDescent="0.2">
      <c r="B61" s="171"/>
      <c r="D61" s="172" t="s">
        <v>3148</v>
      </c>
      <c r="E61" s="173"/>
      <c r="F61" s="173"/>
      <c r="G61" s="173"/>
      <c r="H61" s="173"/>
      <c r="I61" s="173"/>
      <c r="J61" s="174">
        <f>J83</f>
        <v>0</v>
      </c>
      <c r="L61" s="171"/>
    </row>
    <row r="62" spans="2:47" s="1" customFormat="1" ht="21.75" customHeight="1" x14ac:dyDescent="0.2">
      <c r="B62" s="32"/>
      <c r="L62" s="32"/>
    </row>
    <row r="63" spans="2:47" s="1" customFormat="1" ht="6.95" customHeight="1" x14ac:dyDescent="0.2">
      <c r="B63" s="41"/>
      <c r="C63" s="42"/>
      <c r="D63" s="42"/>
      <c r="E63" s="42"/>
      <c r="F63" s="42"/>
      <c r="G63" s="42"/>
      <c r="H63" s="42"/>
      <c r="I63" s="42"/>
      <c r="J63" s="42"/>
      <c r="K63" s="42"/>
      <c r="L63" s="32"/>
    </row>
    <row r="67" spans="2:21" s="1" customFormat="1" ht="6.95" customHeight="1" x14ac:dyDescent="0.2">
      <c r="B67" s="43"/>
      <c r="C67" s="44"/>
      <c r="D67" s="44"/>
      <c r="E67" s="44"/>
      <c r="F67" s="44"/>
      <c r="G67" s="44"/>
      <c r="H67" s="44"/>
      <c r="I67" s="44"/>
      <c r="J67" s="44"/>
      <c r="K67" s="44"/>
      <c r="L67" s="32"/>
    </row>
    <row r="68" spans="2:21" s="1" customFormat="1" ht="24.95" customHeight="1" x14ac:dyDescent="0.2">
      <c r="B68" s="32"/>
      <c r="C68" s="21" t="s">
        <v>152</v>
      </c>
      <c r="L68" s="32"/>
    </row>
    <row r="69" spans="2:21" s="1" customFormat="1" ht="6.95" customHeight="1" x14ac:dyDescent="0.2">
      <c r="B69" s="32"/>
      <c r="L69" s="32"/>
    </row>
    <row r="70" spans="2:21" s="1" customFormat="1" ht="12" customHeight="1" x14ac:dyDescent="0.2">
      <c r="B70" s="32"/>
      <c r="C70" s="27" t="s">
        <v>16</v>
      </c>
      <c r="L70" s="32"/>
    </row>
    <row r="71" spans="2:21" s="1" customFormat="1" ht="16.5" customHeight="1" x14ac:dyDescent="0.2">
      <c r="B71" s="32"/>
      <c r="E71" s="322" t="str">
        <f>E7</f>
        <v>Servisní centrum Čertovka</v>
      </c>
      <c r="F71" s="323"/>
      <c r="G71" s="323"/>
      <c r="H71" s="323"/>
      <c r="L71" s="32"/>
    </row>
    <row r="72" spans="2:21" s="1" customFormat="1" ht="12" customHeight="1" x14ac:dyDescent="0.2">
      <c r="B72" s="32"/>
      <c r="C72" s="27" t="s">
        <v>138</v>
      </c>
      <c r="L72" s="32"/>
    </row>
    <row r="73" spans="2:21" s="1" customFormat="1" ht="16.5" customHeight="1" x14ac:dyDescent="0.2">
      <c r="B73" s="32"/>
      <c r="E73" s="287" t="str">
        <f>E9</f>
        <v>SO_18 - Klimatizace</v>
      </c>
      <c r="F73" s="321"/>
      <c r="G73" s="321"/>
      <c r="H73" s="321"/>
      <c r="L73" s="32"/>
    </row>
    <row r="74" spans="2:21" s="1" customFormat="1" ht="6.95" customHeight="1" x14ac:dyDescent="0.2">
      <c r="B74" s="32"/>
      <c r="L74" s="32"/>
    </row>
    <row r="75" spans="2:21" s="1" customFormat="1" ht="12" customHeight="1" x14ac:dyDescent="0.2">
      <c r="B75" s="32"/>
      <c r="C75" s="27" t="s">
        <v>21</v>
      </c>
      <c r="F75" s="25" t="str">
        <f>F12</f>
        <v xml:space="preserve"> </v>
      </c>
      <c r="I75" s="27" t="s">
        <v>23</v>
      </c>
      <c r="J75" s="49" t="str">
        <f>IF(J12="","",J12)</f>
        <v>19. 1. 2024</v>
      </c>
      <c r="L75" s="32"/>
    </row>
    <row r="76" spans="2:21" s="1" customFormat="1" ht="6.95" customHeight="1" x14ac:dyDescent="0.2">
      <c r="B76" s="32"/>
      <c r="L76" s="32"/>
    </row>
    <row r="77" spans="2:21" s="1" customFormat="1" ht="15.2" customHeight="1" x14ac:dyDescent="0.2">
      <c r="B77" s="32"/>
      <c r="C77" s="27" t="s">
        <v>25</v>
      </c>
      <c r="F77" s="25" t="str">
        <f>E15</f>
        <v>Dipl. Ing. René Göndör</v>
      </c>
      <c r="I77" s="27" t="s">
        <v>32</v>
      </c>
      <c r="J77" s="30" t="str">
        <f>E21</f>
        <v>PIKHART.CZ</v>
      </c>
      <c r="L77" s="32"/>
    </row>
    <row r="78" spans="2:21" s="1" customFormat="1" ht="15.2" customHeight="1" x14ac:dyDescent="0.2">
      <c r="B78" s="32"/>
      <c r="C78" s="27" t="s">
        <v>30</v>
      </c>
      <c r="F78" s="25" t="str">
        <f>IF(E18="","",E18)</f>
        <v>Vyplň údaj</v>
      </c>
      <c r="I78" s="27" t="s">
        <v>35</v>
      </c>
      <c r="J78" s="30" t="str">
        <f>E24</f>
        <v xml:space="preserve"> </v>
      </c>
      <c r="L78" s="32"/>
    </row>
    <row r="79" spans="2:21" s="1" customFormat="1" ht="10.35" customHeight="1" x14ac:dyDescent="0.2">
      <c r="B79" s="32"/>
      <c r="L79" s="32"/>
    </row>
    <row r="80" spans="2:21" s="9" customFormat="1" ht="29.25" customHeight="1" x14ac:dyDescent="0.2">
      <c r="B80" s="103"/>
      <c r="C80" s="104" t="s">
        <v>153</v>
      </c>
      <c r="D80" s="105" t="s">
        <v>57</v>
      </c>
      <c r="E80" s="105" t="s">
        <v>53</v>
      </c>
      <c r="F80" s="105" t="s">
        <v>54</v>
      </c>
      <c r="G80" s="105" t="s">
        <v>154</v>
      </c>
      <c r="H80" s="105" t="s">
        <v>155</v>
      </c>
      <c r="I80" s="105" t="s">
        <v>156</v>
      </c>
      <c r="J80" s="105" t="s">
        <v>142</v>
      </c>
      <c r="K80" s="106" t="s">
        <v>157</v>
      </c>
      <c r="L80" s="103"/>
      <c r="M80" s="56" t="s">
        <v>19</v>
      </c>
      <c r="N80" s="57" t="s">
        <v>42</v>
      </c>
      <c r="O80" s="57" t="s">
        <v>158</v>
      </c>
      <c r="P80" s="57" t="s">
        <v>159</v>
      </c>
      <c r="Q80" s="57" t="s">
        <v>160</v>
      </c>
      <c r="R80" s="57" t="s">
        <v>161</v>
      </c>
      <c r="S80" s="57" t="s">
        <v>162</v>
      </c>
      <c r="T80" s="57" t="s">
        <v>163</v>
      </c>
      <c r="U80" s="58" t="s">
        <v>164</v>
      </c>
    </row>
    <row r="81" spans="2:65" s="1" customFormat="1" ht="22.9" customHeight="1" x14ac:dyDescent="0.25">
      <c r="B81" s="32"/>
      <c r="C81" s="61" t="s">
        <v>165</v>
      </c>
      <c r="J81" s="107">
        <f>BK81</f>
        <v>0</v>
      </c>
      <c r="L81" s="32"/>
      <c r="M81" s="59"/>
      <c r="N81" s="50"/>
      <c r="O81" s="50"/>
      <c r="P81" s="108">
        <f>P82</f>
        <v>0</v>
      </c>
      <c r="Q81" s="50"/>
      <c r="R81" s="108">
        <f>R82</f>
        <v>0</v>
      </c>
      <c r="S81" s="50"/>
      <c r="T81" s="108">
        <f>T82</f>
        <v>0</v>
      </c>
      <c r="U81" s="51"/>
      <c r="AT81" s="17" t="s">
        <v>71</v>
      </c>
      <c r="AU81" s="17" t="s">
        <v>143</v>
      </c>
      <c r="BK81" s="109">
        <f>BK82</f>
        <v>0</v>
      </c>
    </row>
    <row r="82" spans="2:65" s="10" customFormat="1" ht="25.9" customHeight="1" x14ac:dyDescent="0.2">
      <c r="B82" s="110"/>
      <c r="D82" s="111" t="s">
        <v>71</v>
      </c>
      <c r="E82" s="112" t="s">
        <v>3149</v>
      </c>
      <c r="F82" s="112" t="s">
        <v>3150</v>
      </c>
      <c r="I82" s="113"/>
      <c r="J82" s="114">
        <f>BK82</f>
        <v>0</v>
      </c>
      <c r="L82" s="110"/>
      <c r="M82" s="115"/>
      <c r="P82" s="116">
        <f>P83</f>
        <v>0</v>
      </c>
      <c r="R82" s="116">
        <f>R83</f>
        <v>0</v>
      </c>
      <c r="T82" s="116">
        <f>T83</f>
        <v>0</v>
      </c>
      <c r="U82" s="117"/>
      <c r="AR82" s="111" t="s">
        <v>173</v>
      </c>
      <c r="AT82" s="118" t="s">
        <v>71</v>
      </c>
      <c r="AU82" s="118" t="s">
        <v>72</v>
      </c>
      <c r="AY82" s="111" t="s">
        <v>167</v>
      </c>
      <c r="BK82" s="119">
        <f>BK83</f>
        <v>0</v>
      </c>
    </row>
    <row r="83" spans="2:65" s="10" customFormat="1" ht="22.9" customHeight="1" x14ac:dyDescent="0.2">
      <c r="B83" s="110"/>
      <c r="D83" s="111" t="s">
        <v>71</v>
      </c>
      <c r="E83" s="175" t="s">
        <v>3151</v>
      </c>
      <c r="F83" s="175" t="s">
        <v>135</v>
      </c>
      <c r="I83" s="113"/>
      <c r="J83" s="176">
        <f>BK83</f>
        <v>0</v>
      </c>
      <c r="L83" s="110"/>
      <c r="M83" s="115"/>
      <c r="P83" s="116">
        <f>SUM(P84:P96)</f>
        <v>0</v>
      </c>
      <c r="R83" s="116">
        <f>SUM(R84:R96)</f>
        <v>0</v>
      </c>
      <c r="T83" s="116">
        <f>SUM(T84:T96)</f>
        <v>0</v>
      </c>
      <c r="U83" s="117"/>
      <c r="AR83" s="111" t="s">
        <v>173</v>
      </c>
      <c r="AT83" s="118" t="s">
        <v>71</v>
      </c>
      <c r="AU83" s="118" t="s">
        <v>80</v>
      </c>
      <c r="AY83" s="111" t="s">
        <v>167</v>
      </c>
      <c r="BK83" s="119">
        <f>SUM(BK84:BK96)</f>
        <v>0</v>
      </c>
    </row>
    <row r="84" spans="2:65" s="1" customFormat="1" ht="24.95" customHeight="1" x14ac:dyDescent="0.2">
      <c r="B84" s="32"/>
      <c r="C84" s="152" t="s">
        <v>80</v>
      </c>
      <c r="D84" s="152" t="s">
        <v>180</v>
      </c>
      <c r="E84" s="153" t="s">
        <v>3152</v>
      </c>
      <c r="F84" s="154" t="s">
        <v>3153</v>
      </c>
      <c r="G84" s="155" t="s">
        <v>424</v>
      </c>
      <c r="H84" s="156">
        <v>1</v>
      </c>
      <c r="I84" s="157"/>
      <c r="J84" s="158">
        <f t="shared" ref="J84:J96" si="0">ROUND(I84*H84,2)</f>
        <v>0</v>
      </c>
      <c r="K84" s="154" t="s">
        <v>19</v>
      </c>
      <c r="L84" s="159"/>
      <c r="M84" s="160" t="s">
        <v>19</v>
      </c>
      <c r="N84" s="161" t="s">
        <v>43</v>
      </c>
      <c r="P84" s="129">
        <f t="shared" ref="P84:P96" si="1">O84*H84</f>
        <v>0</v>
      </c>
      <c r="Q84" s="129">
        <v>0</v>
      </c>
      <c r="R84" s="129">
        <f t="shared" ref="R84:R96" si="2">Q84*H84</f>
        <v>0</v>
      </c>
      <c r="S84" s="129">
        <v>0</v>
      </c>
      <c r="T84" s="129">
        <f t="shared" ref="T84:T96" si="3">S84*H84</f>
        <v>0</v>
      </c>
      <c r="U84" s="130" t="s">
        <v>19</v>
      </c>
      <c r="AR84" s="131" t="s">
        <v>1329</v>
      </c>
      <c r="AT84" s="131" t="s">
        <v>180</v>
      </c>
      <c r="AU84" s="131" t="s">
        <v>82</v>
      </c>
      <c r="AY84" s="17" t="s">
        <v>167</v>
      </c>
      <c r="BE84" s="132">
        <f t="shared" ref="BE84:BE96" si="4">IF(N84="základní",J84,0)</f>
        <v>0</v>
      </c>
      <c r="BF84" s="132">
        <f t="shared" ref="BF84:BF96" si="5">IF(N84="snížená",J84,0)</f>
        <v>0</v>
      </c>
      <c r="BG84" s="132">
        <f t="shared" ref="BG84:BG96" si="6">IF(N84="zákl. přenesená",J84,0)</f>
        <v>0</v>
      </c>
      <c r="BH84" s="132">
        <f t="shared" ref="BH84:BH96" si="7">IF(N84="sníž. přenesená",J84,0)</f>
        <v>0</v>
      </c>
      <c r="BI84" s="132">
        <f t="shared" ref="BI84:BI96" si="8">IF(N84="nulová",J84,0)</f>
        <v>0</v>
      </c>
      <c r="BJ84" s="17" t="s">
        <v>80</v>
      </c>
      <c r="BK84" s="132">
        <f t="shared" ref="BK84:BK96" si="9">ROUND(I84*H84,2)</f>
        <v>0</v>
      </c>
      <c r="BL84" s="17" t="s">
        <v>1329</v>
      </c>
      <c r="BM84" s="131" t="s">
        <v>3154</v>
      </c>
    </row>
    <row r="85" spans="2:65" s="1" customFormat="1" ht="16.5" customHeight="1" x14ac:dyDescent="0.2">
      <c r="B85" s="32"/>
      <c r="C85" s="152" t="s">
        <v>82</v>
      </c>
      <c r="D85" s="152" t="s">
        <v>180</v>
      </c>
      <c r="E85" s="153" t="s">
        <v>3155</v>
      </c>
      <c r="F85" s="154" t="s">
        <v>3156</v>
      </c>
      <c r="G85" s="155" t="s">
        <v>424</v>
      </c>
      <c r="H85" s="156">
        <v>1</v>
      </c>
      <c r="I85" s="157"/>
      <c r="J85" s="158">
        <f t="shared" si="0"/>
        <v>0</v>
      </c>
      <c r="K85" s="154" t="s">
        <v>19</v>
      </c>
      <c r="L85" s="159"/>
      <c r="M85" s="160" t="s">
        <v>19</v>
      </c>
      <c r="N85" s="161" t="s">
        <v>43</v>
      </c>
      <c r="P85" s="129">
        <f t="shared" si="1"/>
        <v>0</v>
      </c>
      <c r="Q85" s="129">
        <v>0</v>
      </c>
      <c r="R85" s="129">
        <f t="shared" si="2"/>
        <v>0</v>
      </c>
      <c r="S85" s="129">
        <v>0</v>
      </c>
      <c r="T85" s="129">
        <f t="shared" si="3"/>
        <v>0</v>
      </c>
      <c r="U85" s="130" t="s">
        <v>19</v>
      </c>
      <c r="AR85" s="131" t="s">
        <v>1329</v>
      </c>
      <c r="AT85" s="131" t="s">
        <v>180</v>
      </c>
      <c r="AU85" s="131" t="s">
        <v>82</v>
      </c>
      <c r="AY85" s="17" t="s">
        <v>167</v>
      </c>
      <c r="BE85" s="132">
        <f t="shared" si="4"/>
        <v>0</v>
      </c>
      <c r="BF85" s="132">
        <f t="shared" si="5"/>
        <v>0</v>
      </c>
      <c r="BG85" s="132">
        <f t="shared" si="6"/>
        <v>0</v>
      </c>
      <c r="BH85" s="132">
        <f t="shared" si="7"/>
        <v>0</v>
      </c>
      <c r="BI85" s="132">
        <f t="shared" si="8"/>
        <v>0</v>
      </c>
      <c r="BJ85" s="17" t="s">
        <v>80</v>
      </c>
      <c r="BK85" s="132">
        <f t="shared" si="9"/>
        <v>0</v>
      </c>
      <c r="BL85" s="17" t="s">
        <v>1329</v>
      </c>
      <c r="BM85" s="131" t="s">
        <v>3157</v>
      </c>
    </row>
    <row r="86" spans="2:65" s="1" customFormat="1" ht="16.5" customHeight="1" x14ac:dyDescent="0.2">
      <c r="B86" s="32"/>
      <c r="C86" s="152" t="s">
        <v>187</v>
      </c>
      <c r="D86" s="152" t="s">
        <v>180</v>
      </c>
      <c r="E86" s="153" t="s">
        <v>3158</v>
      </c>
      <c r="F86" s="154" t="s">
        <v>3159</v>
      </c>
      <c r="G86" s="155" t="s">
        <v>424</v>
      </c>
      <c r="H86" s="156">
        <v>1</v>
      </c>
      <c r="I86" s="157"/>
      <c r="J86" s="158">
        <f t="shared" si="0"/>
        <v>0</v>
      </c>
      <c r="K86" s="154" t="s">
        <v>19</v>
      </c>
      <c r="L86" s="159"/>
      <c r="M86" s="160" t="s">
        <v>19</v>
      </c>
      <c r="N86" s="161" t="s">
        <v>43</v>
      </c>
      <c r="P86" s="129">
        <f t="shared" si="1"/>
        <v>0</v>
      </c>
      <c r="Q86" s="129">
        <v>0</v>
      </c>
      <c r="R86" s="129">
        <f t="shared" si="2"/>
        <v>0</v>
      </c>
      <c r="S86" s="129">
        <v>0</v>
      </c>
      <c r="T86" s="129">
        <f t="shared" si="3"/>
        <v>0</v>
      </c>
      <c r="U86" s="130" t="s">
        <v>19</v>
      </c>
      <c r="AR86" s="131" t="s">
        <v>1329</v>
      </c>
      <c r="AT86" s="131" t="s">
        <v>180</v>
      </c>
      <c r="AU86" s="131" t="s">
        <v>82</v>
      </c>
      <c r="AY86" s="17" t="s">
        <v>167</v>
      </c>
      <c r="BE86" s="132">
        <f t="shared" si="4"/>
        <v>0</v>
      </c>
      <c r="BF86" s="132">
        <f t="shared" si="5"/>
        <v>0</v>
      </c>
      <c r="BG86" s="132">
        <f t="shared" si="6"/>
        <v>0</v>
      </c>
      <c r="BH86" s="132">
        <f t="shared" si="7"/>
        <v>0</v>
      </c>
      <c r="BI86" s="132">
        <f t="shared" si="8"/>
        <v>0</v>
      </c>
      <c r="BJ86" s="17" t="s">
        <v>80</v>
      </c>
      <c r="BK86" s="132">
        <f t="shared" si="9"/>
        <v>0</v>
      </c>
      <c r="BL86" s="17" t="s">
        <v>1329</v>
      </c>
      <c r="BM86" s="131" t="s">
        <v>3160</v>
      </c>
    </row>
    <row r="87" spans="2:65" s="1" customFormat="1" ht="24.95" customHeight="1" x14ac:dyDescent="0.2">
      <c r="B87" s="32"/>
      <c r="C87" s="152" t="s">
        <v>173</v>
      </c>
      <c r="D87" s="152" t="s">
        <v>180</v>
      </c>
      <c r="E87" s="153" t="s">
        <v>3161</v>
      </c>
      <c r="F87" s="154" t="s">
        <v>3162</v>
      </c>
      <c r="G87" s="155" t="s">
        <v>424</v>
      </c>
      <c r="H87" s="156">
        <v>3</v>
      </c>
      <c r="I87" s="157"/>
      <c r="J87" s="158">
        <f t="shared" si="0"/>
        <v>0</v>
      </c>
      <c r="K87" s="154" t="s">
        <v>19</v>
      </c>
      <c r="L87" s="159"/>
      <c r="M87" s="160" t="s">
        <v>19</v>
      </c>
      <c r="N87" s="161" t="s">
        <v>43</v>
      </c>
      <c r="P87" s="129">
        <f t="shared" si="1"/>
        <v>0</v>
      </c>
      <c r="Q87" s="129">
        <v>0</v>
      </c>
      <c r="R87" s="129">
        <f t="shared" si="2"/>
        <v>0</v>
      </c>
      <c r="S87" s="129">
        <v>0</v>
      </c>
      <c r="T87" s="129">
        <f t="shared" si="3"/>
        <v>0</v>
      </c>
      <c r="U87" s="130" t="s">
        <v>19</v>
      </c>
      <c r="AR87" s="131" t="s">
        <v>1329</v>
      </c>
      <c r="AT87" s="131" t="s">
        <v>180</v>
      </c>
      <c r="AU87" s="131" t="s">
        <v>82</v>
      </c>
      <c r="AY87" s="17" t="s">
        <v>167</v>
      </c>
      <c r="BE87" s="132">
        <f t="shared" si="4"/>
        <v>0</v>
      </c>
      <c r="BF87" s="132">
        <f t="shared" si="5"/>
        <v>0</v>
      </c>
      <c r="BG87" s="132">
        <f t="shared" si="6"/>
        <v>0</v>
      </c>
      <c r="BH87" s="132">
        <f t="shared" si="7"/>
        <v>0</v>
      </c>
      <c r="BI87" s="132">
        <f t="shared" si="8"/>
        <v>0</v>
      </c>
      <c r="BJ87" s="17" t="s">
        <v>80</v>
      </c>
      <c r="BK87" s="132">
        <f t="shared" si="9"/>
        <v>0</v>
      </c>
      <c r="BL87" s="17" t="s">
        <v>1329</v>
      </c>
      <c r="BM87" s="131" t="s">
        <v>3163</v>
      </c>
    </row>
    <row r="88" spans="2:65" s="1" customFormat="1" ht="16.5" customHeight="1" x14ac:dyDescent="0.2">
      <c r="B88" s="32"/>
      <c r="C88" s="152" t="s">
        <v>199</v>
      </c>
      <c r="D88" s="152" t="s">
        <v>180</v>
      </c>
      <c r="E88" s="153" t="s">
        <v>3164</v>
      </c>
      <c r="F88" s="154" t="s">
        <v>3165</v>
      </c>
      <c r="G88" s="155" t="s">
        <v>424</v>
      </c>
      <c r="H88" s="156">
        <v>1</v>
      </c>
      <c r="I88" s="157"/>
      <c r="J88" s="158">
        <f t="shared" si="0"/>
        <v>0</v>
      </c>
      <c r="K88" s="154" t="s">
        <v>19</v>
      </c>
      <c r="L88" s="159"/>
      <c r="M88" s="160" t="s">
        <v>19</v>
      </c>
      <c r="N88" s="161" t="s">
        <v>43</v>
      </c>
      <c r="P88" s="129">
        <f t="shared" si="1"/>
        <v>0</v>
      </c>
      <c r="Q88" s="129">
        <v>0</v>
      </c>
      <c r="R88" s="129">
        <f t="shared" si="2"/>
        <v>0</v>
      </c>
      <c r="S88" s="129">
        <v>0</v>
      </c>
      <c r="T88" s="129">
        <f t="shared" si="3"/>
        <v>0</v>
      </c>
      <c r="U88" s="130" t="s">
        <v>19</v>
      </c>
      <c r="AR88" s="131" t="s">
        <v>1329</v>
      </c>
      <c r="AT88" s="131" t="s">
        <v>180</v>
      </c>
      <c r="AU88" s="131" t="s">
        <v>82</v>
      </c>
      <c r="AY88" s="17" t="s">
        <v>167</v>
      </c>
      <c r="BE88" s="132">
        <f t="shared" si="4"/>
        <v>0</v>
      </c>
      <c r="BF88" s="132">
        <f t="shared" si="5"/>
        <v>0</v>
      </c>
      <c r="BG88" s="132">
        <f t="shared" si="6"/>
        <v>0</v>
      </c>
      <c r="BH88" s="132">
        <f t="shared" si="7"/>
        <v>0</v>
      </c>
      <c r="BI88" s="132">
        <f t="shared" si="8"/>
        <v>0</v>
      </c>
      <c r="BJ88" s="17" t="s">
        <v>80</v>
      </c>
      <c r="BK88" s="132">
        <f t="shared" si="9"/>
        <v>0</v>
      </c>
      <c r="BL88" s="17" t="s">
        <v>1329</v>
      </c>
      <c r="BM88" s="131" t="s">
        <v>3166</v>
      </c>
    </row>
    <row r="89" spans="2:65" s="1" customFormat="1" ht="16.5" customHeight="1" x14ac:dyDescent="0.2">
      <c r="B89" s="32"/>
      <c r="C89" s="152" t="s">
        <v>205</v>
      </c>
      <c r="D89" s="152" t="s">
        <v>180</v>
      </c>
      <c r="E89" s="153" t="s">
        <v>3167</v>
      </c>
      <c r="F89" s="154" t="s">
        <v>3168</v>
      </c>
      <c r="G89" s="155" t="s">
        <v>424</v>
      </c>
      <c r="H89" s="156">
        <v>3</v>
      </c>
      <c r="I89" s="157"/>
      <c r="J89" s="158">
        <f t="shared" si="0"/>
        <v>0</v>
      </c>
      <c r="K89" s="154" t="s">
        <v>19</v>
      </c>
      <c r="L89" s="159"/>
      <c r="M89" s="160" t="s">
        <v>19</v>
      </c>
      <c r="N89" s="161" t="s">
        <v>43</v>
      </c>
      <c r="P89" s="129">
        <f t="shared" si="1"/>
        <v>0</v>
      </c>
      <c r="Q89" s="129">
        <v>0</v>
      </c>
      <c r="R89" s="129">
        <f t="shared" si="2"/>
        <v>0</v>
      </c>
      <c r="S89" s="129">
        <v>0</v>
      </c>
      <c r="T89" s="129">
        <f t="shared" si="3"/>
        <v>0</v>
      </c>
      <c r="U89" s="130" t="s">
        <v>19</v>
      </c>
      <c r="AR89" s="131" t="s">
        <v>1329</v>
      </c>
      <c r="AT89" s="131" t="s">
        <v>180</v>
      </c>
      <c r="AU89" s="131" t="s">
        <v>82</v>
      </c>
      <c r="AY89" s="17" t="s">
        <v>167</v>
      </c>
      <c r="BE89" s="132">
        <f t="shared" si="4"/>
        <v>0</v>
      </c>
      <c r="BF89" s="132">
        <f t="shared" si="5"/>
        <v>0</v>
      </c>
      <c r="BG89" s="132">
        <f t="shared" si="6"/>
        <v>0</v>
      </c>
      <c r="BH89" s="132">
        <f t="shared" si="7"/>
        <v>0</v>
      </c>
      <c r="BI89" s="132">
        <f t="shared" si="8"/>
        <v>0</v>
      </c>
      <c r="BJ89" s="17" t="s">
        <v>80</v>
      </c>
      <c r="BK89" s="132">
        <f t="shared" si="9"/>
        <v>0</v>
      </c>
      <c r="BL89" s="17" t="s">
        <v>1329</v>
      </c>
      <c r="BM89" s="131" t="s">
        <v>3169</v>
      </c>
    </row>
    <row r="90" spans="2:65" s="1" customFormat="1" ht="16.5" customHeight="1" x14ac:dyDescent="0.2">
      <c r="B90" s="32"/>
      <c r="C90" s="152" t="s">
        <v>212</v>
      </c>
      <c r="D90" s="152" t="s">
        <v>180</v>
      </c>
      <c r="E90" s="153" t="s">
        <v>3170</v>
      </c>
      <c r="F90" s="154" t="s">
        <v>3171</v>
      </c>
      <c r="G90" s="155" t="s">
        <v>424</v>
      </c>
      <c r="H90" s="156">
        <v>1</v>
      </c>
      <c r="I90" s="157"/>
      <c r="J90" s="158">
        <f t="shared" si="0"/>
        <v>0</v>
      </c>
      <c r="K90" s="154" t="s">
        <v>19</v>
      </c>
      <c r="L90" s="159"/>
      <c r="M90" s="160" t="s">
        <v>19</v>
      </c>
      <c r="N90" s="161" t="s">
        <v>43</v>
      </c>
      <c r="P90" s="129">
        <f t="shared" si="1"/>
        <v>0</v>
      </c>
      <c r="Q90" s="129">
        <v>0</v>
      </c>
      <c r="R90" s="129">
        <f t="shared" si="2"/>
        <v>0</v>
      </c>
      <c r="S90" s="129">
        <v>0</v>
      </c>
      <c r="T90" s="129">
        <f t="shared" si="3"/>
        <v>0</v>
      </c>
      <c r="U90" s="130" t="s">
        <v>19</v>
      </c>
      <c r="AR90" s="131" t="s">
        <v>1329</v>
      </c>
      <c r="AT90" s="131" t="s">
        <v>180</v>
      </c>
      <c r="AU90" s="131" t="s">
        <v>82</v>
      </c>
      <c r="AY90" s="17" t="s">
        <v>167</v>
      </c>
      <c r="BE90" s="132">
        <f t="shared" si="4"/>
        <v>0</v>
      </c>
      <c r="BF90" s="132">
        <f t="shared" si="5"/>
        <v>0</v>
      </c>
      <c r="BG90" s="132">
        <f t="shared" si="6"/>
        <v>0</v>
      </c>
      <c r="BH90" s="132">
        <f t="shared" si="7"/>
        <v>0</v>
      </c>
      <c r="BI90" s="132">
        <f t="shared" si="8"/>
        <v>0</v>
      </c>
      <c r="BJ90" s="17" t="s">
        <v>80</v>
      </c>
      <c r="BK90" s="132">
        <f t="shared" si="9"/>
        <v>0</v>
      </c>
      <c r="BL90" s="17" t="s">
        <v>1329</v>
      </c>
      <c r="BM90" s="131" t="s">
        <v>3172</v>
      </c>
    </row>
    <row r="91" spans="2:65" s="1" customFormat="1" ht="16.5" customHeight="1" x14ac:dyDescent="0.2">
      <c r="B91" s="32"/>
      <c r="C91" s="152" t="s">
        <v>184</v>
      </c>
      <c r="D91" s="152" t="s">
        <v>180</v>
      </c>
      <c r="E91" s="153" t="s">
        <v>3173</v>
      </c>
      <c r="F91" s="154" t="s">
        <v>3174</v>
      </c>
      <c r="G91" s="155" t="s">
        <v>424</v>
      </c>
      <c r="H91" s="156">
        <v>3</v>
      </c>
      <c r="I91" s="157"/>
      <c r="J91" s="158">
        <f t="shared" si="0"/>
        <v>0</v>
      </c>
      <c r="K91" s="154" t="s">
        <v>19</v>
      </c>
      <c r="L91" s="159"/>
      <c r="M91" s="160" t="s">
        <v>19</v>
      </c>
      <c r="N91" s="161" t="s">
        <v>43</v>
      </c>
      <c r="P91" s="129">
        <f t="shared" si="1"/>
        <v>0</v>
      </c>
      <c r="Q91" s="129">
        <v>0</v>
      </c>
      <c r="R91" s="129">
        <f t="shared" si="2"/>
        <v>0</v>
      </c>
      <c r="S91" s="129">
        <v>0</v>
      </c>
      <c r="T91" s="129">
        <f t="shared" si="3"/>
        <v>0</v>
      </c>
      <c r="U91" s="130" t="s">
        <v>19</v>
      </c>
      <c r="AR91" s="131" t="s">
        <v>1329</v>
      </c>
      <c r="AT91" s="131" t="s">
        <v>180</v>
      </c>
      <c r="AU91" s="131" t="s">
        <v>82</v>
      </c>
      <c r="AY91" s="17" t="s">
        <v>167</v>
      </c>
      <c r="BE91" s="132">
        <f t="shared" si="4"/>
        <v>0</v>
      </c>
      <c r="BF91" s="132">
        <f t="shared" si="5"/>
        <v>0</v>
      </c>
      <c r="BG91" s="132">
        <f t="shared" si="6"/>
        <v>0</v>
      </c>
      <c r="BH91" s="132">
        <f t="shared" si="7"/>
        <v>0</v>
      </c>
      <c r="BI91" s="132">
        <f t="shared" si="8"/>
        <v>0</v>
      </c>
      <c r="BJ91" s="17" t="s">
        <v>80</v>
      </c>
      <c r="BK91" s="132">
        <f t="shared" si="9"/>
        <v>0</v>
      </c>
      <c r="BL91" s="17" t="s">
        <v>1329</v>
      </c>
      <c r="BM91" s="131" t="s">
        <v>3175</v>
      </c>
    </row>
    <row r="92" spans="2:65" s="1" customFormat="1" ht="16.5" customHeight="1" x14ac:dyDescent="0.2">
      <c r="B92" s="32"/>
      <c r="C92" s="152" t="s">
        <v>225</v>
      </c>
      <c r="D92" s="152" t="s">
        <v>180</v>
      </c>
      <c r="E92" s="153" t="s">
        <v>3176</v>
      </c>
      <c r="F92" s="154" t="s">
        <v>3177</v>
      </c>
      <c r="G92" s="155" t="s">
        <v>228</v>
      </c>
      <c r="H92" s="156">
        <v>66</v>
      </c>
      <c r="I92" s="157"/>
      <c r="J92" s="158">
        <f t="shared" si="0"/>
        <v>0</v>
      </c>
      <c r="K92" s="154" t="s">
        <v>19</v>
      </c>
      <c r="L92" s="159"/>
      <c r="M92" s="160" t="s">
        <v>19</v>
      </c>
      <c r="N92" s="161" t="s">
        <v>43</v>
      </c>
      <c r="P92" s="129">
        <f t="shared" si="1"/>
        <v>0</v>
      </c>
      <c r="Q92" s="129">
        <v>0</v>
      </c>
      <c r="R92" s="129">
        <f t="shared" si="2"/>
        <v>0</v>
      </c>
      <c r="S92" s="129">
        <v>0</v>
      </c>
      <c r="T92" s="129">
        <f t="shared" si="3"/>
        <v>0</v>
      </c>
      <c r="U92" s="130" t="s">
        <v>19</v>
      </c>
      <c r="AR92" s="131" t="s">
        <v>1329</v>
      </c>
      <c r="AT92" s="131" t="s">
        <v>180</v>
      </c>
      <c r="AU92" s="131" t="s">
        <v>82</v>
      </c>
      <c r="AY92" s="17" t="s">
        <v>167</v>
      </c>
      <c r="BE92" s="132">
        <f t="shared" si="4"/>
        <v>0</v>
      </c>
      <c r="BF92" s="132">
        <f t="shared" si="5"/>
        <v>0</v>
      </c>
      <c r="BG92" s="132">
        <f t="shared" si="6"/>
        <v>0</v>
      </c>
      <c r="BH92" s="132">
        <f t="shared" si="7"/>
        <v>0</v>
      </c>
      <c r="BI92" s="132">
        <f t="shared" si="8"/>
        <v>0</v>
      </c>
      <c r="BJ92" s="17" t="s">
        <v>80</v>
      </c>
      <c r="BK92" s="132">
        <f t="shared" si="9"/>
        <v>0</v>
      </c>
      <c r="BL92" s="17" t="s">
        <v>1329</v>
      </c>
      <c r="BM92" s="131" t="s">
        <v>3178</v>
      </c>
    </row>
    <row r="93" spans="2:65" s="1" customFormat="1" ht="16.5" customHeight="1" x14ac:dyDescent="0.2">
      <c r="B93" s="32"/>
      <c r="C93" s="152" t="s">
        <v>233</v>
      </c>
      <c r="D93" s="152" t="s">
        <v>180</v>
      </c>
      <c r="E93" s="153" t="s">
        <v>3179</v>
      </c>
      <c r="F93" s="154" t="s">
        <v>3180</v>
      </c>
      <c r="G93" s="155" t="s">
        <v>568</v>
      </c>
      <c r="H93" s="156">
        <v>2</v>
      </c>
      <c r="I93" s="157"/>
      <c r="J93" s="158">
        <f t="shared" si="0"/>
        <v>0</v>
      </c>
      <c r="K93" s="154" t="s">
        <v>19</v>
      </c>
      <c r="L93" s="159"/>
      <c r="M93" s="160" t="s">
        <v>19</v>
      </c>
      <c r="N93" s="161" t="s">
        <v>43</v>
      </c>
      <c r="P93" s="129">
        <f t="shared" si="1"/>
        <v>0</v>
      </c>
      <c r="Q93" s="129">
        <v>0</v>
      </c>
      <c r="R93" s="129">
        <f t="shared" si="2"/>
        <v>0</v>
      </c>
      <c r="S93" s="129">
        <v>0</v>
      </c>
      <c r="T93" s="129">
        <f t="shared" si="3"/>
        <v>0</v>
      </c>
      <c r="U93" s="130" t="s">
        <v>19</v>
      </c>
      <c r="AR93" s="131" t="s">
        <v>1329</v>
      </c>
      <c r="AT93" s="131" t="s">
        <v>180</v>
      </c>
      <c r="AU93" s="131" t="s">
        <v>82</v>
      </c>
      <c r="AY93" s="17" t="s">
        <v>167</v>
      </c>
      <c r="BE93" s="132">
        <f t="shared" si="4"/>
        <v>0</v>
      </c>
      <c r="BF93" s="132">
        <f t="shared" si="5"/>
        <v>0</v>
      </c>
      <c r="BG93" s="132">
        <f t="shared" si="6"/>
        <v>0</v>
      </c>
      <c r="BH93" s="132">
        <f t="shared" si="7"/>
        <v>0</v>
      </c>
      <c r="BI93" s="132">
        <f t="shared" si="8"/>
        <v>0</v>
      </c>
      <c r="BJ93" s="17" t="s">
        <v>80</v>
      </c>
      <c r="BK93" s="132">
        <f t="shared" si="9"/>
        <v>0</v>
      </c>
      <c r="BL93" s="17" t="s">
        <v>1329</v>
      </c>
      <c r="BM93" s="131" t="s">
        <v>3181</v>
      </c>
    </row>
    <row r="94" spans="2:65" s="1" customFormat="1" ht="16.5" customHeight="1" x14ac:dyDescent="0.2">
      <c r="B94" s="32"/>
      <c r="C94" s="152" t="s">
        <v>239</v>
      </c>
      <c r="D94" s="152" t="s">
        <v>180</v>
      </c>
      <c r="E94" s="153" t="s">
        <v>3182</v>
      </c>
      <c r="F94" s="154" t="s">
        <v>3183</v>
      </c>
      <c r="G94" s="155" t="s">
        <v>568</v>
      </c>
      <c r="H94" s="156">
        <v>2</v>
      </c>
      <c r="I94" s="157"/>
      <c r="J94" s="158">
        <f t="shared" si="0"/>
        <v>0</v>
      </c>
      <c r="K94" s="154" t="s">
        <v>19</v>
      </c>
      <c r="L94" s="159"/>
      <c r="M94" s="160" t="s">
        <v>19</v>
      </c>
      <c r="N94" s="161" t="s">
        <v>43</v>
      </c>
      <c r="P94" s="129">
        <f t="shared" si="1"/>
        <v>0</v>
      </c>
      <c r="Q94" s="129">
        <v>0</v>
      </c>
      <c r="R94" s="129">
        <f t="shared" si="2"/>
        <v>0</v>
      </c>
      <c r="S94" s="129">
        <v>0</v>
      </c>
      <c r="T94" s="129">
        <f t="shared" si="3"/>
        <v>0</v>
      </c>
      <c r="U94" s="130" t="s">
        <v>19</v>
      </c>
      <c r="AR94" s="131" t="s">
        <v>1329</v>
      </c>
      <c r="AT94" s="131" t="s">
        <v>180</v>
      </c>
      <c r="AU94" s="131" t="s">
        <v>82</v>
      </c>
      <c r="AY94" s="17" t="s">
        <v>167</v>
      </c>
      <c r="BE94" s="132">
        <f t="shared" si="4"/>
        <v>0</v>
      </c>
      <c r="BF94" s="132">
        <f t="shared" si="5"/>
        <v>0</v>
      </c>
      <c r="BG94" s="132">
        <f t="shared" si="6"/>
        <v>0</v>
      </c>
      <c r="BH94" s="132">
        <f t="shared" si="7"/>
        <v>0</v>
      </c>
      <c r="BI94" s="132">
        <f t="shared" si="8"/>
        <v>0</v>
      </c>
      <c r="BJ94" s="17" t="s">
        <v>80</v>
      </c>
      <c r="BK94" s="132">
        <f t="shared" si="9"/>
        <v>0</v>
      </c>
      <c r="BL94" s="17" t="s">
        <v>1329</v>
      </c>
      <c r="BM94" s="131" t="s">
        <v>3184</v>
      </c>
    </row>
    <row r="95" spans="2:65" s="1" customFormat="1" ht="16.5" customHeight="1" x14ac:dyDescent="0.2">
      <c r="B95" s="32"/>
      <c r="C95" s="152" t="s">
        <v>246</v>
      </c>
      <c r="D95" s="152" t="s">
        <v>180</v>
      </c>
      <c r="E95" s="153" t="s">
        <v>3185</v>
      </c>
      <c r="F95" s="154" t="s">
        <v>3186</v>
      </c>
      <c r="G95" s="155" t="s">
        <v>568</v>
      </c>
      <c r="H95" s="156">
        <v>1</v>
      </c>
      <c r="I95" s="157"/>
      <c r="J95" s="158">
        <f t="shared" si="0"/>
        <v>0</v>
      </c>
      <c r="K95" s="154" t="s">
        <v>19</v>
      </c>
      <c r="L95" s="159"/>
      <c r="M95" s="160" t="s">
        <v>19</v>
      </c>
      <c r="N95" s="161" t="s">
        <v>43</v>
      </c>
      <c r="P95" s="129">
        <f t="shared" si="1"/>
        <v>0</v>
      </c>
      <c r="Q95" s="129">
        <v>0</v>
      </c>
      <c r="R95" s="129">
        <f t="shared" si="2"/>
        <v>0</v>
      </c>
      <c r="S95" s="129">
        <v>0</v>
      </c>
      <c r="T95" s="129">
        <f t="shared" si="3"/>
        <v>0</v>
      </c>
      <c r="U95" s="130" t="s">
        <v>19</v>
      </c>
      <c r="AR95" s="131" t="s">
        <v>1329</v>
      </c>
      <c r="AT95" s="131" t="s">
        <v>180</v>
      </c>
      <c r="AU95" s="131" t="s">
        <v>82</v>
      </c>
      <c r="AY95" s="17" t="s">
        <v>167</v>
      </c>
      <c r="BE95" s="132">
        <f t="shared" si="4"/>
        <v>0</v>
      </c>
      <c r="BF95" s="132">
        <f t="shared" si="5"/>
        <v>0</v>
      </c>
      <c r="BG95" s="132">
        <f t="shared" si="6"/>
        <v>0</v>
      </c>
      <c r="BH95" s="132">
        <f t="shared" si="7"/>
        <v>0</v>
      </c>
      <c r="BI95" s="132">
        <f t="shared" si="8"/>
        <v>0</v>
      </c>
      <c r="BJ95" s="17" t="s">
        <v>80</v>
      </c>
      <c r="BK95" s="132">
        <f t="shared" si="9"/>
        <v>0</v>
      </c>
      <c r="BL95" s="17" t="s">
        <v>1329</v>
      </c>
      <c r="BM95" s="131" t="s">
        <v>3187</v>
      </c>
    </row>
    <row r="96" spans="2:65" s="1" customFormat="1" ht="24.2" customHeight="1" x14ac:dyDescent="0.2">
      <c r="B96" s="32"/>
      <c r="C96" s="152" t="s">
        <v>255</v>
      </c>
      <c r="D96" s="152" t="s">
        <v>180</v>
      </c>
      <c r="E96" s="153" t="s">
        <v>3188</v>
      </c>
      <c r="F96" s="154" t="s">
        <v>3189</v>
      </c>
      <c r="G96" s="155" t="s">
        <v>568</v>
      </c>
      <c r="H96" s="156">
        <v>1</v>
      </c>
      <c r="I96" s="157"/>
      <c r="J96" s="158">
        <f t="shared" si="0"/>
        <v>0</v>
      </c>
      <c r="K96" s="154" t="s">
        <v>19</v>
      </c>
      <c r="L96" s="159"/>
      <c r="M96" s="183" t="s">
        <v>19</v>
      </c>
      <c r="N96" s="184" t="s">
        <v>43</v>
      </c>
      <c r="O96" s="169"/>
      <c r="P96" s="179">
        <f t="shared" si="1"/>
        <v>0</v>
      </c>
      <c r="Q96" s="179">
        <v>0</v>
      </c>
      <c r="R96" s="179">
        <f t="shared" si="2"/>
        <v>0</v>
      </c>
      <c r="S96" s="179">
        <v>0</v>
      </c>
      <c r="T96" s="179">
        <f t="shared" si="3"/>
        <v>0</v>
      </c>
      <c r="U96" s="180" t="s">
        <v>19</v>
      </c>
      <c r="AR96" s="131" t="s">
        <v>1329</v>
      </c>
      <c r="AT96" s="131" t="s">
        <v>180</v>
      </c>
      <c r="AU96" s="131" t="s">
        <v>82</v>
      </c>
      <c r="AY96" s="17" t="s">
        <v>167</v>
      </c>
      <c r="BE96" s="132">
        <f t="shared" si="4"/>
        <v>0</v>
      </c>
      <c r="BF96" s="132">
        <f t="shared" si="5"/>
        <v>0</v>
      </c>
      <c r="BG96" s="132">
        <f t="shared" si="6"/>
        <v>0</v>
      </c>
      <c r="BH96" s="132">
        <f t="shared" si="7"/>
        <v>0</v>
      </c>
      <c r="BI96" s="132">
        <f t="shared" si="8"/>
        <v>0</v>
      </c>
      <c r="BJ96" s="17" t="s">
        <v>80</v>
      </c>
      <c r="BK96" s="132">
        <f t="shared" si="9"/>
        <v>0</v>
      </c>
      <c r="BL96" s="17" t="s">
        <v>1329</v>
      </c>
      <c r="BM96" s="131" t="s">
        <v>3190</v>
      </c>
    </row>
    <row r="97" spans="2:12" s="1" customFormat="1" ht="6.95" customHeight="1" x14ac:dyDescent="0.2">
      <c r="B97" s="41"/>
      <c r="C97" s="42"/>
      <c r="D97" s="42"/>
      <c r="E97" s="42"/>
      <c r="F97" s="42"/>
      <c r="G97" s="42"/>
      <c r="H97" s="42"/>
      <c r="I97" s="42"/>
      <c r="J97" s="42"/>
      <c r="K97" s="42"/>
      <c r="L97" s="32"/>
    </row>
  </sheetData>
  <sheetProtection algorithmName="SHA-512" hashValue="pV9RliLr7G/jEZx1TahjJno0GlWo6BzeinQRKyI85inSqW0SL7RukuOfC7iI0/Ua3DIHg2IpqxpVDVAjUZwc9g==" saltValue="hZvuSgzWvJP80X7mpPkOEzyqxr38ooAjWWmE+1f24hPgq8HyMboPgRToPJbn+5e9CshljVn0QoptgSxRx9e9ug==" spinCount="100000" sheet="1" objects="1" scenarios="1" formatColumns="0" formatRows="0" autoFilter="0"/>
  <autoFilter ref="C80:K96" xr:uid="{00000000-0009-0000-0000-000013000000}"/>
  <mergeCells count="9">
    <mergeCell ref="E50:H50"/>
    <mergeCell ref="E71:H71"/>
    <mergeCell ref="E73:H73"/>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21">
    <pageSetUpPr fitToPage="1"/>
  </sheetPr>
  <dimension ref="A1:K219"/>
  <sheetViews>
    <sheetView showGridLines="0" topLeftCell="A58" zoomScale="110" zoomScaleNormal="110" workbookViewId="0"/>
  </sheetViews>
  <sheetFormatPr defaultRowHeight="11.25" x14ac:dyDescent="0.2"/>
  <cols>
    <col min="1" max="1" width="8.33203125" style="185" customWidth="1"/>
    <col min="2" max="2" width="1.6640625" style="185" customWidth="1"/>
    <col min="3" max="4" width="5" style="185" customWidth="1"/>
    <col min="5" max="5" width="11.6640625" style="185" customWidth="1"/>
    <col min="6" max="6" width="9.1640625" style="185" customWidth="1"/>
    <col min="7" max="7" width="5" style="185" customWidth="1"/>
    <col min="8" max="8" width="77.83203125" style="185" customWidth="1"/>
    <col min="9" max="10" width="20" style="185" customWidth="1"/>
    <col min="11" max="11" width="1.6640625" style="185" customWidth="1"/>
  </cols>
  <sheetData>
    <row r="1" spans="2:11" customFormat="1" ht="37.5" customHeight="1" x14ac:dyDescent="0.2"/>
    <row r="2" spans="2:11" customFormat="1" ht="7.5" customHeight="1" x14ac:dyDescent="0.2">
      <c r="B2" s="186"/>
      <c r="C2" s="187"/>
      <c r="D2" s="187"/>
      <c r="E2" s="187"/>
      <c r="F2" s="187"/>
      <c r="G2" s="187"/>
      <c r="H2" s="187"/>
      <c r="I2" s="187"/>
      <c r="J2" s="187"/>
      <c r="K2" s="188"/>
    </row>
    <row r="3" spans="2:11" s="15" customFormat="1" ht="45" customHeight="1" x14ac:dyDescent="0.2">
      <c r="B3" s="189"/>
      <c r="C3" s="327" t="s">
        <v>3191</v>
      </c>
      <c r="D3" s="327"/>
      <c r="E3" s="327"/>
      <c r="F3" s="327"/>
      <c r="G3" s="327"/>
      <c r="H3" s="327"/>
      <c r="I3" s="327"/>
      <c r="J3" s="327"/>
      <c r="K3" s="190"/>
    </row>
    <row r="4" spans="2:11" customFormat="1" ht="25.5" customHeight="1" x14ac:dyDescent="0.3">
      <c r="B4" s="191"/>
      <c r="C4" s="326" t="s">
        <v>3192</v>
      </c>
      <c r="D4" s="326"/>
      <c r="E4" s="326"/>
      <c r="F4" s="326"/>
      <c r="G4" s="326"/>
      <c r="H4" s="326"/>
      <c r="I4" s="326"/>
      <c r="J4" s="326"/>
      <c r="K4" s="192"/>
    </row>
    <row r="5" spans="2:11" customFormat="1" ht="5.25" customHeight="1" x14ac:dyDescent="0.2">
      <c r="B5" s="191"/>
      <c r="C5" s="193"/>
      <c r="D5" s="193"/>
      <c r="E5" s="193"/>
      <c r="F5" s="193"/>
      <c r="G5" s="193"/>
      <c r="H5" s="193"/>
      <c r="I5" s="193"/>
      <c r="J5" s="193"/>
      <c r="K5" s="192"/>
    </row>
    <row r="6" spans="2:11" customFormat="1" ht="15" customHeight="1" x14ac:dyDescent="0.2">
      <c r="B6" s="191"/>
      <c r="C6" s="325" t="s">
        <v>3193</v>
      </c>
      <c r="D6" s="325"/>
      <c r="E6" s="325"/>
      <c r="F6" s="325"/>
      <c r="G6" s="325"/>
      <c r="H6" s="325"/>
      <c r="I6" s="325"/>
      <c r="J6" s="325"/>
      <c r="K6" s="192"/>
    </row>
    <row r="7" spans="2:11" customFormat="1" ht="15" customHeight="1" x14ac:dyDescent="0.2">
      <c r="B7" s="195"/>
      <c r="C7" s="325" t="s">
        <v>3194</v>
      </c>
      <c r="D7" s="325"/>
      <c r="E7" s="325"/>
      <c r="F7" s="325"/>
      <c r="G7" s="325"/>
      <c r="H7" s="325"/>
      <c r="I7" s="325"/>
      <c r="J7" s="325"/>
      <c r="K7" s="192"/>
    </row>
    <row r="8" spans="2:11" customFormat="1" ht="12.75" customHeight="1" x14ac:dyDescent="0.2">
      <c r="B8" s="195"/>
      <c r="C8" s="194"/>
      <c r="D8" s="194"/>
      <c r="E8" s="194"/>
      <c r="F8" s="194"/>
      <c r="G8" s="194"/>
      <c r="H8" s="194"/>
      <c r="I8" s="194"/>
      <c r="J8" s="194"/>
      <c r="K8" s="192"/>
    </row>
    <row r="9" spans="2:11" customFormat="1" ht="15" customHeight="1" x14ac:dyDescent="0.2">
      <c r="B9" s="195"/>
      <c r="C9" s="325" t="s">
        <v>3195</v>
      </c>
      <c r="D9" s="325"/>
      <c r="E9" s="325"/>
      <c r="F9" s="325"/>
      <c r="G9" s="325"/>
      <c r="H9" s="325"/>
      <c r="I9" s="325"/>
      <c r="J9" s="325"/>
      <c r="K9" s="192"/>
    </row>
    <row r="10" spans="2:11" customFormat="1" ht="15" customHeight="1" x14ac:dyDescent="0.2">
      <c r="B10" s="195"/>
      <c r="C10" s="194"/>
      <c r="D10" s="325" t="s">
        <v>3196</v>
      </c>
      <c r="E10" s="325"/>
      <c r="F10" s="325"/>
      <c r="G10" s="325"/>
      <c r="H10" s="325"/>
      <c r="I10" s="325"/>
      <c r="J10" s="325"/>
      <c r="K10" s="192"/>
    </row>
    <row r="11" spans="2:11" customFormat="1" ht="15" customHeight="1" x14ac:dyDescent="0.2">
      <c r="B11" s="195"/>
      <c r="C11" s="196"/>
      <c r="D11" s="325" t="s">
        <v>3197</v>
      </c>
      <c r="E11" s="325"/>
      <c r="F11" s="325"/>
      <c r="G11" s="325"/>
      <c r="H11" s="325"/>
      <c r="I11" s="325"/>
      <c r="J11" s="325"/>
      <c r="K11" s="192"/>
    </row>
    <row r="12" spans="2:11" customFormat="1" ht="15" customHeight="1" x14ac:dyDescent="0.2">
      <c r="B12" s="195"/>
      <c r="C12" s="196"/>
      <c r="D12" s="194"/>
      <c r="E12" s="194"/>
      <c r="F12" s="194"/>
      <c r="G12" s="194"/>
      <c r="H12" s="194"/>
      <c r="I12" s="194"/>
      <c r="J12" s="194"/>
      <c r="K12" s="192"/>
    </row>
    <row r="13" spans="2:11" customFormat="1" ht="15" customHeight="1" x14ac:dyDescent="0.2">
      <c r="B13" s="195"/>
      <c r="C13" s="196"/>
      <c r="D13" s="197" t="s">
        <v>3198</v>
      </c>
      <c r="E13" s="194"/>
      <c r="F13" s="194"/>
      <c r="G13" s="194"/>
      <c r="H13" s="194"/>
      <c r="I13" s="194"/>
      <c r="J13" s="194"/>
      <c r="K13" s="192"/>
    </row>
    <row r="14" spans="2:11" customFormat="1" ht="12.75" customHeight="1" x14ac:dyDescent="0.2">
      <c r="B14" s="195"/>
      <c r="C14" s="196"/>
      <c r="D14" s="196"/>
      <c r="E14" s="196"/>
      <c r="F14" s="196"/>
      <c r="G14" s="196"/>
      <c r="H14" s="196"/>
      <c r="I14" s="196"/>
      <c r="J14" s="196"/>
      <c r="K14" s="192"/>
    </row>
    <row r="15" spans="2:11" customFormat="1" ht="15" customHeight="1" x14ac:dyDescent="0.2">
      <c r="B15" s="195"/>
      <c r="C15" s="196"/>
      <c r="D15" s="325" t="s">
        <v>3199</v>
      </c>
      <c r="E15" s="325"/>
      <c r="F15" s="325"/>
      <c r="G15" s="325"/>
      <c r="H15" s="325"/>
      <c r="I15" s="325"/>
      <c r="J15" s="325"/>
      <c r="K15" s="192"/>
    </row>
    <row r="16" spans="2:11" customFormat="1" ht="15" customHeight="1" x14ac:dyDescent="0.2">
      <c r="B16" s="195"/>
      <c r="C16" s="196"/>
      <c r="D16" s="325" t="s">
        <v>3200</v>
      </c>
      <c r="E16" s="325"/>
      <c r="F16" s="325"/>
      <c r="G16" s="325"/>
      <c r="H16" s="325"/>
      <c r="I16" s="325"/>
      <c r="J16" s="325"/>
      <c r="K16" s="192"/>
    </row>
    <row r="17" spans="2:11" customFormat="1" ht="15" customHeight="1" x14ac:dyDescent="0.2">
      <c r="B17" s="195"/>
      <c r="C17" s="196"/>
      <c r="D17" s="325" t="s">
        <v>3201</v>
      </c>
      <c r="E17" s="325"/>
      <c r="F17" s="325"/>
      <c r="G17" s="325"/>
      <c r="H17" s="325"/>
      <c r="I17" s="325"/>
      <c r="J17" s="325"/>
      <c r="K17" s="192"/>
    </row>
    <row r="18" spans="2:11" customFormat="1" ht="15" customHeight="1" x14ac:dyDescent="0.2">
      <c r="B18" s="195"/>
      <c r="C18" s="196"/>
      <c r="D18" s="196"/>
      <c r="E18" s="198" t="s">
        <v>79</v>
      </c>
      <c r="F18" s="325" t="s">
        <v>3202</v>
      </c>
      <c r="G18" s="325"/>
      <c r="H18" s="325"/>
      <c r="I18" s="325"/>
      <c r="J18" s="325"/>
      <c r="K18" s="192"/>
    </row>
    <row r="19" spans="2:11" customFormat="1" ht="15" customHeight="1" x14ac:dyDescent="0.2">
      <c r="B19" s="195"/>
      <c r="C19" s="196"/>
      <c r="D19" s="196"/>
      <c r="E19" s="198" t="s">
        <v>3203</v>
      </c>
      <c r="F19" s="325" t="s">
        <v>3204</v>
      </c>
      <c r="G19" s="325"/>
      <c r="H19" s="325"/>
      <c r="I19" s="325"/>
      <c r="J19" s="325"/>
      <c r="K19" s="192"/>
    </row>
    <row r="20" spans="2:11" customFormat="1" ht="15" customHeight="1" x14ac:dyDescent="0.2">
      <c r="B20" s="195"/>
      <c r="C20" s="196"/>
      <c r="D20" s="196"/>
      <c r="E20" s="198" t="s">
        <v>3205</v>
      </c>
      <c r="F20" s="325" t="s">
        <v>3206</v>
      </c>
      <c r="G20" s="325"/>
      <c r="H20" s="325"/>
      <c r="I20" s="325"/>
      <c r="J20" s="325"/>
      <c r="K20" s="192"/>
    </row>
    <row r="21" spans="2:11" customFormat="1" ht="15" customHeight="1" x14ac:dyDescent="0.2">
      <c r="B21" s="195"/>
      <c r="C21" s="196"/>
      <c r="D21" s="196"/>
      <c r="E21" s="198" t="s">
        <v>3207</v>
      </c>
      <c r="F21" s="325" t="s">
        <v>3208</v>
      </c>
      <c r="G21" s="325"/>
      <c r="H21" s="325"/>
      <c r="I21" s="325"/>
      <c r="J21" s="325"/>
      <c r="K21" s="192"/>
    </row>
    <row r="22" spans="2:11" customFormat="1" ht="15" customHeight="1" x14ac:dyDescent="0.2">
      <c r="B22" s="195"/>
      <c r="C22" s="196"/>
      <c r="D22" s="196"/>
      <c r="E22" s="198" t="s">
        <v>3149</v>
      </c>
      <c r="F22" s="325" t="s">
        <v>2126</v>
      </c>
      <c r="G22" s="325"/>
      <c r="H22" s="325"/>
      <c r="I22" s="325"/>
      <c r="J22" s="325"/>
      <c r="K22" s="192"/>
    </row>
    <row r="23" spans="2:11" customFormat="1" ht="15" customHeight="1" x14ac:dyDescent="0.2">
      <c r="B23" s="195"/>
      <c r="C23" s="196"/>
      <c r="D23" s="196"/>
      <c r="E23" s="198" t="s">
        <v>3209</v>
      </c>
      <c r="F23" s="325" t="s">
        <v>3210</v>
      </c>
      <c r="G23" s="325"/>
      <c r="H23" s="325"/>
      <c r="I23" s="325"/>
      <c r="J23" s="325"/>
      <c r="K23" s="192"/>
    </row>
    <row r="24" spans="2:11" customFormat="1" ht="12.75" customHeight="1" x14ac:dyDescent="0.2">
      <c r="B24" s="195"/>
      <c r="C24" s="196"/>
      <c r="D24" s="196"/>
      <c r="E24" s="196"/>
      <c r="F24" s="196"/>
      <c r="G24" s="196"/>
      <c r="H24" s="196"/>
      <c r="I24" s="196"/>
      <c r="J24" s="196"/>
      <c r="K24" s="192"/>
    </row>
    <row r="25" spans="2:11" customFormat="1" ht="15" customHeight="1" x14ac:dyDescent="0.2">
      <c r="B25" s="195"/>
      <c r="C25" s="325" t="s">
        <v>3211</v>
      </c>
      <c r="D25" s="325"/>
      <c r="E25" s="325"/>
      <c r="F25" s="325"/>
      <c r="G25" s="325"/>
      <c r="H25" s="325"/>
      <c r="I25" s="325"/>
      <c r="J25" s="325"/>
      <c r="K25" s="192"/>
    </row>
    <row r="26" spans="2:11" customFormat="1" ht="15" customHeight="1" x14ac:dyDescent="0.2">
      <c r="B26" s="195"/>
      <c r="C26" s="325" t="s">
        <v>3212</v>
      </c>
      <c r="D26" s="325"/>
      <c r="E26" s="325"/>
      <c r="F26" s="325"/>
      <c r="G26" s="325"/>
      <c r="H26" s="325"/>
      <c r="I26" s="325"/>
      <c r="J26" s="325"/>
      <c r="K26" s="192"/>
    </row>
    <row r="27" spans="2:11" customFormat="1" ht="15" customHeight="1" x14ac:dyDescent="0.2">
      <c r="B27" s="195"/>
      <c r="C27" s="194"/>
      <c r="D27" s="325" t="s">
        <v>3213</v>
      </c>
      <c r="E27" s="325"/>
      <c r="F27" s="325"/>
      <c r="G27" s="325"/>
      <c r="H27" s="325"/>
      <c r="I27" s="325"/>
      <c r="J27" s="325"/>
      <c r="K27" s="192"/>
    </row>
    <row r="28" spans="2:11" customFormat="1" ht="15" customHeight="1" x14ac:dyDescent="0.2">
      <c r="B28" s="195"/>
      <c r="C28" s="196"/>
      <c r="D28" s="325" t="s">
        <v>3214</v>
      </c>
      <c r="E28" s="325"/>
      <c r="F28" s="325"/>
      <c r="G28" s="325"/>
      <c r="H28" s="325"/>
      <c r="I28" s="325"/>
      <c r="J28" s="325"/>
      <c r="K28" s="192"/>
    </row>
    <row r="29" spans="2:11" customFormat="1" ht="12.75" customHeight="1" x14ac:dyDescent="0.2">
      <c r="B29" s="195"/>
      <c r="C29" s="196"/>
      <c r="D29" s="196"/>
      <c r="E29" s="196"/>
      <c r="F29" s="196"/>
      <c r="G29" s="196"/>
      <c r="H29" s="196"/>
      <c r="I29" s="196"/>
      <c r="J29" s="196"/>
      <c r="K29" s="192"/>
    </row>
    <row r="30" spans="2:11" customFormat="1" ht="15" customHeight="1" x14ac:dyDescent="0.2">
      <c r="B30" s="195"/>
      <c r="C30" s="196"/>
      <c r="D30" s="325" t="s">
        <v>3215</v>
      </c>
      <c r="E30" s="325"/>
      <c r="F30" s="325"/>
      <c r="G30" s="325"/>
      <c r="H30" s="325"/>
      <c r="I30" s="325"/>
      <c r="J30" s="325"/>
      <c r="K30" s="192"/>
    </row>
    <row r="31" spans="2:11" customFormat="1" ht="15" customHeight="1" x14ac:dyDescent="0.2">
      <c r="B31" s="195"/>
      <c r="C31" s="196"/>
      <c r="D31" s="325" t="s">
        <v>3216</v>
      </c>
      <c r="E31" s="325"/>
      <c r="F31" s="325"/>
      <c r="G31" s="325"/>
      <c r="H31" s="325"/>
      <c r="I31" s="325"/>
      <c r="J31" s="325"/>
      <c r="K31" s="192"/>
    </row>
    <row r="32" spans="2:11" customFormat="1" ht="12.75" customHeight="1" x14ac:dyDescent="0.2">
      <c r="B32" s="195"/>
      <c r="C32" s="196"/>
      <c r="D32" s="196"/>
      <c r="E32" s="196"/>
      <c r="F32" s="196"/>
      <c r="G32" s="196"/>
      <c r="H32" s="196"/>
      <c r="I32" s="196"/>
      <c r="J32" s="196"/>
      <c r="K32" s="192"/>
    </row>
    <row r="33" spans="2:11" customFormat="1" ht="15" customHeight="1" x14ac:dyDescent="0.2">
      <c r="B33" s="195"/>
      <c r="C33" s="196"/>
      <c r="D33" s="325" t="s">
        <v>3217</v>
      </c>
      <c r="E33" s="325"/>
      <c r="F33" s="325"/>
      <c r="G33" s="325"/>
      <c r="H33" s="325"/>
      <c r="I33" s="325"/>
      <c r="J33" s="325"/>
      <c r="K33" s="192"/>
    </row>
    <row r="34" spans="2:11" customFormat="1" ht="15" customHeight="1" x14ac:dyDescent="0.2">
      <c r="B34" s="195"/>
      <c r="C34" s="196"/>
      <c r="D34" s="325" t="s">
        <v>3218</v>
      </c>
      <c r="E34" s="325"/>
      <c r="F34" s="325"/>
      <c r="G34" s="325"/>
      <c r="H34" s="325"/>
      <c r="I34" s="325"/>
      <c r="J34" s="325"/>
      <c r="K34" s="192"/>
    </row>
    <row r="35" spans="2:11" customFormat="1" ht="15" customHeight="1" x14ac:dyDescent="0.2">
      <c r="B35" s="195"/>
      <c r="C35" s="196"/>
      <c r="D35" s="325" t="s">
        <v>3219</v>
      </c>
      <c r="E35" s="325"/>
      <c r="F35" s="325"/>
      <c r="G35" s="325"/>
      <c r="H35" s="325"/>
      <c r="I35" s="325"/>
      <c r="J35" s="325"/>
      <c r="K35" s="192"/>
    </row>
    <row r="36" spans="2:11" customFormat="1" ht="15" customHeight="1" x14ac:dyDescent="0.2">
      <c r="B36" s="195"/>
      <c r="C36" s="196"/>
      <c r="D36" s="194"/>
      <c r="E36" s="197" t="s">
        <v>153</v>
      </c>
      <c r="F36" s="194"/>
      <c r="G36" s="325" t="s">
        <v>3220</v>
      </c>
      <c r="H36" s="325"/>
      <c r="I36" s="325"/>
      <c r="J36" s="325"/>
      <c r="K36" s="192"/>
    </row>
    <row r="37" spans="2:11" customFormat="1" ht="30.75" customHeight="1" x14ac:dyDescent="0.2">
      <c r="B37" s="195"/>
      <c r="C37" s="196"/>
      <c r="D37" s="194"/>
      <c r="E37" s="197" t="s">
        <v>3221</v>
      </c>
      <c r="F37" s="194"/>
      <c r="G37" s="325" t="s">
        <v>3222</v>
      </c>
      <c r="H37" s="325"/>
      <c r="I37" s="325"/>
      <c r="J37" s="325"/>
      <c r="K37" s="192"/>
    </row>
    <row r="38" spans="2:11" customFormat="1" ht="15" customHeight="1" x14ac:dyDescent="0.2">
      <c r="B38" s="195"/>
      <c r="C38" s="196"/>
      <c r="D38" s="194"/>
      <c r="E38" s="197" t="s">
        <v>53</v>
      </c>
      <c r="F38" s="194"/>
      <c r="G38" s="325" t="s">
        <v>3223</v>
      </c>
      <c r="H38" s="325"/>
      <c r="I38" s="325"/>
      <c r="J38" s="325"/>
      <c r="K38" s="192"/>
    </row>
    <row r="39" spans="2:11" customFormat="1" ht="15" customHeight="1" x14ac:dyDescent="0.2">
      <c r="B39" s="195"/>
      <c r="C39" s="196"/>
      <c r="D39" s="194"/>
      <c r="E39" s="197" t="s">
        <v>54</v>
      </c>
      <c r="F39" s="194"/>
      <c r="G39" s="325" t="s">
        <v>3224</v>
      </c>
      <c r="H39" s="325"/>
      <c r="I39" s="325"/>
      <c r="J39" s="325"/>
      <c r="K39" s="192"/>
    </row>
    <row r="40" spans="2:11" customFormat="1" ht="15" customHeight="1" x14ac:dyDescent="0.2">
      <c r="B40" s="195"/>
      <c r="C40" s="196"/>
      <c r="D40" s="194"/>
      <c r="E40" s="197" t="s">
        <v>154</v>
      </c>
      <c r="F40" s="194"/>
      <c r="G40" s="325" t="s">
        <v>3225</v>
      </c>
      <c r="H40" s="325"/>
      <c r="I40" s="325"/>
      <c r="J40" s="325"/>
      <c r="K40" s="192"/>
    </row>
    <row r="41" spans="2:11" customFormat="1" ht="15" customHeight="1" x14ac:dyDescent="0.2">
      <c r="B41" s="195"/>
      <c r="C41" s="196"/>
      <c r="D41" s="194"/>
      <c r="E41" s="197" t="s">
        <v>155</v>
      </c>
      <c r="F41" s="194"/>
      <c r="G41" s="325" t="s">
        <v>3226</v>
      </c>
      <c r="H41" s="325"/>
      <c r="I41" s="325"/>
      <c r="J41" s="325"/>
      <c r="K41" s="192"/>
    </row>
    <row r="42" spans="2:11" customFormat="1" ht="15" customHeight="1" x14ac:dyDescent="0.2">
      <c r="B42" s="195"/>
      <c r="C42" s="196"/>
      <c r="D42" s="194"/>
      <c r="E42" s="197" t="s">
        <v>3227</v>
      </c>
      <c r="F42" s="194"/>
      <c r="G42" s="325" t="s">
        <v>3228</v>
      </c>
      <c r="H42" s="325"/>
      <c r="I42" s="325"/>
      <c r="J42" s="325"/>
      <c r="K42" s="192"/>
    </row>
    <row r="43" spans="2:11" customFormat="1" ht="15" customHeight="1" x14ac:dyDescent="0.2">
      <c r="B43" s="195"/>
      <c r="C43" s="196"/>
      <c r="D43" s="194"/>
      <c r="E43" s="197"/>
      <c r="F43" s="194"/>
      <c r="G43" s="325" t="s">
        <v>3229</v>
      </c>
      <c r="H43" s="325"/>
      <c r="I43" s="325"/>
      <c r="J43" s="325"/>
      <c r="K43" s="192"/>
    </row>
    <row r="44" spans="2:11" customFormat="1" ht="15" customHeight="1" x14ac:dyDescent="0.2">
      <c r="B44" s="195"/>
      <c r="C44" s="196"/>
      <c r="D44" s="194"/>
      <c r="E44" s="197" t="s">
        <v>3230</v>
      </c>
      <c r="F44" s="194"/>
      <c r="G44" s="325" t="s">
        <v>3231</v>
      </c>
      <c r="H44" s="325"/>
      <c r="I44" s="325"/>
      <c r="J44" s="325"/>
      <c r="K44" s="192"/>
    </row>
    <row r="45" spans="2:11" customFormat="1" ht="15" customHeight="1" x14ac:dyDescent="0.2">
      <c r="B45" s="195"/>
      <c r="C45" s="196"/>
      <c r="D45" s="194"/>
      <c r="E45" s="197" t="s">
        <v>157</v>
      </c>
      <c r="F45" s="194"/>
      <c r="G45" s="325" t="s">
        <v>3232</v>
      </c>
      <c r="H45" s="325"/>
      <c r="I45" s="325"/>
      <c r="J45" s="325"/>
      <c r="K45" s="192"/>
    </row>
    <row r="46" spans="2:11" customFormat="1" ht="12.75" customHeight="1" x14ac:dyDescent="0.2">
      <c r="B46" s="195"/>
      <c r="C46" s="196"/>
      <c r="D46" s="194"/>
      <c r="E46" s="194"/>
      <c r="F46" s="194"/>
      <c r="G46" s="194"/>
      <c r="H46" s="194"/>
      <c r="I46" s="194"/>
      <c r="J46" s="194"/>
      <c r="K46" s="192"/>
    </row>
    <row r="47" spans="2:11" customFormat="1" ht="15" customHeight="1" x14ac:dyDescent="0.2">
      <c r="B47" s="195"/>
      <c r="C47" s="196"/>
      <c r="D47" s="325" t="s">
        <v>3233</v>
      </c>
      <c r="E47" s="325"/>
      <c r="F47" s="325"/>
      <c r="G47" s="325"/>
      <c r="H47" s="325"/>
      <c r="I47" s="325"/>
      <c r="J47" s="325"/>
      <c r="K47" s="192"/>
    </row>
    <row r="48" spans="2:11" customFormat="1" ht="15" customHeight="1" x14ac:dyDescent="0.2">
      <c r="B48" s="195"/>
      <c r="C48" s="196"/>
      <c r="D48" s="196"/>
      <c r="E48" s="325" t="s">
        <v>3234</v>
      </c>
      <c r="F48" s="325"/>
      <c r="G48" s="325"/>
      <c r="H48" s="325"/>
      <c r="I48" s="325"/>
      <c r="J48" s="325"/>
      <c r="K48" s="192"/>
    </row>
    <row r="49" spans="2:11" customFormat="1" ht="15" customHeight="1" x14ac:dyDescent="0.2">
      <c r="B49" s="195"/>
      <c r="C49" s="196"/>
      <c r="D49" s="196"/>
      <c r="E49" s="325" t="s">
        <v>3235</v>
      </c>
      <c r="F49" s="325"/>
      <c r="G49" s="325"/>
      <c r="H49" s="325"/>
      <c r="I49" s="325"/>
      <c r="J49" s="325"/>
      <c r="K49" s="192"/>
    </row>
    <row r="50" spans="2:11" customFormat="1" ht="15" customHeight="1" x14ac:dyDescent="0.2">
      <c r="B50" s="195"/>
      <c r="C50" s="196"/>
      <c r="D50" s="196"/>
      <c r="E50" s="325" t="s">
        <v>3236</v>
      </c>
      <c r="F50" s="325"/>
      <c r="G50" s="325"/>
      <c r="H50" s="325"/>
      <c r="I50" s="325"/>
      <c r="J50" s="325"/>
      <c r="K50" s="192"/>
    </row>
    <row r="51" spans="2:11" customFormat="1" ht="15" customHeight="1" x14ac:dyDescent="0.2">
      <c r="B51" s="195"/>
      <c r="C51" s="196"/>
      <c r="D51" s="325" t="s">
        <v>3237</v>
      </c>
      <c r="E51" s="325"/>
      <c r="F51" s="325"/>
      <c r="G51" s="325"/>
      <c r="H51" s="325"/>
      <c r="I51" s="325"/>
      <c r="J51" s="325"/>
      <c r="K51" s="192"/>
    </row>
    <row r="52" spans="2:11" customFormat="1" ht="25.5" customHeight="1" x14ac:dyDescent="0.3">
      <c r="B52" s="191"/>
      <c r="C52" s="326" t="s">
        <v>3238</v>
      </c>
      <c r="D52" s="326"/>
      <c r="E52" s="326"/>
      <c r="F52" s="326"/>
      <c r="G52" s="326"/>
      <c r="H52" s="326"/>
      <c r="I52" s="326"/>
      <c r="J52" s="326"/>
      <c r="K52" s="192"/>
    </row>
    <row r="53" spans="2:11" customFormat="1" ht="5.25" customHeight="1" x14ac:dyDescent="0.2">
      <c r="B53" s="191"/>
      <c r="C53" s="193"/>
      <c r="D53" s="193"/>
      <c r="E53" s="193"/>
      <c r="F53" s="193"/>
      <c r="G53" s="193"/>
      <c r="H53" s="193"/>
      <c r="I53" s="193"/>
      <c r="J53" s="193"/>
      <c r="K53" s="192"/>
    </row>
    <row r="54" spans="2:11" customFormat="1" ht="15" customHeight="1" x14ac:dyDescent="0.2">
      <c r="B54" s="191"/>
      <c r="C54" s="325" t="s">
        <v>3239</v>
      </c>
      <c r="D54" s="325"/>
      <c r="E54" s="325"/>
      <c r="F54" s="325"/>
      <c r="G54" s="325"/>
      <c r="H54" s="325"/>
      <c r="I54" s="325"/>
      <c r="J54" s="325"/>
      <c r="K54" s="192"/>
    </row>
    <row r="55" spans="2:11" customFormat="1" ht="15" customHeight="1" x14ac:dyDescent="0.2">
      <c r="B55" s="191"/>
      <c r="C55" s="325" t="s">
        <v>3240</v>
      </c>
      <c r="D55" s="325"/>
      <c r="E55" s="325"/>
      <c r="F55" s="325"/>
      <c r="G55" s="325"/>
      <c r="H55" s="325"/>
      <c r="I55" s="325"/>
      <c r="J55" s="325"/>
      <c r="K55" s="192"/>
    </row>
    <row r="56" spans="2:11" customFormat="1" ht="12.75" customHeight="1" x14ac:dyDescent="0.2">
      <c r="B56" s="191"/>
      <c r="C56" s="194"/>
      <c r="D56" s="194"/>
      <c r="E56" s="194"/>
      <c r="F56" s="194"/>
      <c r="G56" s="194"/>
      <c r="H56" s="194"/>
      <c r="I56" s="194"/>
      <c r="J56" s="194"/>
      <c r="K56" s="192"/>
    </row>
    <row r="57" spans="2:11" customFormat="1" ht="15" customHeight="1" x14ac:dyDescent="0.2">
      <c r="B57" s="191"/>
      <c r="C57" s="325" t="s">
        <v>3241</v>
      </c>
      <c r="D57" s="325"/>
      <c r="E57" s="325"/>
      <c r="F57" s="325"/>
      <c r="G57" s="325"/>
      <c r="H57" s="325"/>
      <c r="I57" s="325"/>
      <c r="J57" s="325"/>
      <c r="K57" s="192"/>
    </row>
    <row r="58" spans="2:11" customFormat="1" ht="15" customHeight="1" x14ac:dyDescent="0.2">
      <c r="B58" s="191"/>
      <c r="C58" s="196"/>
      <c r="D58" s="325" t="s">
        <v>3242</v>
      </c>
      <c r="E58" s="325"/>
      <c r="F58" s="325"/>
      <c r="G58" s="325"/>
      <c r="H58" s="325"/>
      <c r="I58" s="325"/>
      <c r="J58" s="325"/>
      <c r="K58" s="192"/>
    </row>
    <row r="59" spans="2:11" customFormat="1" ht="15" customHeight="1" x14ac:dyDescent="0.2">
      <c r="B59" s="191"/>
      <c r="C59" s="196"/>
      <c r="D59" s="325" t="s">
        <v>3243</v>
      </c>
      <c r="E59" s="325"/>
      <c r="F59" s="325"/>
      <c r="G59" s="325"/>
      <c r="H59" s="325"/>
      <c r="I59" s="325"/>
      <c r="J59" s="325"/>
      <c r="K59" s="192"/>
    </row>
    <row r="60" spans="2:11" customFormat="1" ht="15" customHeight="1" x14ac:dyDescent="0.2">
      <c r="B60" s="191"/>
      <c r="C60" s="196"/>
      <c r="D60" s="325" t="s">
        <v>3244</v>
      </c>
      <c r="E60" s="325"/>
      <c r="F60" s="325"/>
      <c r="G60" s="325"/>
      <c r="H60" s="325"/>
      <c r="I60" s="325"/>
      <c r="J60" s="325"/>
      <c r="K60" s="192"/>
    </row>
    <row r="61" spans="2:11" customFormat="1" ht="15" customHeight="1" x14ac:dyDescent="0.2">
      <c r="B61" s="191"/>
      <c r="C61" s="196"/>
      <c r="D61" s="325" t="s">
        <v>3245</v>
      </c>
      <c r="E61" s="325"/>
      <c r="F61" s="325"/>
      <c r="G61" s="325"/>
      <c r="H61" s="325"/>
      <c r="I61" s="325"/>
      <c r="J61" s="325"/>
      <c r="K61" s="192"/>
    </row>
    <row r="62" spans="2:11" customFormat="1" ht="15" customHeight="1" x14ac:dyDescent="0.2">
      <c r="B62" s="191"/>
      <c r="C62" s="196"/>
      <c r="D62" s="328" t="s">
        <v>3246</v>
      </c>
      <c r="E62" s="328"/>
      <c r="F62" s="328"/>
      <c r="G62" s="328"/>
      <c r="H62" s="328"/>
      <c r="I62" s="328"/>
      <c r="J62" s="328"/>
      <c r="K62" s="192"/>
    </row>
    <row r="63" spans="2:11" customFormat="1" ht="15" customHeight="1" x14ac:dyDescent="0.2">
      <c r="B63" s="191"/>
      <c r="C63" s="196"/>
      <c r="D63" s="325" t="s">
        <v>3247</v>
      </c>
      <c r="E63" s="325"/>
      <c r="F63" s="325"/>
      <c r="G63" s="325"/>
      <c r="H63" s="325"/>
      <c r="I63" s="325"/>
      <c r="J63" s="325"/>
      <c r="K63" s="192"/>
    </row>
    <row r="64" spans="2:11" customFormat="1" ht="12.75" customHeight="1" x14ac:dyDescent="0.2">
      <c r="B64" s="191"/>
      <c r="C64" s="196"/>
      <c r="D64" s="196"/>
      <c r="E64" s="199"/>
      <c r="F64" s="196"/>
      <c r="G64" s="196"/>
      <c r="H64" s="196"/>
      <c r="I64" s="196"/>
      <c r="J64" s="196"/>
      <c r="K64" s="192"/>
    </row>
    <row r="65" spans="2:11" customFormat="1" ht="15" customHeight="1" x14ac:dyDescent="0.2">
      <c r="B65" s="191"/>
      <c r="C65" s="196"/>
      <c r="D65" s="325" t="s">
        <v>3248</v>
      </c>
      <c r="E65" s="325"/>
      <c r="F65" s="325"/>
      <c r="G65" s="325"/>
      <c r="H65" s="325"/>
      <c r="I65" s="325"/>
      <c r="J65" s="325"/>
      <c r="K65" s="192"/>
    </row>
    <row r="66" spans="2:11" customFormat="1" ht="15" customHeight="1" x14ac:dyDescent="0.2">
      <c r="B66" s="191"/>
      <c r="C66" s="196"/>
      <c r="D66" s="328" t="s">
        <v>3249</v>
      </c>
      <c r="E66" s="328"/>
      <c r="F66" s="328"/>
      <c r="G66" s="328"/>
      <c r="H66" s="328"/>
      <c r="I66" s="328"/>
      <c r="J66" s="328"/>
      <c r="K66" s="192"/>
    </row>
    <row r="67" spans="2:11" customFormat="1" ht="15" customHeight="1" x14ac:dyDescent="0.2">
      <c r="B67" s="191"/>
      <c r="C67" s="196"/>
      <c r="D67" s="325" t="s">
        <v>3250</v>
      </c>
      <c r="E67" s="325"/>
      <c r="F67" s="325"/>
      <c r="G67" s="325"/>
      <c r="H67" s="325"/>
      <c r="I67" s="325"/>
      <c r="J67" s="325"/>
      <c r="K67" s="192"/>
    </row>
    <row r="68" spans="2:11" customFormat="1" ht="15" customHeight="1" x14ac:dyDescent="0.2">
      <c r="B68" s="191"/>
      <c r="C68" s="196"/>
      <c r="D68" s="325" t="s">
        <v>3251</v>
      </c>
      <c r="E68" s="325"/>
      <c r="F68" s="325"/>
      <c r="G68" s="325"/>
      <c r="H68" s="325"/>
      <c r="I68" s="325"/>
      <c r="J68" s="325"/>
      <c r="K68" s="192"/>
    </row>
    <row r="69" spans="2:11" customFormat="1" ht="15" customHeight="1" x14ac:dyDescent="0.2">
      <c r="B69" s="191"/>
      <c r="C69" s="196"/>
      <c r="D69" s="325" t="s">
        <v>3252</v>
      </c>
      <c r="E69" s="325"/>
      <c r="F69" s="325"/>
      <c r="G69" s="325"/>
      <c r="H69" s="325"/>
      <c r="I69" s="325"/>
      <c r="J69" s="325"/>
      <c r="K69" s="192"/>
    </row>
    <row r="70" spans="2:11" customFormat="1" ht="15" customHeight="1" x14ac:dyDescent="0.2">
      <c r="B70" s="191"/>
      <c r="C70" s="196"/>
      <c r="D70" s="325" t="s">
        <v>3253</v>
      </c>
      <c r="E70" s="325"/>
      <c r="F70" s="325"/>
      <c r="G70" s="325"/>
      <c r="H70" s="325"/>
      <c r="I70" s="325"/>
      <c r="J70" s="325"/>
      <c r="K70" s="192"/>
    </row>
    <row r="71" spans="2:11" customFormat="1" ht="12.75" customHeight="1" x14ac:dyDescent="0.2">
      <c r="B71" s="200"/>
      <c r="C71" s="201"/>
      <c r="D71" s="201"/>
      <c r="E71" s="201"/>
      <c r="F71" s="201"/>
      <c r="G71" s="201"/>
      <c r="H71" s="201"/>
      <c r="I71" s="201"/>
      <c r="J71" s="201"/>
      <c r="K71" s="202"/>
    </row>
    <row r="72" spans="2:11" customFormat="1" ht="18.75" customHeight="1" x14ac:dyDescent="0.2">
      <c r="B72" s="203"/>
      <c r="C72" s="203"/>
      <c r="D72" s="203"/>
      <c r="E72" s="203"/>
      <c r="F72" s="203"/>
      <c r="G72" s="203"/>
      <c r="H72" s="203"/>
      <c r="I72" s="203"/>
      <c r="J72" s="203"/>
      <c r="K72" s="204"/>
    </row>
    <row r="73" spans="2:11" customFormat="1" ht="18.75" customHeight="1" x14ac:dyDescent="0.2">
      <c r="B73" s="204"/>
      <c r="C73" s="204"/>
      <c r="D73" s="204"/>
      <c r="E73" s="204"/>
      <c r="F73" s="204"/>
      <c r="G73" s="204"/>
      <c r="H73" s="204"/>
      <c r="I73" s="204"/>
      <c r="J73" s="204"/>
      <c r="K73" s="204"/>
    </row>
    <row r="74" spans="2:11" customFormat="1" ht="7.5" customHeight="1" x14ac:dyDescent="0.2">
      <c r="B74" s="205"/>
      <c r="C74" s="206"/>
      <c r="D74" s="206"/>
      <c r="E74" s="206"/>
      <c r="F74" s="206"/>
      <c r="G74" s="206"/>
      <c r="H74" s="206"/>
      <c r="I74" s="206"/>
      <c r="J74" s="206"/>
      <c r="K74" s="207"/>
    </row>
    <row r="75" spans="2:11" customFormat="1" ht="45" customHeight="1" x14ac:dyDescent="0.2">
      <c r="B75" s="208"/>
      <c r="C75" s="329" t="s">
        <v>3254</v>
      </c>
      <c r="D75" s="329"/>
      <c r="E75" s="329"/>
      <c r="F75" s="329"/>
      <c r="G75" s="329"/>
      <c r="H75" s="329"/>
      <c r="I75" s="329"/>
      <c r="J75" s="329"/>
      <c r="K75" s="209"/>
    </row>
    <row r="76" spans="2:11" customFormat="1" ht="17.25" customHeight="1" x14ac:dyDescent="0.2">
      <c r="B76" s="208"/>
      <c r="C76" s="210" t="s">
        <v>3255</v>
      </c>
      <c r="D76" s="210"/>
      <c r="E76" s="210"/>
      <c r="F76" s="210" t="s">
        <v>3256</v>
      </c>
      <c r="G76" s="211"/>
      <c r="H76" s="210" t="s">
        <v>54</v>
      </c>
      <c r="I76" s="210" t="s">
        <v>57</v>
      </c>
      <c r="J76" s="210" t="s">
        <v>3257</v>
      </c>
      <c r="K76" s="209"/>
    </row>
    <row r="77" spans="2:11" customFormat="1" ht="17.25" customHeight="1" x14ac:dyDescent="0.2">
      <c r="B77" s="208"/>
      <c r="C77" s="212" t="s">
        <v>3258</v>
      </c>
      <c r="D77" s="212"/>
      <c r="E77" s="212"/>
      <c r="F77" s="213" t="s">
        <v>3259</v>
      </c>
      <c r="G77" s="214"/>
      <c r="H77" s="212"/>
      <c r="I77" s="212"/>
      <c r="J77" s="212" t="s">
        <v>3260</v>
      </c>
      <c r="K77" s="209"/>
    </row>
    <row r="78" spans="2:11" customFormat="1" ht="5.25" customHeight="1" x14ac:dyDescent="0.2">
      <c r="B78" s="208"/>
      <c r="C78" s="215"/>
      <c r="D78" s="215"/>
      <c r="E78" s="215"/>
      <c r="F78" s="215"/>
      <c r="G78" s="216"/>
      <c r="H78" s="215"/>
      <c r="I78" s="215"/>
      <c r="J78" s="215"/>
      <c r="K78" s="209"/>
    </row>
    <row r="79" spans="2:11" customFormat="1" ht="15" customHeight="1" x14ac:dyDescent="0.2">
      <c r="B79" s="208"/>
      <c r="C79" s="197" t="s">
        <v>53</v>
      </c>
      <c r="D79" s="217"/>
      <c r="E79" s="217"/>
      <c r="F79" s="218" t="s">
        <v>3261</v>
      </c>
      <c r="G79" s="219"/>
      <c r="H79" s="197" t="s">
        <v>3262</v>
      </c>
      <c r="I79" s="197" t="s">
        <v>3263</v>
      </c>
      <c r="J79" s="197">
        <v>20</v>
      </c>
      <c r="K79" s="209"/>
    </row>
    <row r="80" spans="2:11" customFormat="1" ht="15" customHeight="1" x14ac:dyDescent="0.2">
      <c r="B80" s="208"/>
      <c r="C80" s="197" t="s">
        <v>3264</v>
      </c>
      <c r="D80" s="197"/>
      <c r="E80" s="197"/>
      <c r="F80" s="218" t="s">
        <v>3261</v>
      </c>
      <c r="G80" s="219"/>
      <c r="H80" s="197" t="s">
        <v>3265</v>
      </c>
      <c r="I80" s="197" t="s">
        <v>3263</v>
      </c>
      <c r="J80" s="197">
        <v>120</v>
      </c>
      <c r="K80" s="209"/>
    </row>
    <row r="81" spans="2:11" customFormat="1" ht="15" customHeight="1" x14ac:dyDescent="0.2">
      <c r="B81" s="220"/>
      <c r="C81" s="197" t="s">
        <v>3266</v>
      </c>
      <c r="D81" s="197"/>
      <c r="E81" s="197"/>
      <c r="F81" s="218" t="s">
        <v>3267</v>
      </c>
      <c r="G81" s="219"/>
      <c r="H81" s="197" t="s">
        <v>3268</v>
      </c>
      <c r="I81" s="197" t="s">
        <v>3263</v>
      </c>
      <c r="J81" s="197">
        <v>50</v>
      </c>
      <c r="K81" s="209"/>
    </row>
    <row r="82" spans="2:11" customFormat="1" ht="15" customHeight="1" x14ac:dyDescent="0.2">
      <c r="B82" s="220"/>
      <c r="C82" s="197" t="s">
        <v>3269</v>
      </c>
      <c r="D82" s="197"/>
      <c r="E82" s="197"/>
      <c r="F82" s="218" t="s">
        <v>3261</v>
      </c>
      <c r="G82" s="219"/>
      <c r="H82" s="197" t="s">
        <v>3270</v>
      </c>
      <c r="I82" s="197" t="s">
        <v>3271</v>
      </c>
      <c r="J82" s="197"/>
      <c r="K82" s="209"/>
    </row>
    <row r="83" spans="2:11" customFormat="1" ht="15" customHeight="1" x14ac:dyDescent="0.2">
      <c r="B83" s="220"/>
      <c r="C83" s="197" t="s">
        <v>3272</v>
      </c>
      <c r="D83" s="197"/>
      <c r="E83" s="197"/>
      <c r="F83" s="218" t="s">
        <v>3267</v>
      </c>
      <c r="G83" s="197"/>
      <c r="H83" s="197" t="s">
        <v>3273</v>
      </c>
      <c r="I83" s="197" t="s">
        <v>3263</v>
      </c>
      <c r="J83" s="197">
        <v>15</v>
      </c>
      <c r="K83" s="209"/>
    </row>
    <row r="84" spans="2:11" customFormat="1" ht="15" customHeight="1" x14ac:dyDescent="0.2">
      <c r="B84" s="220"/>
      <c r="C84" s="197" t="s">
        <v>3274</v>
      </c>
      <c r="D84" s="197"/>
      <c r="E84" s="197"/>
      <c r="F84" s="218" t="s">
        <v>3267</v>
      </c>
      <c r="G84" s="197"/>
      <c r="H84" s="197" t="s">
        <v>3275</v>
      </c>
      <c r="I84" s="197" t="s">
        <v>3263</v>
      </c>
      <c r="J84" s="197">
        <v>15</v>
      </c>
      <c r="K84" s="209"/>
    </row>
    <row r="85" spans="2:11" customFormat="1" ht="15" customHeight="1" x14ac:dyDescent="0.2">
      <c r="B85" s="220"/>
      <c r="C85" s="197" t="s">
        <v>3276</v>
      </c>
      <c r="D85" s="197"/>
      <c r="E85" s="197"/>
      <c r="F85" s="218" t="s">
        <v>3267</v>
      </c>
      <c r="G85" s="197"/>
      <c r="H85" s="197" t="s">
        <v>3277</v>
      </c>
      <c r="I85" s="197" t="s">
        <v>3263</v>
      </c>
      <c r="J85" s="197">
        <v>20</v>
      </c>
      <c r="K85" s="209"/>
    </row>
    <row r="86" spans="2:11" customFormat="1" ht="15" customHeight="1" x14ac:dyDescent="0.2">
      <c r="B86" s="220"/>
      <c r="C86" s="197" t="s">
        <v>3278</v>
      </c>
      <c r="D86" s="197"/>
      <c r="E86" s="197"/>
      <c r="F86" s="218" t="s">
        <v>3267</v>
      </c>
      <c r="G86" s="197"/>
      <c r="H86" s="197" t="s">
        <v>3279</v>
      </c>
      <c r="I86" s="197" t="s">
        <v>3263</v>
      </c>
      <c r="J86" s="197">
        <v>20</v>
      </c>
      <c r="K86" s="209"/>
    </row>
    <row r="87" spans="2:11" customFormat="1" ht="15" customHeight="1" x14ac:dyDescent="0.2">
      <c r="B87" s="220"/>
      <c r="C87" s="197" t="s">
        <v>3280</v>
      </c>
      <c r="D87" s="197"/>
      <c r="E87" s="197"/>
      <c r="F87" s="218" t="s">
        <v>3267</v>
      </c>
      <c r="G87" s="219"/>
      <c r="H87" s="197" t="s">
        <v>3281</v>
      </c>
      <c r="I87" s="197" t="s">
        <v>3263</v>
      </c>
      <c r="J87" s="197">
        <v>50</v>
      </c>
      <c r="K87" s="209"/>
    </row>
    <row r="88" spans="2:11" customFormat="1" ht="15" customHeight="1" x14ac:dyDescent="0.2">
      <c r="B88" s="220"/>
      <c r="C88" s="197" t="s">
        <v>3282</v>
      </c>
      <c r="D88" s="197"/>
      <c r="E88" s="197"/>
      <c r="F88" s="218" t="s">
        <v>3267</v>
      </c>
      <c r="G88" s="219"/>
      <c r="H88" s="197" t="s">
        <v>3283</v>
      </c>
      <c r="I88" s="197" t="s">
        <v>3263</v>
      </c>
      <c r="J88" s="197">
        <v>20</v>
      </c>
      <c r="K88" s="209"/>
    </row>
    <row r="89" spans="2:11" customFormat="1" ht="15" customHeight="1" x14ac:dyDescent="0.2">
      <c r="B89" s="220"/>
      <c r="C89" s="197" t="s">
        <v>3284</v>
      </c>
      <c r="D89" s="197"/>
      <c r="E89" s="197"/>
      <c r="F89" s="218" t="s">
        <v>3267</v>
      </c>
      <c r="G89" s="219"/>
      <c r="H89" s="197" t="s">
        <v>3285</v>
      </c>
      <c r="I89" s="197" t="s">
        <v>3263</v>
      </c>
      <c r="J89" s="197">
        <v>20</v>
      </c>
      <c r="K89" s="209"/>
    </row>
    <row r="90" spans="2:11" customFormat="1" ht="15" customHeight="1" x14ac:dyDescent="0.2">
      <c r="B90" s="220"/>
      <c r="C90" s="197" t="s">
        <v>3286</v>
      </c>
      <c r="D90" s="197"/>
      <c r="E90" s="197"/>
      <c r="F90" s="218" t="s">
        <v>3267</v>
      </c>
      <c r="G90" s="219"/>
      <c r="H90" s="197" t="s">
        <v>3287</v>
      </c>
      <c r="I90" s="197" t="s">
        <v>3263</v>
      </c>
      <c r="J90" s="197">
        <v>50</v>
      </c>
      <c r="K90" s="209"/>
    </row>
    <row r="91" spans="2:11" customFormat="1" ht="15" customHeight="1" x14ac:dyDescent="0.2">
      <c r="B91" s="220"/>
      <c r="C91" s="197" t="s">
        <v>3288</v>
      </c>
      <c r="D91" s="197"/>
      <c r="E91" s="197"/>
      <c r="F91" s="218" t="s">
        <v>3267</v>
      </c>
      <c r="G91" s="219"/>
      <c r="H91" s="197" t="s">
        <v>3288</v>
      </c>
      <c r="I91" s="197" t="s">
        <v>3263</v>
      </c>
      <c r="J91" s="197">
        <v>50</v>
      </c>
      <c r="K91" s="209"/>
    </row>
    <row r="92" spans="2:11" customFormat="1" ht="15" customHeight="1" x14ac:dyDescent="0.2">
      <c r="B92" s="220"/>
      <c r="C92" s="197" t="s">
        <v>3289</v>
      </c>
      <c r="D92" s="197"/>
      <c r="E92" s="197"/>
      <c r="F92" s="218" t="s">
        <v>3267</v>
      </c>
      <c r="G92" s="219"/>
      <c r="H92" s="197" t="s">
        <v>3290</v>
      </c>
      <c r="I92" s="197" t="s">
        <v>3263</v>
      </c>
      <c r="J92" s="197">
        <v>255</v>
      </c>
      <c r="K92" s="209"/>
    </row>
    <row r="93" spans="2:11" customFormat="1" ht="15" customHeight="1" x14ac:dyDescent="0.2">
      <c r="B93" s="220"/>
      <c r="C93" s="197" t="s">
        <v>3291</v>
      </c>
      <c r="D93" s="197"/>
      <c r="E93" s="197"/>
      <c r="F93" s="218" t="s">
        <v>3261</v>
      </c>
      <c r="G93" s="219"/>
      <c r="H93" s="197" t="s">
        <v>3292</v>
      </c>
      <c r="I93" s="197" t="s">
        <v>3293</v>
      </c>
      <c r="J93" s="197"/>
      <c r="K93" s="209"/>
    </row>
    <row r="94" spans="2:11" customFormat="1" ht="15" customHeight="1" x14ac:dyDescent="0.2">
      <c r="B94" s="220"/>
      <c r="C94" s="197" t="s">
        <v>3294</v>
      </c>
      <c r="D94" s="197"/>
      <c r="E94" s="197"/>
      <c r="F94" s="218" t="s">
        <v>3261</v>
      </c>
      <c r="G94" s="219"/>
      <c r="H94" s="197" t="s">
        <v>3295</v>
      </c>
      <c r="I94" s="197" t="s">
        <v>3296</v>
      </c>
      <c r="J94" s="197"/>
      <c r="K94" s="209"/>
    </row>
    <row r="95" spans="2:11" customFormat="1" ht="15" customHeight="1" x14ac:dyDescent="0.2">
      <c r="B95" s="220"/>
      <c r="C95" s="197" t="s">
        <v>3297</v>
      </c>
      <c r="D95" s="197"/>
      <c r="E95" s="197"/>
      <c r="F95" s="218" t="s">
        <v>3261</v>
      </c>
      <c r="G95" s="219"/>
      <c r="H95" s="197" t="s">
        <v>3297</v>
      </c>
      <c r="I95" s="197" t="s">
        <v>3296</v>
      </c>
      <c r="J95" s="197"/>
      <c r="K95" s="209"/>
    </row>
    <row r="96" spans="2:11" customFormat="1" ht="15" customHeight="1" x14ac:dyDescent="0.2">
      <c r="B96" s="220"/>
      <c r="C96" s="197" t="s">
        <v>38</v>
      </c>
      <c r="D96" s="197"/>
      <c r="E96" s="197"/>
      <c r="F96" s="218" t="s">
        <v>3261</v>
      </c>
      <c r="G96" s="219"/>
      <c r="H96" s="197" t="s">
        <v>3298</v>
      </c>
      <c r="I96" s="197" t="s">
        <v>3296</v>
      </c>
      <c r="J96" s="197"/>
      <c r="K96" s="209"/>
    </row>
    <row r="97" spans="2:11" customFormat="1" ht="15" customHeight="1" x14ac:dyDescent="0.2">
      <c r="B97" s="220"/>
      <c r="C97" s="197" t="s">
        <v>48</v>
      </c>
      <c r="D97" s="197"/>
      <c r="E97" s="197"/>
      <c r="F97" s="218" t="s">
        <v>3261</v>
      </c>
      <c r="G97" s="219"/>
      <c r="H97" s="197" t="s">
        <v>3299</v>
      </c>
      <c r="I97" s="197" t="s">
        <v>3296</v>
      </c>
      <c r="J97" s="197"/>
      <c r="K97" s="209"/>
    </row>
    <row r="98" spans="2:11" customFormat="1" ht="15" customHeight="1" x14ac:dyDescent="0.2">
      <c r="B98" s="221"/>
      <c r="C98" s="222"/>
      <c r="D98" s="222"/>
      <c r="E98" s="222"/>
      <c r="F98" s="222"/>
      <c r="G98" s="222"/>
      <c r="H98" s="222"/>
      <c r="I98" s="222"/>
      <c r="J98" s="222"/>
      <c r="K98" s="223"/>
    </row>
    <row r="99" spans="2:11" customFormat="1" ht="18.75" customHeight="1" x14ac:dyDescent="0.2">
      <c r="B99" s="224"/>
      <c r="C99" s="225"/>
      <c r="D99" s="225"/>
      <c r="E99" s="225"/>
      <c r="F99" s="225"/>
      <c r="G99" s="225"/>
      <c r="H99" s="225"/>
      <c r="I99" s="225"/>
      <c r="J99" s="225"/>
      <c r="K99" s="224"/>
    </row>
    <row r="100" spans="2:11" customFormat="1" ht="18.75" customHeight="1" x14ac:dyDescent="0.2">
      <c r="B100" s="204"/>
      <c r="C100" s="204"/>
      <c r="D100" s="204"/>
      <c r="E100" s="204"/>
      <c r="F100" s="204"/>
      <c r="G100" s="204"/>
      <c r="H100" s="204"/>
      <c r="I100" s="204"/>
      <c r="J100" s="204"/>
      <c r="K100" s="204"/>
    </row>
    <row r="101" spans="2:11" customFormat="1" ht="7.5" customHeight="1" x14ac:dyDescent="0.2">
      <c r="B101" s="205"/>
      <c r="C101" s="206"/>
      <c r="D101" s="206"/>
      <c r="E101" s="206"/>
      <c r="F101" s="206"/>
      <c r="G101" s="206"/>
      <c r="H101" s="206"/>
      <c r="I101" s="206"/>
      <c r="J101" s="206"/>
      <c r="K101" s="207"/>
    </row>
    <row r="102" spans="2:11" customFormat="1" ht="45" customHeight="1" x14ac:dyDescent="0.2">
      <c r="B102" s="208"/>
      <c r="C102" s="329" t="s">
        <v>3300</v>
      </c>
      <c r="D102" s="329"/>
      <c r="E102" s="329"/>
      <c r="F102" s="329"/>
      <c r="G102" s="329"/>
      <c r="H102" s="329"/>
      <c r="I102" s="329"/>
      <c r="J102" s="329"/>
      <c r="K102" s="209"/>
    </row>
    <row r="103" spans="2:11" customFormat="1" ht="17.25" customHeight="1" x14ac:dyDescent="0.2">
      <c r="B103" s="208"/>
      <c r="C103" s="210" t="s">
        <v>3255</v>
      </c>
      <c r="D103" s="210"/>
      <c r="E103" s="210"/>
      <c r="F103" s="210" t="s">
        <v>3256</v>
      </c>
      <c r="G103" s="211"/>
      <c r="H103" s="210" t="s">
        <v>54</v>
      </c>
      <c r="I103" s="210" t="s">
        <v>57</v>
      </c>
      <c r="J103" s="210" t="s">
        <v>3257</v>
      </c>
      <c r="K103" s="209"/>
    </row>
    <row r="104" spans="2:11" customFormat="1" ht="17.25" customHeight="1" x14ac:dyDescent="0.2">
      <c r="B104" s="208"/>
      <c r="C104" s="212" t="s">
        <v>3258</v>
      </c>
      <c r="D104" s="212"/>
      <c r="E104" s="212"/>
      <c r="F104" s="213" t="s">
        <v>3259</v>
      </c>
      <c r="G104" s="214"/>
      <c r="H104" s="212"/>
      <c r="I104" s="212"/>
      <c r="J104" s="212" t="s">
        <v>3260</v>
      </c>
      <c r="K104" s="209"/>
    </row>
    <row r="105" spans="2:11" customFormat="1" ht="5.25" customHeight="1" x14ac:dyDescent="0.2">
      <c r="B105" s="208"/>
      <c r="C105" s="210"/>
      <c r="D105" s="210"/>
      <c r="E105" s="210"/>
      <c r="F105" s="210"/>
      <c r="G105" s="226"/>
      <c r="H105" s="210"/>
      <c r="I105" s="210"/>
      <c r="J105" s="210"/>
      <c r="K105" s="209"/>
    </row>
    <row r="106" spans="2:11" customFormat="1" ht="15" customHeight="1" x14ac:dyDescent="0.2">
      <c r="B106" s="208"/>
      <c r="C106" s="197" t="s">
        <v>53</v>
      </c>
      <c r="D106" s="217"/>
      <c r="E106" s="217"/>
      <c r="F106" s="218" t="s">
        <v>3261</v>
      </c>
      <c r="G106" s="197"/>
      <c r="H106" s="197" t="s">
        <v>3301</v>
      </c>
      <c r="I106" s="197" t="s">
        <v>3263</v>
      </c>
      <c r="J106" s="197">
        <v>20</v>
      </c>
      <c r="K106" s="209"/>
    </row>
    <row r="107" spans="2:11" customFormat="1" ht="15" customHeight="1" x14ac:dyDescent="0.2">
      <c r="B107" s="208"/>
      <c r="C107" s="197" t="s">
        <v>3264</v>
      </c>
      <c r="D107" s="197"/>
      <c r="E107" s="197"/>
      <c r="F107" s="218" t="s">
        <v>3261</v>
      </c>
      <c r="G107" s="197"/>
      <c r="H107" s="197" t="s">
        <v>3301</v>
      </c>
      <c r="I107" s="197" t="s">
        <v>3263</v>
      </c>
      <c r="J107" s="197">
        <v>120</v>
      </c>
      <c r="K107" s="209"/>
    </row>
    <row r="108" spans="2:11" customFormat="1" ht="15" customHeight="1" x14ac:dyDescent="0.2">
      <c r="B108" s="220"/>
      <c r="C108" s="197" t="s">
        <v>3266</v>
      </c>
      <c r="D108" s="197"/>
      <c r="E108" s="197"/>
      <c r="F108" s="218" t="s">
        <v>3267</v>
      </c>
      <c r="G108" s="197"/>
      <c r="H108" s="197" t="s">
        <v>3301</v>
      </c>
      <c r="I108" s="197" t="s">
        <v>3263</v>
      </c>
      <c r="J108" s="197">
        <v>50</v>
      </c>
      <c r="K108" s="209"/>
    </row>
    <row r="109" spans="2:11" customFormat="1" ht="15" customHeight="1" x14ac:dyDescent="0.2">
      <c r="B109" s="220"/>
      <c r="C109" s="197" t="s">
        <v>3269</v>
      </c>
      <c r="D109" s="197"/>
      <c r="E109" s="197"/>
      <c r="F109" s="218" t="s">
        <v>3261</v>
      </c>
      <c r="G109" s="197"/>
      <c r="H109" s="197" t="s">
        <v>3301</v>
      </c>
      <c r="I109" s="197" t="s">
        <v>3271</v>
      </c>
      <c r="J109" s="197"/>
      <c r="K109" s="209"/>
    </row>
    <row r="110" spans="2:11" customFormat="1" ht="15" customHeight="1" x14ac:dyDescent="0.2">
      <c r="B110" s="220"/>
      <c r="C110" s="197" t="s">
        <v>3280</v>
      </c>
      <c r="D110" s="197"/>
      <c r="E110" s="197"/>
      <c r="F110" s="218" t="s">
        <v>3267</v>
      </c>
      <c r="G110" s="197"/>
      <c r="H110" s="197" t="s">
        <v>3301</v>
      </c>
      <c r="I110" s="197" t="s">
        <v>3263</v>
      </c>
      <c r="J110" s="197">
        <v>50</v>
      </c>
      <c r="K110" s="209"/>
    </row>
    <row r="111" spans="2:11" customFormat="1" ht="15" customHeight="1" x14ac:dyDescent="0.2">
      <c r="B111" s="220"/>
      <c r="C111" s="197" t="s">
        <v>3288</v>
      </c>
      <c r="D111" s="197"/>
      <c r="E111" s="197"/>
      <c r="F111" s="218" t="s">
        <v>3267</v>
      </c>
      <c r="G111" s="197"/>
      <c r="H111" s="197" t="s">
        <v>3301</v>
      </c>
      <c r="I111" s="197" t="s">
        <v>3263</v>
      </c>
      <c r="J111" s="197">
        <v>50</v>
      </c>
      <c r="K111" s="209"/>
    </row>
    <row r="112" spans="2:11" customFormat="1" ht="15" customHeight="1" x14ac:dyDescent="0.2">
      <c r="B112" s="220"/>
      <c r="C112" s="197" t="s">
        <v>3286</v>
      </c>
      <c r="D112" s="197"/>
      <c r="E112" s="197"/>
      <c r="F112" s="218" t="s">
        <v>3267</v>
      </c>
      <c r="G112" s="197"/>
      <c r="H112" s="197" t="s">
        <v>3301</v>
      </c>
      <c r="I112" s="197" t="s">
        <v>3263</v>
      </c>
      <c r="J112" s="197">
        <v>50</v>
      </c>
      <c r="K112" s="209"/>
    </row>
    <row r="113" spans="2:11" customFormat="1" ht="15" customHeight="1" x14ac:dyDescent="0.2">
      <c r="B113" s="220"/>
      <c r="C113" s="197" t="s">
        <v>53</v>
      </c>
      <c r="D113" s="197"/>
      <c r="E113" s="197"/>
      <c r="F113" s="218" t="s">
        <v>3261</v>
      </c>
      <c r="G113" s="197"/>
      <c r="H113" s="197" t="s">
        <v>3302</v>
      </c>
      <c r="I113" s="197" t="s">
        <v>3263</v>
      </c>
      <c r="J113" s="197">
        <v>20</v>
      </c>
      <c r="K113" s="209"/>
    </row>
    <row r="114" spans="2:11" customFormat="1" ht="15" customHeight="1" x14ac:dyDescent="0.2">
      <c r="B114" s="220"/>
      <c r="C114" s="197" t="s">
        <v>3303</v>
      </c>
      <c r="D114" s="197"/>
      <c r="E114" s="197"/>
      <c r="F114" s="218" t="s">
        <v>3261</v>
      </c>
      <c r="G114" s="197"/>
      <c r="H114" s="197" t="s">
        <v>3304</v>
      </c>
      <c r="I114" s="197" t="s">
        <v>3263</v>
      </c>
      <c r="J114" s="197">
        <v>120</v>
      </c>
      <c r="K114" s="209"/>
    </row>
    <row r="115" spans="2:11" customFormat="1" ht="15" customHeight="1" x14ac:dyDescent="0.2">
      <c r="B115" s="220"/>
      <c r="C115" s="197" t="s">
        <v>38</v>
      </c>
      <c r="D115" s="197"/>
      <c r="E115" s="197"/>
      <c r="F115" s="218" t="s">
        <v>3261</v>
      </c>
      <c r="G115" s="197"/>
      <c r="H115" s="197" t="s">
        <v>3305</v>
      </c>
      <c r="I115" s="197" t="s">
        <v>3296</v>
      </c>
      <c r="J115" s="197"/>
      <c r="K115" s="209"/>
    </row>
    <row r="116" spans="2:11" customFormat="1" ht="15" customHeight="1" x14ac:dyDescent="0.2">
      <c r="B116" s="220"/>
      <c r="C116" s="197" t="s">
        <v>48</v>
      </c>
      <c r="D116" s="197"/>
      <c r="E116" s="197"/>
      <c r="F116" s="218" t="s">
        <v>3261</v>
      </c>
      <c r="G116" s="197"/>
      <c r="H116" s="197" t="s">
        <v>3306</v>
      </c>
      <c r="I116" s="197" t="s">
        <v>3296</v>
      </c>
      <c r="J116" s="197"/>
      <c r="K116" s="209"/>
    </row>
    <row r="117" spans="2:11" customFormat="1" ht="15" customHeight="1" x14ac:dyDescent="0.2">
      <c r="B117" s="220"/>
      <c r="C117" s="197" t="s">
        <v>57</v>
      </c>
      <c r="D117" s="197"/>
      <c r="E117" s="197"/>
      <c r="F117" s="218" t="s">
        <v>3261</v>
      </c>
      <c r="G117" s="197"/>
      <c r="H117" s="197" t="s">
        <v>3307</v>
      </c>
      <c r="I117" s="197" t="s">
        <v>3308</v>
      </c>
      <c r="J117" s="197"/>
      <c r="K117" s="209"/>
    </row>
    <row r="118" spans="2:11" customFormat="1" ht="15" customHeight="1" x14ac:dyDescent="0.2">
      <c r="B118" s="221"/>
      <c r="C118" s="227"/>
      <c r="D118" s="227"/>
      <c r="E118" s="227"/>
      <c r="F118" s="227"/>
      <c r="G118" s="227"/>
      <c r="H118" s="227"/>
      <c r="I118" s="227"/>
      <c r="J118" s="227"/>
      <c r="K118" s="223"/>
    </row>
    <row r="119" spans="2:11" customFormat="1" ht="18.75" customHeight="1" x14ac:dyDescent="0.2">
      <c r="B119" s="228"/>
      <c r="C119" s="229"/>
      <c r="D119" s="229"/>
      <c r="E119" s="229"/>
      <c r="F119" s="230"/>
      <c r="G119" s="229"/>
      <c r="H119" s="229"/>
      <c r="I119" s="229"/>
      <c r="J119" s="229"/>
      <c r="K119" s="228"/>
    </row>
    <row r="120" spans="2:11" customFormat="1" ht="18.75" customHeight="1" x14ac:dyDescent="0.2">
      <c r="B120" s="204"/>
      <c r="C120" s="204"/>
      <c r="D120" s="204"/>
      <c r="E120" s="204"/>
      <c r="F120" s="204"/>
      <c r="G120" s="204"/>
      <c r="H120" s="204"/>
      <c r="I120" s="204"/>
      <c r="J120" s="204"/>
      <c r="K120" s="204"/>
    </row>
    <row r="121" spans="2:11" customFormat="1" ht="7.5" customHeight="1" x14ac:dyDescent="0.2">
      <c r="B121" s="231"/>
      <c r="C121" s="232"/>
      <c r="D121" s="232"/>
      <c r="E121" s="232"/>
      <c r="F121" s="232"/>
      <c r="G121" s="232"/>
      <c r="H121" s="232"/>
      <c r="I121" s="232"/>
      <c r="J121" s="232"/>
      <c r="K121" s="233"/>
    </row>
    <row r="122" spans="2:11" customFormat="1" ht="45" customHeight="1" x14ac:dyDescent="0.2">
      <c r="B122" s="234"/>
      <c r="C122" s="327" t="s">
        <v>3309</v>
      </c>
      <c r="D122" s="327"/>
      <c r="E122" s="327"/>
      <c r="F122" s="327"/>
      <c r="G122" s="327"/>
      <c r="H122" s="327"/>
      <c r="I122" s="327"/>
      <c r="J122" s="327"/>
      <c r="K122" s="235"/>
    </row>
    <row r="123" spans="2:11" customFormat="1" ht="17.25" customHeight="1" x14ac:dyDescent="0.2">
      <c r="B123" s="236"/>
      <c r="C123" s="210" t="s">
        <v>3255</v>
      </c>
      <c r="D123" s="210"/>
      <c r="E123" s="210"/>
      <c r="F123" s="210" t="s">
        <v>3256</v>
      </c>
      <c r="G123" s="211"/>
      <c r="H123" s="210" t="s">
        <v>54</v>
      </c>
      <c r="I123" s="210" t="s">
        <v>57</v>
      </c>
      <c r="J123" s="210" t="s">
        <v>3257</v>
      </c>
      <c r="K123" s="237"/>
    </row>
    <row r="124" spans="2:11" customFormat="1" ht="17.25" customHeight="1" x14ac:dyDescent="0.2">
      <c r="B124" s="236"/>
      <c r="C124" s="212" t="s">
        <v>3258</v>
      </c>
      <c r="D124" s="212"/>
      <c r="E124" s="212"/>
      <c r="F124" s="213" t="s">
        <v>3259</v>
      </c>
      <c r="G124" s="214"/>
      <c r="H124" s="212"/>
      <c r="I124" s="212"/>
      <c r="J124" s="212" t="s">
        <v>3260</v>
      </c>
      <c r="K124" s="237"/>
    </row>
    <row r="125" spans="2:11" customFormat="1" ht="5.25" customHeight="1" x14ac:dyDescent="0.2">
      <c r="B125" s="238"/>
      <c r="C125" s="215"/>
      <c r="D125" s="215"/>
      <c r="E125" s="215"/>
      <c r="F125" s="215"/>
      <c r="G125" s="239"/>
      <c r="H125" s="215"/>
      <c r="I125" s="215"/>
      <c r="J125" s="215"/>
      <c r="K125" s="240"/>
    </row>
    <row r="126" spans="2:11" customFormat="1" ht="15" customHeight="1" x14ac:dyDescent="0.2">
      <c r="B126" s="238"/>
      <c r="C126" s="197" t="s">
        <v>3264</v>
      </c>
      <c r="D126" s="217"/>
      <c r="E126" s="217"/>
      <c r="F126" s="218" t="s">
        <v>3261</v>
      </c>
      <c r="G126" s="197"/>
      <c r="H126" s="197" t="s">
        <v>3301</v>
      </c>
      <c r="I126" s="197" t="s">
        <v>3263</v>
      </c>
      <c r="J126" s="197">
        <v>120</v>
      </c>
      <c r="K126" s="241"/>
    </row>
    <row r="127" spans="2:11" customFormat="1" ht="15" customHeight="1" x14ac:dyDescent="0.2">
      <c r="B127" s="238"/>
      <c r="C127" s="197" t="s">
        <v>3310</v>
      </c>
      <c r="D127" s="197"/>
      <c r="E127" s="197"/>
      <c r="F127" s="218" t="s">
        <v>3261</v>
      </c>
      <c r="G127" s="197"/>
      <c r="H127" s="197" t="s">
        <v>3311</v>
      </c>
      <c r="I127" s="197" t="s">
        <v>3263</v>
      </c>
      <c r="J127" s="197" t="s">
        <v>3312</v>
      </c>
      <c r="K127" s="241"/>
    </row>
    <row r="128" spans="2:11" customFormat="1" ht="15" customHeight="1" x14ac:dyDescent="0.2">
      <c r="B128" s="238"/>
      <c r="C128" s="197" t="s">
        <v>3209</v>
      </c>
      <c r="D128" s="197"/>
      <c r="E128" s="197"/>
      <c r="F128" s="218" t="s">
        <v>3261</v>
      </c>
      <c r="G128" s="197"/>
      <c r="H128" s="197" t="s">
        <v>3313</v>
      </c>
      <c r="I128" s="197" t="s">
        <v>3263</v>
      </c>
      <c r="J128" s="197" t="s">
        <v>3312</v>
      </c>
      <c r="K128" s="241"/>
    </row>
    <row r="129" spans="2:11" customFormat="1" ht="15" customHeight="1" x14ac:dyDescent="0.2">
      <c r="B129" s="238"/>
      <c r="C129" s="197" t="s">
        <v>3272</v>
      </c>
      <c r="D129" s="197"/>
      <c r="E129" s="197"/>
      <c r="F129" s="218" t="s">
        <v>3267</v>
      </c>
      <c r="G129" s="197"/>
      <c r="H129" s="197" t="s">
        <v>3273</v>
      </c>
      <c r="I129" s="197" t="s">
        <v>3263</v>
      </c>
      <c r="J129" s="197">
        <v>15</v>
      </c>
      <c r="K129" s="241"/>
    </row>
    <row r="130" spans="2:11" customFormat="1" ht="15" customHeight="1" x14ac:dyDescent="0.2">
      <c r="B130" s="238"/>
      <c r="C130" s="197" t="s">
        <v>3274</v>
      </c>
      <c r="D130" s="197"/>
      <c r="E130" s="197"/>
      <c r="F130" s="218" t="s">
        <v>3267</v>
      </c>
      <c r="G130" s="197"/>
      <c r="H130" s="197" t="s">
        <v>3275</v>
      </c>
      <c r="I130" s="197" t="s">
        <v>3263</v>
      </c>
      <c r="J130" s="197">
        <v>15</v>
      </c>
      <c r="K130" s="241"/>
    </row>
    <row r="131" spans="2:11" customFormat="1" ht="15" customHeight="1" x14ac:dyDescent="0.2">
      <c r="B131" s="238"/>
      <c r="C131" s="197" t="s">
        <v>3276</v>
      </c>
      <c r="D131" s="197"/>
      <c r="E131" s="197"/>
      <c r="F131" s="218" t="s">
        <v>3267</v>
      </c>
      <c r="G131" s="197"/>
      <c r="H131" s="197" t="s">
        <v>3277</v>
      </c>
      <c r="I131" s="197" t="s">
        <v>3263</v>
      </c>
      <c r="J131" s="197">
        <v>20</v>
      </c>
      <c r="K131" s="241"/>
    </row>
    <row r="132" spans="2:11" customFormat="1" ht="15" customHeight="1" x14ac:dyDescent="0.2">
      <c r="B132" s="238"/>
      <c r="C132" s="197" t="s">
        <v>3278</v>
      </c>
      <c r="D132" s="197"/>
      <c r="E132" s="197"/>
      <c r="F132" s="218" t="s">
        <v>3267</v>
      </c>
      <c r="G132" s="197"/>
      <c r="H132" s="197" t="s">
        <v>3279</v>
      </c>
      <c r="I132" s="197" t="s">
        <v>3263</v>
      </c>
      <c r="J132" s="197">
        <v>20</v>
      </c>
      <c r="K132" s="241"/>
    </row>
    <row r="133" spans="2:11" customFormat="1" ht="15" customHeight="1" x14ac:dyDescent="0.2">
      <c r="B133" s="238"/>
      <c r="C133" s="197" t="s">
        <v>3266</v>
      </c>
      <c r="D133" s="197"/>
      <c r="E133" s="197"/>
      <c r="F133" s="218" t="s">
        <v>3267</v>
      </c>
      <c r="G133" s="197"/>
      <c r="H133" s="197" t="s">
        <v>3301</v>
      </c>
      <c r="I133" s="197" t="s">
        <v>3263</v>
      </c>
      <c r="J133" s="197">
        <v>50</v>
      </c>
      <c r="K133" s="241"/>
    </row>
    <row r="134" spans="2:11" customFormat="1" ht="15" customHeight="1" x14ac:dyDescent="0.2">
      <c r="B134" s="238"/>
      <c r="C134" s="197" t="s">
        <v>3280</v>
      </c>
      <c r="D134" s="197"/>
      <c r="E134" s="197"/>
      <c r="F134" s="218" t="s">
        <v>3267</v>
      </c>
      <c r="G134" s="197"/>
      <c r="H134" s="197" t="s">
        <v>3301</v>
      </c>
      <c r="I134" s="197" t="s">
        <v>3263</v>
      </c>
      <c r="J134" s="197">
        <v>50</v>
      </c>
      <c r="K134" s="241"/>
    </row>
    <row r="135" spans="2:11" customFormat="1" ht="15" customHeight="1" x14ac:dyDescent="0.2">
      <c r="B135" s="238"/>
      <c r="C135" s="197" t="s">
        <v>3286</v>
      </c>
      <c r="D135" s="197"/>
      <c r="E135" s="197"/>
      <c r="F135" s="218" t="s">
        <v>3267</v>
      </c>
      <c r="G135" s="197"/>
      <c r="H135" s="197" t="s">
        <v>3301</v>
      </c>
      <c r="I135" s="197" t="s">
        <v>3263</v>
      </c>
      <c r="J135" s="197">
        <v>50</v>
      </c>
      <c r="K135" s="241"/>
    </row>
    <row r="136" spans="2:11" customFormat="1" ht="15" customHeight="1" x14ac:dyDescent="0.2">
      <c r="B136" s="238"/>
      <c r="C136" s="197" t="s">
        <v>3288</v>
      </c>
      <c r="D136" s="197"/>
      <c r="E136" s="197"/>
      <c r="F136" s="218" t="s">
        <v>3267</v>
      </c>
      <c r="G136" s="197"/>
      <c r="H136" s="197" t="s">
        <v>3301</v>
      </c>
      <c r="I136" s="197" t="s">
        <v>3263</v>
      </c>
      <c r="J136" s="197">
        <v>50</v>
      </c>
      <c r="K136" s="241"/>
    </row>
    <row r="137" spans="2:11" customFormat="1" ht="15" customHeight="1" x14ac:dyDescent="0.2">
      <c r="B137" s="238"/>
      <c r="C137" s="197" t="s">
        <v>3289</v>
      </c>
      <c r="D137" s="197"/>
      <c r="E137" s="197"/>
      <c r="F137" s="218" t="s">
        <v>3267</v>
      </c>
      <c r="G137" s="197"/>
      <c r="H137" s="197" t="s">
        <v>3314</v>
      </c>
      <c r="I137" s="197" t="s">
        <v>3263</v>
      </c>
      <c r="J137" s="197">
        <v>255</v>
      </c>
      <c r="K137" s="241"/>
    </row>
    <row r="138" spans="2:11" customFormat="1" ht="15" customHeight="1" x14ac:dyDescent="0.2">
      <c r="B138" s="238"/>
      <c r="C138" s="197" t="s">
        <v>3291</v>
      </c>
      <c r="D138" s="197"/>
      <c r="E138" s="197"/>
      <c r="F138" s="218" t="s">
        <v>3261</v>
      </c>
      <c r="G138" s="197"/>
      <c r="H138" s="197" t="s">
        <v>3315</v>
      </c>
      <c r="I138" s="197" t="s">
        <v>3293</v>
      </c>
      <c r="J138" s="197"/>
      <c r="K138" s="241"/>
    </row>
    <row r="139" spans="2:11" customFormat="1" ht="15" customHeight="1" x14ac:dyDescent="0.2">
      <c r="B139" s="238"/>
      <c r="C139" s="197" t="s">
        <v>3294</v>
      </c>
      <c r="D139" s="197"/>
      <c r="E139" s="197"/>
      <c r="F139" s="218" t="s">
        <v>3261</v>
      </c>
      <c r="G139" s="197"/>
      <c r="H139" s="197" t="s">
        <v>3316</v>
      </c>
      <c r="I139" s="197" t="s">
        <v>3296</v>
      </c>
      <c r="J139" s="197"/>
      <c r="K139" s="241"/>
    </row>
    <row r="140" spans="2:11" customFormat="1" ht="15" customHeight="1" x14ac:dyDescent="0.2">
      <c r="B140" s="238"/>
      <c r="C140" s="197" t="s">
        <v>3297</v>
      </c>
      <c r="D140" s="197"/>
      <c r="E140" s="197"/>
      <c r="F140" s="218" t="s">
        <v>3261</v>
      </c>
      <c r="G140" s="197"/>
      <c r="H140" s="197" t="s">
        <v>3297</v>
      </c>
      <c r="I140" s="197" t="s">
        <v>3296</v>
      </c>
      <c r="J140" s="197"/>
      <c r="K140" s="241"/>
    </row>
    <row r="141" spans="2:11" customFormat="1" ht="15" customHeight="1" x14ac:dyDescent="0.2">
      <c r="B141" s="238"/>
      <c r="C141" s="197" t="s">
        <v>38</v>
      </c>
      <c r="D141" s="197"/>
      <c r="E141" s="197"/>
      <c r="F141" s="218" t="s">
        <v>3261</v>
      </c>
      <c r="G141" s="197"/>
      <c r="H141" s="197" t="s">
        <v>3317</v>
      </c>
      <c r="I141" s="197" t="s">
        <v>3296</v>
      </c>
      <c r="J141" s="197"/>
      <c r="K141" s="241"/>
    </row>
    <row r="142" spans="2:11" customFormat="1" ht="15" customHeight="1" x14ac:dyDescent="0.2">
      <c r="B142" s="238"/>
      <c r="C142" s="197" t="s">
        <v>3318</v>
      </c>
      <c r="D142" s="197"/>
      <c r="E142" s="197"/>
      <c r="F142" s="218" t="s">
        <v>3261</v>
      </c>
      <c r="G142" s="197"/>
      <c r="H142" s="197" t="s">
        <v>3319</v>
      </c>
      <c r="I142" s="197" t="s">
        <v>3296</v>
      </c>
      <c r="J142" s="197"/>
      <c r="K142" s="241"/>
    </row>
    <row r="143" spans="2:11" customFormat="1" ht="15" customHeight="1" x14ac:dyDescent="0.2">
      <c r="B143" s="242"/>
      <c r="C143" s="243"/>
      <c r="D143" s="243"/>
      <c r="E143" s="243"/>
      <c r="F143" s="243"/>
      <c r="G143" s="243"/>
      <c r="H143" s="243"/>
      <c r="I143" s="243"/>
      <c r="J143" s="243"/>
      <c r="K143" s="244"/>
    </row>
    <row r="144" spans="2:11" customFormat="1" ht="18.75" customHeight="1" x14ac:dyDescent="0.2">
      <c r="B144" s="229"/>
      <c r="C144" s="229"/>
      <c r="D144" s="229"/>
      <c r="E144" s="229"/>
      <c r="F144" s="230"/>
      <c r="G144" s="229"/>
      <c r="H144" s="229"/>
      <c r="I144" s="229"/>
      <c r="J144" s="229"/>
      <c r="K144" s="229"/>
    </row>
    <row r="145" spans="2:11" customFormat="1" ht="18.75" customHeight="1" x14ac:dyDescent="0.2">
      <c r="B145" s="204"/>
      <c r="C145" s="204"/>
      <c r="D145" s="204"/>
      <c r="E145" s="204"/>
      <c r="F145" s="204"/>
      <c r="G145" s="204"/>
      <c r="H145" s="204"/>
      <c r="I145" s="204"/>
      <c r="J145" s="204"/>
      <c r="K145" s="204"/>
    </row>
    <row r="146" spans="2:11" customFormat="1" ht="7.5" customHeight="1" x14ac:dyDescent="0.2">
      <c r="B146" s="205"/>
      <c r="C146" s="206"/>
      <c r="D146" s="206"/>
      <c r="E146" s="206"/>
      <c r="F146" s="206"/>
      <c r="G146" s="206"/>
      <c r="H146" s="206"/>
      <c r="I146" s="206"/>
      <c r="J146" s="206"/>
      <c r="K146" s="207"/>
    </row>
    <row r="147" spans="2:11" customFormat="1" ht="45" customHeight="1" x14ac:dyDescent="0.2">
      <c r="B147" s="208"/>
      <c r="C147" s="329" t="s">
        <v>3320</v>
      </c>
      <c r="D147" s="329"/>
      <c r="E147" s="329"/>
      <c r="F147" s="329"/>
      <c r="G147" s="329"/>
      <c r="H147" s="329"/>
      <c r="I147" s="329"/>
      <c r="J147" s="329"/>
      <c r="K147" s="209"/>
    </row>
    <row r="148" spans="2:11" customFormat="1" ht="17.25" customHeight="1" x14ac:dyDescent="0.2">
      <c r="B148" s="208"/>
      <c r="C148" s="210" t="s">
        <v>3255</v>
      </c>
      <c r="D148" s="210"/>
      <c r="E148" s="210"/>
      <c r="F148" s="210" t="s">
        <v>3256</v>
      </c>
      <c r="G148" s="211"/>
      <c r="H148" s="210" t="s">
        <v>54</v>
      </c>
      <c r="I148" s="210" t="s">
        <v>57</v>
      </c>
      <c r="J148" s="210" t="s">
        <v>3257</v>
      </c>
      <c r="K148" s="209"/>
    </row>
    <row r="149" spans="2:11" customFormat="1" ht="17.25" customHeight="1" x14ac:dyDescent="0.2">
      <c r="B149" s="208"/>
      <c r="C149" s="212" t="s">
        <v>3258</v>
      </c>
      <c r="D149" s="212"/>
      <c r="E149" s="212"/>
      <c r="F149" s="213" t="s">
        <v>3259</v>
      </c>
      <c r="G149" s="214"/>
      <c r="H149" s="212"/>
      <c r="I149" s="212"/>
      <c r="J149" s="212" t="s">
        <v>3260</v>
      </c>
      <c r="K149" s="209"/>
    </row>
    <row r="150" spans="2:11" customFormat="1" ht="5.25" customHeight="1" x14ac:dyDescent="0.2">
      <c r="B150" s="220"/>
      <c r="C150" s="215"/>
      <c r="D150" s="215"/>
      <c r="E150" s="215"/>
      <c r="F150" s="215"/>
      <c r="G150" s="216"/>
      <c r="H150" s="215"/>
      <c r="I150" s="215"/>
      <c r="J150" s="215"/>
      <c r="K150" s="241"/>
    </row>
    <row r="151" spans="2:11" customFormat="1" ht="15" customHeight="1" x14ac:dyDescent="0.2">
      <c r="B151" s="220"/>
      <c r="C151" s="245" t="s">
        <v>3264</v>
      </c>
      <c r="D151" s="197"/>
      <c r="E151" s="197"/>
      <c r="F151" s="246" t="s">
        <v>3261</v>
      </c>
      <c r="G151" s="197"/>
      <c r="H151" s="245" t="s">
        <v>3301</v>
      </c>
      <c r="I151" s="245" t="s">
        <v>3263</v>
      </c>
      <c r="J151" s="245">
        <v>120</v>
      </c>
      <c r="K151" s="241"/>
    </row>
    <row r="152" spans="2:11" customFormat="1" ht="15" customHeight="1" x14ac:dyDescent="0.2">
      <c r="B152" s="220"/>
      <c r="C152" s="245" t="s">
        <v>3310</v>
      </c>
      <c r="D152" s="197"/>
      <c r="E152" s="197"/>
      <c r="F152" s="246" t="s">
        <v>3261</v>
      </c>
      <c r="G152" s="197"/>
      <c r="H152" s="245" t="s">
        <v>3321</v>
      </c>
      <c r="I152" s="245" t="s">
        <v>3263</v>
      </c>
      <c r="J152" s="245" t="s">
        <v>3312</v>
      </c>
      <c r="K152" s="241"/>
    </row>
    <row r="153" spans="2:11" customFormat="1" ht="15" customHeight="1" x14ac:dyDescent="0.2">
      <c r="B153" s="220"/>
      <c r="C153" s="245" t="s">
        <v>3209</v>
      </c>
      <c r="D153" s="197"/>
      <c r="E153" s="197"/>
      <c r="F153" s="246" t="s">
        <v>3261</v>
      </c>
      <c r="G153" s="197"/>
      <c r="H153" s="245" t="s">
        <v>3322</v>
      </c>
      <c r="I153" s="245" t="s">
        <v>3263</v>
      </c>
      <c r="J153" s="245" t="s">
        <v>3312</v>
      </c>
      <c r="K153" s="241"/>
    </row>
    <row r="154" spans="2:11" customFormat="1" ht="15" customHeight="1" x14ac:dyDescent="0.2">
      <c r="B154" s="220"/>
      <c r="C154" s="245" t="s">
        <v>3266</v>
      </c>
      <c r="D154" s="197"/>
      <c r="E154" s="197"/>
      <c r="F154" s="246" t="s">
        <v>3267</v>
      </c>
      <c r="G154" s="197"/>
      <c r="H154" s="245" t="s">
        <v>3301</v>
      </c>
      <c r="I154" s="245" t="s">
        <v>3263</v>
      </c>
      <c r="J154" s="245">
        <v>50</v>
      </c>
      <c r="K154" s="241"/>
    </row>
    <row r="155" spans="2:11" customFormat="1" ht="15" customHeight="1" x14ac:dyDescent="0.2">
      <c r="B155" s="220"/>
      <c r="C155" s="245" t="s">
        <v>3269</v>
      </c>
      <c r="D155" s="197"/>
      <c r="E155" s="197"/>
      <c r="F155" s="246" t="s">
        <v>3261</v>
      </c>
      <c r="G155" s="197"/>
      <c r="H155" s="245" t="s">
        <v>3301</v>
      </c>
      <c r="I155" s="245" t="s">
        <v>3271</v>
      </c>
      <c r="J155" s="245"/>
      <c r="K155" s="241"/>
    </row>
    <row r="156" spans="2:11" customFormat="1" ht="15" customHeight="1" x14ac:dyDescent="0.2">
      <c r="B156" s="220"/>
      <c r="C156" s="245" t="s">
        <v>3280</v>
      </c>
      <c r="D156" s="197"/>
      <c r="E156" s="197"/>
      <c r="F156" s="246" t="s">
        <v>3267</v>
      </c>
      <c r="G156" s="197"/>
      <c r="H156" s="245" t="s">
        <v>3301</v>
      </c>
      <c r="I156" s="245" t="s">
        <v>3263</v>
      </c>
      <c r="J156" s="245">
        <v>50</v>
      </c>
      <c r="K156" s="241"/>
    </row>
    <row r="157" spans="2:11" customFormat="1" ht="15" customHeight="1" x14ac:dyDescent="0.2">
      <c r="B157" s="220"/>
      <c r="C157" s="245" t="s">
        <v>3288</v>
      </c>
      <c r="D157" s="197"/>
      <c r="E157" s="197"/>
      <c r="F157" s="246" t="s">
        <v>3267</v>
      </c>
      <c r="G157" s="197"/>
      <c r="H157" s="245" t="s">
        <v>3301</v>
      </c>
      <c r="I157" s="245" t="s">
        <v>3263</v>
      </c>
      <c r="J157" s="245">
        <v>50</v>
      </c>
      <c r="K157" s="241"/>
    </row>
    <row r="158" spans="2:11" customFormat="1" ht="15" customHeight="1" x14ac:dyDescent="0.2">
      <c r="B158" s="220"/>
      <c r="C158" s="245" t="s">
        <v>3286</v>
      </c>
      <c r="D158" s="197"/>
      <c r="E158" s="197"/>
      <c r="F158" s="246" t="s">
        <v>3267</v>
      </c>
      <c r="G158" s="197"/>
      <c r="H158" s="245" t="s">
        <v>3301</v>
      </c>
      <c r="I158" s="245" t="s">
        <v>3263</v>
      </c>
      <c r="J158" s="245">
        <v>50</v>
      </c>
      <c r="K158" s="241"/>
    </row>
    <row r="159" spans="2:11" customFormat="1" ht="15" customHeight="1" x14ac:dyDescent="0.2">
      <c r="B159" s="220"/>
      <c r="C159" s="245" t="s">
        <v>141</v>
      </c>
      <c r="D159" s="197"/>
      <c r="E159" s="197"/>
      <c r="F159" s="246" t="s">
        <v>3261</v>
      </c>
      <c r="G159" s="197"/>
      <c r="H159" s="245" t="s">
        <v>3323</v>
      </c>
      <c r="I159" s="245" t="s">
        <v>3263</v>
      </c>
      <c r="J159" s="245" t="s">
        <v>3324</v>
      </c>
      <c r="K159" s="241"/>
    </row>
    <row r="160" spans="2:11" customFormat="1" ht="15" customHeight="1" x14ac:dyDescent="0.2">
      <c r="B160" s="220"/>
      <c r="C160" s="245" t="s">
        <v>3325</v>
      </c>
      <c r="D160" s="197"/>
      <c r="E160" s="197"/>
      <c r="F160" s="246" t="s">
        <v>3261</v>
      </c>
      <c r="G160" s="197"/>
      <c r="H160" s="245" t="s">
        <v>3326</v>
      </c>
      <c r="I160" s="245" t="s">
        <v>3296</v>
      </c>
      <c r="J160" s="245"/>
      <c r="K160" s="241"/>
    </row>
    <row r="161" spans="2:11" customFormat="1" ht="15" customHeight="1" x14ac:dyDescent="0.2">
      <c r="B161" s="247"/>
      <c r="C161" s="227"/>
      <c r="D161" s="227"/>
      <c r="E161" s="227"/>
      <c r="F161" s="227"/>
      <c r="G161" s="227"/>
      <c r="H161" s="227"/>
      <c r="I161" s="227"/>
      <c r="J161" s="227"/>
      <c r="K161" s="248"/>
    </row>
    <row r="162" spans="2:11" customFormat="1" ht="18.75" customHeight="1" x14ac:dyDescent="0.2">
      <c r="B162" s="229"/>
      <c r="C162" s="239"/>
      <c r="D162" s="239"/>
      <c r="E162" s="239"/>
      <c r="F162" s="249"/>
      <c r="G162" s="239"/>
      <c r="H162" s="239"/>
      <c r="I162" s="239"/>
      <c r="J162" s="239"/>
      <c r="K162" s="229"/>
    </row>
    <row r="163" spans="2:11" customFormat="1" ht="18.75" customHeight="1" x14ac:dyDescent="0.2">
      <c r="B163" s="204"/>
      <c r="C163" s="204"/>
      <c r="D163" s="204"/>
      <c r="E163" s="204"/>
      <c r="F163" s="204"/>
      <c r="G163" s="204"/>
      <c r="H163" s="204"/>
      <c r="I163" s="204"/>
      <c r="J163" s="204"/>
      <c r="K163" s="204"/>
    </row>
    <row r="164" spans="2:11" customFormat="1" ht="7.5" customHeight="1" x14ac:dyDescent="0.2">
      <c r="B164" s="186"/>
      <c r="C164" s="187"/>
      <c r="D164" s="187"/>
      <c r="E164" s="187"/>
      <c r="F164" s="187"/>
      <c r="G164" s="187"/>
      <c r="H164" s="187"/>
      <c r="I164" s="187"/>
      <c r="J164" s="187"/>
      <c r="K164" s="188"/>
    </row>
    <row r="165" spans="2:11" customFormat="1" ht="45" customHeight="1" x14ac:dyDescent="0.2">
      <c r="B165" s="189"/>
      <c r="C165" s="327" t="s">
        <v>3327</v>
      </c>
      <c r="D165" s="327"/>
      <c r="E165" s="327"/>
      <c r="F165" s="327"/>
      <c r="G165" s="327"/>
      <c r="H165" s="327"/>
      <c r="I165" s="327"/>
      <c r="J165" s="327"/>
      <c r="K165" s="190"/>
    </row>
    <row r="166" spans="2:11" customFormat="1" ht="17.25" customHeight="1" x14ac:dyDescent="0.2">
      <c r="B166" s="189"/>
      <c r="C166" s="210" t="s">
        <v>3255</v>
      </c>
      <c r="D166" s="210"/>
      <c r="E166" s="210"/>
      <c r="F166" s="210" t="s">
        <v>3256</v>
      </c>
      <c r="G166" s="250"/>
      <c r="H166" s="251" t="s">
        <v>54</v>
      </c>
      <c r="I166" s="251" t="s">
        <v>57</v>
      </c>
      <c r="J166" s="210" t="s">
        <v>3257</v>
      </c>
      <c r="K166" s="190"/>
    </row>
    <row r="167" spans="2:11" customFormat="1" ht="17.25" customHeight="1" x14ac:dyDescent="0.2">
      <c r="B167" s="191"/>
      <c r="C167" s="212" t="s">
        <v>3258</v>
      </c>
      <c r="D167" s="212"/>
      <c r="E167" s="212"/>
      <c r="F167" s="213" t="s">
        <v>3259</v>
      </c>
      <c r="G167" s="252"/>
      <c r="H167" s="253"/>
      <c r="I167" s="253"/>
      <c r="J167" s="212" t="s">
        <v>3260</v>
      </c>
      <c r="K167" s="192"/>
    </row>
    <row r="168" spans="2:11" customFormat="1" ht="5.25" customHeight="1" x14ac:dyDescent="0.2">
      <c r="B168" s="220"/>
      <c r="C168" s="215"/>
      <c r="D168" s="215"/>
      <c r="E168" s="215"/>
      <c r="F168" s="215"/>
      <c r="G168" s="216"/>
      <c r="H168" s="215"/>
      <c r="I168" s="215"/>
      <c r="J168" s="215"/>
      <c r="K168" s="241"/>
    </row>
    <row r="169" spans="2:11" customFormat="1" ht="15" customHeight="1" x14ac:dyDescent="0.2">
      <c r="B169" s="220"/>
      <c r="C169" s="197" t="s">
        <v>3264</v>
      </c>
      <c r="D169" s="197"/>
      <c r="E169" s="197"/>
      <c r="F169" s="218" t="s">
        <v>3261</v>
      </c>
      <c r="G169" s="197"/>
      <c r="H169" s="197" t="s">
        <v>3301</v>
      </c>
      <c r="I169" s="197" t="s">
        <v>3263</v>
      </c>
      <c r="J169" s="197">
        <v>120</v>
      </c>
      <c r="K169" s="241"/>
    </row>
    <row r="170" spans="2:11" customFormat="1" ht="15" customHeight="1" x14ac:dyDescent="0.2">
      <c r="B170" s="220"/>
      <c r="C170" s="197" t="s">
        <v>3310</v>
      </c>
      <c r="D170" s="197"/>
      <c r="E170" s="197"/>
      <c r="F170" s="218" t="s">
        <v>3261</v>
      </c>
      <c r="G170" s="197"/>
      <c r="H170" s="197" t="s">
        <v>3311</v>
      </c>
      <c r="I170" s="197" t="s">
        <v>3263</v>
      </c>
      <c r="J170" s="197" t="s">
        <v>3312</v>
      </c>
      <c r="K170" s="241"/>
    </row>
    <row r="171" spans="2:11" customFormat="1" ht="15" customHeight="1" x14ac:dyDescent="0.2">
      <c r="B171" s="220"/>
      <c r="C171" s="197" t="s">
        <v>3209</v>
      </c>
      <c r="D171" s="197"/>
      <c r="E171" s="197"/>
      <c r="F171" s="218" t="s">
        <v>3261</v>
      </c>
      <c r="G171" s="197"/>
      <c r="H171" s="197" t="s">
        <v>3328</v>
      </c>
      <c r="I171" s="197" t="s">
        <v>3263</v>
      </c>
      <c r="J171" s="197" t="s">
        <v>3312</v>
      </c>
      <c r="K171" s="241"/>
    </row>
    <row r="172" spans="2:11" customFormat="1" ht="15" customHeight="1" x14ac:dyDescent="0.2">
      <c r="B172" s="220"/>
      <c r="C172" s="197" t="s">
        <v>3266</v>
      </c>
      <c r="D172" s="197"/>
      <c r="E172" s="197"/>
      <c r="F172" s="218" t="s">
        <v>3267</v>
      </c>
      <c r="G172" s="197"/>
      <c r="H172" s="197" t="s">
        <v>3328</v>
      </c>
      <c r="I172" s="197" t="s">
        <v>3263</v>
      </c>
      <c r="J172" s="197">
        <v>50</v>
      </c>
      <c r="K172" s="241"/>
    </row>
    <row r="173" spans="2:11" customFormat="1" ht="15" customHeight="1" x14ac:dyDescent="0.2">
      <c r="B173" s="220"/>
      <c r="C173" s="197" t="s">
        <v>3269</v>
      </c>
      <c r="D173" s="197"/>
      <c r="E173" s="197"/>
      <c r="F173" s="218" t="s">
        <v>3261</v>
      </c>
      <c r="G173" s="197"/>
      <c r="H173" s="197" t="s">
        <v>3328</v>
      </c>
      <c r="I173" s="197" t="s">
        <v>3271</v>
      </c>
      <c r="J173" s="197"/>
      <c r="K173" s="241"/>
    </row>
    <row r="174" spans="2:11" customFormat="1" ht="15" customHeight="1" x14ac:dyDescent="0.2">
      <c r="B174" s="220"/>
      <c r="C174" s="197" t="s">
        <v>3280</v>
      </c>
      <c r="D174" s="197"/>
      <c r="E174" s="197"/>
      <c r="F174" s="218" t="s">
        <v>3267</v>
      </c>
      <c r="G174" s="197"/>
      <c r="H174" s="197" t="s">
        <v>3328</v>
      </c>
      <c r="I174" s="197" t="s">
        <v>3263</v>
      </c>
      <c r="J174" s="197">
        <v>50</v>
      </c>
      <c r="K174" s="241"/>
    </row>
    <row r="175" spans="2:11" customFormat="1" ht="15" customHeight="1" x14ac:dyDescent="0.2">
      <c r="B175" s="220"/>
      <c r="C175" s="197" t="s">
        <v>3288</v>
      </c>
      <c r="D175" s="197"/>
      <c r="E175" s="197"/>
      <c r="F175" s="218" t="s">
        <v>3267</v>
      </c>
      <c r="G175" s="197"/>
      <c r="H175" s="197" t="s">
        <v>3328</v>
      </c>
      <c r="I175" s="197" t="s">
        <v>3263</v>
      </c>
      <c r="J175" s="197">
        <v>50</v>
      </c>
      <c r="K175" s="241"/>
    </row>
    <row r="176" spans="2:11" customFormat="1" ht="15" customHeight="1" x14ac:dyDescent="0.2">
      <c r="B176" s="220"/>
      <c r="C176" s="197" t="s">
        <v>3286</v>
      </c>
      <c r="D176" s="197"/>
      <c r="E176" s="197"/>
      <c r="F176" s="218" t="s">
        <v>3267</v>
      </c>
      <c r="G176" s="197"/>
      <c r="H176" s="197" t="s">
        <v>3328</v>
      </c>
      <c r="I176" s="197" t="s">
        <v>3263</v>
      </c>
      <c r="J176" s="197">
        <v>50</v>
      </c>
      <c r="K176" s="241"/>
    </row>
    <row r="177" spans="2:11" customFormat="1" ht="15" customHeight="1" x14ac:dyDescent="0.2">
      <c r="B177" s="220"/>
      <c r="C177" s="197" t="s">
        <v>153</v>
      </c>
      <c r="D177" s="197"/>
      <c r="E177" s="197"/>
      <c r="F177" s="218" t="s">
        <v>3261</v>
      </c>
      <c r="G177" s="197"/>
      <c r="H177" s="197" t="s">
        <v>3329</v>
      </c>
      <c r="I177" s="197" t="s">
        <v>3330</v>
      </c>
      <c r="J177" s="197"/>
      <c r="K177" s="241"/>
    </row>
    <row r="178" spans="2:11" customFormat="1" ht="15" customHeight="1" x14ac:dyDescent="0.2">
      <c r="B178" s="220"/>
      <c r="C178" s="197" t="s">
        <v>57</v>
      </c>
      <c r="D178" s="197"/>
      <c r="E178" s="197"/>
      <c r="F178" s="218" t="s">
        <v>3261</v>
      </c>
      <c r="G178" s="197"/>
      <c r="H178" s="197" t="s">
        <v>3331</v>
      </c>
      <c r="I178" s="197" t="s">
        <v>3332</v>
      </c>
      <c r="J178" s="197">
        <v>1</v>
      </c>
      <c r="K178" s="241"/>
    </row>
    <row r="179" spans="2:11" customFormat="1" ht="15" customHeight="1" x14ac:dyDescent="0.2">
      <c r="B179" s="220"/>
      <c r="C179" s="197" t="s">
        <v>53</v>
      </c>
      <c r="D179" s="197"/>
      <c r="E179" s="197"/>
      <c r="F179" s="218" t="s">
        <v>3261</v>
      </c>
      <c r="G179" s="197"/>
      <c r="H179" s="197" t="s">
        <v>3333</v>
      </c>
      <c r="I179" s="197" t="s">
        <v>3263</v>
      </c>
      <c r="J179" s="197">
        <v>20</v>
      </c>
      <c r="K179" s="241"/>
    </row>
    <row r="180" spans="2:11" customFormat="1" ht="15" customHeight="1" x14ac:dyDescent="0.2">
      <c r="B180" s="220"/>
      <c r="C180" s="197" t="s">
        <v>54</v>
      </c>
      <c r="D180" s="197"/>
      <c r="E180" s="197"/>
      <c r="F180" s="218" t="s">
        <v>3261</v>
      </c>
      <c r="G180" s="197"/>
      <c r="H180" s="197" t="s">
        <v>3334</v>
      </c>
      <c r="I180" s="197" t="s">
        <v>3263</v>
      </c>
      <c r="J180" s="197">
        <v>255</v>
      </c>
      <c r="K180" s="241"/>
    </row>
    <row r="181" spans="2:11" customFormat="1" ht="15" customHeight="1" x14ac:dyDescent="0.2">
      <c r="B181" s="220"/>
      <c r="C181" s="197" t="s">
        <v>154</v>
      </c>
      <c r="D181" s="197"/>
      <c r="E181" s="197"/>
      <c r="F181" s="218" t="s">
        <v>3261</v>
      </c>
      <c r="G181" s="197"/>
      <c r="H181" s="197" t="s">
        <v>3225</v>
      </c>
      <c r="I181" s="197" t="s">
        <v>3263</v>
      </c>
      <c r="J181" s="197">
        <v>10</v>
      </c>
      <c r="K181" s="241"/>
    </row>
    <row r="182" spans="2:11" customFormat="1" ht="15" customHeight="1" x14ac:dyDescent="0.2">
      <c r="B182" s="220"/>
      <c r="C182" s="197" t="s">
        <v>155</v>
      </c>
      <c r="D182" s="197"/>
      <c r="E182" s="197"/>
      <c r="F182" s="218" t="s">
        <v>3261</v>
      </c>
      <c r="G182" s="197"/>
      <c r="H182" s="197" t="s">
        <v>3335</v>
      </c>
      <c r="I182" s="197" t="s">
        <v>3296</v>
      </c>
      <c r="J182" s="197"/>
      <c r="K182" s="241"/>
    </row>
    <row r="183" spans="2:11" customFormat="1" ht="15" customHeight="1" x14ac:dyDescent="0.2">
      <c r="B183" s="220"/>
      <c r="C183" s="197" t="s">
        <v>3336</v>
      </c>
      <c r="D183" s="197"/>
      <c r="E183" s="197"/>
      <c r="F183" s="218" t="s">
        <v>3261</v>
      </c>
      <c r="G183" s="197"/>
      <c r="H183" s="197" t="s">
        <v>3337</v>
      </c>
      <c r="I183" s="197" t="s">
        <v>3296</v>
      </c>
      <c r="J183" s="197"/>
      <c r="K183" s="241"/>
    </row>
    <row r="184" spans="2:11" customFormat="1" ht="15" customHeight="1" x14ac:dyDescent="0.2">
      <c r="B184" s="220"/>
      <c r="C184" s="197" t="s">
        <v>3325</v>
      </c>
      <c r="D184" s="197"/>
      <c r="E184" s="197"/>
      <c r="F184" s="218" t="s">
        <v>3261</v>
      </c>
      <c r="G184" s="197"/>
      <c r="H184" s="197" t="s">
        <v>3338</v>
      </c>
      <c r="I184" s="197" t="s">
        <v>3296</v>
      </c>
      <c r="J184" s="197"/>
      <c r="K184" s="241"/>
    </row>
    <row r="185" spans="2:11" customFormat="1" ht="15" customHeight="1" x14ac:dyDescent="0.2">
      <c r="B185" s="220"/>
      <c r="C185" s="197" t="s">
        <v>157</v>
      </c>
      <c r="D185" s="197"/>
      <c r="E185" s="197"/>
      <c r="F185" s="218" t="s">
        <v>3267</v>
      </c>
      <c r="G185" s="197"/>
      <c r="H185" s="197" t="s">
        <v>3339</v>
      </c>
      <c r="I185" s="197" t="s">
        <v>3263</v>
      </c>
      <c r="J185" s="197">
        <v>50</v>
      </c>
      <c r="K185" s="241"/>
    </row>
    <row r="186" spans="2:11" customFormat="1" ht="15" customHeight="1" x14ac:dyDescent="0.2">
      <c r="B186" s="220"/>
      <c r="C186" s="197" t="s">
        <v>3340</v>
      </c>
      <c r="D186" s="197"/>
      <c r="E186" s="197"/>
      <c r="F186" s="218" t="s">
        <v>3267</v>
      </c>
      <c r="G186" s="197"/>
      <c r="H186" s="197" t="s">
        <v>3341</v>
      </c>
      <c r="I186" s="197" t="s">
        <v>3342</v>
      </c>
      <c r="J186" s="197"/>
      <c r="K186" s="241"/>
    </row>
    <row r="187" spans="2:11" customFormat="1" ht="15" customHeight="1" x14ac:dyDescent="0.2">
      <c r="B187" s="220"/>
      <c r="C187" s="197" t="s">
        <v>3343</v>
      </c>
      <c r="D187" s="197"/>
      <c r="E187" s="197"/>
      <c r="F187" s="218" t="s">
        <v>3267</v>
      </c>
      <c r="G187" s="197"/>
      <c r="H187" s="197" t="s">
        <v>3344</v>
      </c>
      <c r="I187" s="197" t="s">
        <v>3342</v>
      </c>
      <c r="J187" s="197"/>
      <c r="K187" s="241"/>
    </row>
    <row r="188" spans="2:11" customFormat="1" ht="15" customHeight="1" x14ac:dyDescent="0.2">
      <c r="B188" s="220"/>
      <c r="C188" s="197" t="s">
        <v>3345</v>
      </c>
      <c r="D188" s="197"/>
      <c r="E188" s="197"/>
      <c r="F188" s="218" t="s">
        <v>3267</v>
      </c>
      <c r="G188" s="197"/>
      <c r="H188" s="197" t="s">
        <v>3346</v>
      </c>
      <c r="I188" s="197" t="s">
        <v>3342</v>
      </c>
      <c r="J188" s="197"/>
      <c r="K188" s="241"/>
    </row>
    <row r="189" spans="2:11" customFormat="1" ht="15" customHeight="1" x14ac:dyDescent="0.2">
      <c r="B189" s="220"/>
      <c r="C189" s="254" t="s">
        <v>3347</v>
      </c>
      <c r="D189" s="197"/>
      <c r="E189" s="197"/>
      <c r="F189" s="218" t="s">
        <v>3267</v>
      </c>
      <c r="G189" s="197"/>
      <c r="H189" s="197" t="s">
        <v>3348</v>
      </c>
      <c r="I189" s="197" t="s">
        <v>3349</v>
      </c>
      <c r="J189" s="255" t="s">
        <v>3350</v>
      </c>
      <c r="K189" s="241"/>
    </row>
    <row r="190" spans="2:11" customFormat="1" ht="15" customHeight="1" x14ac:dyDescent="0.2">
      <c r="B190" s="256"/>
      <c r="C190" s="257" t="s">
        <v>3351</v>
      </c>
      <c r="D190" s="258"/>
      <c r="E190" s="258"/>
      <c r="F190" s="259" t="s">
        <v>3267</v>
      </c>
      <c r="G190" s="258"/>
      <c r="H190" s="258" t="s">
        <v>3352</v>
      </c>
      <c r="I190" s="258" t="s">
        <v>3349</v>
      </c>
      <c r="J190" s="260" t="s">
        <v>3350</v>
      </c>
      <c r="K190" s="261"/>
    </row>
    <row r="191" spans="2:11" customFormat="1" ht="15" customHeight="1" x14ac:dyDescent="0.2">
      <c r="B191" s="220"/>
      <c r="C191" s="254" t="s">
        <v>42</v>
      </c>
      <c r="D191" s="197"/>
      <c r="E191" s="197"/>
      <c r="F191" s="218" t="s">
        <v>3261</v>
      </c>
      <c r="G191" s="197"/>
      <c r="H191" s="194" t="s">
        <v>3353</v>
      </c>
      <c r="I191" s="197" t="s">
        <v>3354</v>
      </c>
      <c r="J191" s="197"/>
      <c r="K191" s="241"/>
    </row>
    <row r="192" spans="2:11" customFormat="1" ht="15" customHeight="1" x14ac:dyDescent="0.2">
      <c r="B192" s="220"/>
      <c r="C192" s="254" t="s">
        <v>3355</v>
      </c>
      <c r="D192" s="197"/>
      <c r="E192" s="197"/>
      <c r="F192" s="218" t="s">
        <v>3261</v>
      </c>
      <c r="G192" s="197"/>
      <c r="H192" s="197" t="s">
        <v>3356</v>
      </c>
      <c r="I192" s="197" t="s">
        <v>3296</v>
      </c>
      <c r="J192" s="197"/>
      <c r="K192" s="241"/>
    </row>
    <row r="193" spans="2:11" customFormat="1" ht="15" customHeight="1" x14ac:dyDescent="0.2">
      <c r="B193" s="220"/>
      <c r="C193" s="254" t="s">
        <v>3357</v>
      </c>
      <c r="D193" s="197"/>
      <c r="E193" s="197"/>
      <c r="F193" s="218" t="s">
        <v>3261</v>
      </c>
      <c r="G193" s="197"/>
      <c r="H193" s="197" t="s">
        <v>3358</v>
      </c>
      <c r="I193" s="197" t="s">
        <v>3296</v>
      </c>
      <c r="J193" s="197"/>
      <c r="K193" s="241"/>
    </row>
    <row r="194" spans="2:11" customFormat="1" ht="15" customHeight="1" x14ac:dyDescent="0.2">
      <c r="B194" s="220"/>
      <c r="C194" s="254" t="s">
        <v>3359</v>
      </c>
      <c r="D194" s="197"/>
      <c r="E194" s="197"/>
      <c r="F194" s="218" t="s">
        <v>3267</v>
      </c>
      <c r="G194" s="197"/>
      <c r="H194" s="197" t="s">
        <v>3360</v>
      </c>
      <c r="I194" s="197" t="s">
        <v>3296</v>
      </c>
      <c r="J194" s="197"/>
      <c r="K194" s="241"/>
    </row>
    <row r="195" spans="2:11" customFormat="1" ht="15" customHeight="1" x14ac:dyDescent="0.2">
      <c r="B195" s="247"/>
      <c r="C195" s="262"/>
      <c r="D195" s="227"/>
      <c r="E195" s="227"/>
      <c r="F195" s="227"/>
      <c r="G195" s="227"/>
      <c r="H195" s="227"/>
      <c r="I195" s="227"/>
      <c r="J195" s="227"/>
      <c r="K195" s="248"/>
    </row>
    <row r="196" spans="2:11" customFormat="1" ht="18.75" customHeight="1" x14ac:dyDescent="0.2">
      <c r="B196" s="229"/>
      <c r="C196" s="239"/>
      <c r="D196" s="239"/>
      <c r="E196" s="239"/>
      <c r="F196" s="249"/>
      <c r="G196" s="239"/>
      <c r="H196" s="239"/>
      <c r="I196" s="239"/>
      <c r="J196" s="239"/>
      <c r="K196" s="229"/>
    </row>
    <row r="197" spans="2:11" customFormat="1" ht="18.75" customHeight="1" x14ac:dyDescent="0.2">
      <c r="B197" s="229"/>
      <c r="C197" s="239"/>
      <c r="D197" s="239"/>
      <c r="E197" s="239"/>
      <c r="F197" s="249"/>
      <c r="G197" s="239"/>
      <c r="H197" s="239"/>
      <c r="I197" s="239"/>
      <c r="J197" s="239"/>
      <c r="K197" s="229"/>
    </row>
    <row r="198" spans="2:11" customFormat="1" ht="18.75" customHeight="1" x14ac:dyDescent="0.2">
      <c r="B198" s="204"/>
      <c r="C198" s="204"/>
      <c r="D198" s="204"/>
      <c r="E198" s="204"/>
      <c r="F198" s="204"/>
      <c r="G198" s="204"/>
      <c r="H198" s="204"/>
      <c r="I198" s="204"/>
      <c r="J198" s="204"/>
      <c r="K198" s="204"/>
    </row>
    <row r="199" spans="2:11" customFormat="1" ht="13.5" x14ac:dyDescent="0.2">
      <c r="B199" s="186"/>
      <c r="C199" s="187"/>
      <c r="D199" s="187"/>
      <c r="E199" s="187"/>
      <c r="F199" s="187"/>
      <c r="G199" s="187"/>
      <c r="H199" s="187"/>
      <c r="I199" s="187"/>
      <c r="J199" s="187"/>
      <c r="K199" s="188"/>
    </row>
    <row r="200" spans="2:11" customFormat="1" ht="21" x14ac:dyDescent="0.2">
      <c r="B200" s="189"/>
      <c r="C200" s="327" t="s">
        <v>3361</v>
      </c>
      <c r="D200" s="327"/>
      <c r="E200" s="327"/>
      <c r="F200" s="327"/>
      <c r="G200" s="327"/>
      <c r="H200" s="327"/>
      <c r="I200" s="327"/>
      <c r="J200" s="327"/>
      <c r="K200" s="190"/>
    </row>
    <row r="201" spans="2:11" customFormat="1" ht="25.5" customHeight="1" x14ac:dyDescent="0.3">
      <c r="B201" s="189"/>
      <c r="C201" s="263" t="s">
        <v>3362</v>
      </c>
      <c r="D201" s="263"/>
      <c r="E201" s="263"/>
      <c r="F201" s="263" t="s">
        <v>3363</v>
      </c>
      <c r="G201" s="264"/>
      <c r="H201" s="330" t="s">
        <v>3364</v>
      </c>
      <c r="I201" s="330"/>
      <c r="J201" s="330"/>
      <c r="K201" s="190"/>
    </row>
    <row r="202" spans="2:11" customFormat="1" ht="5.25" customHeight="1" x14ac:dyDescent="0.2">
      <c r="B202" s="220"/>
      <c r="C202" s="215"/>
      <c r="D202" s="215"/>
      <c r="E202" s="215"/>
      <c r="F202" s="215"/>
      <c r="G202" s="239"/>
      <c r="H202" s="215"/>
      <c r="I202" s="215"/>
      <c r="J202" s="215"/>
      <c r="K202" s="241"/>
    </row>
    <row r="203" spans="2:11" customFormat="1" ht="15" customHeight="1" x14ac:dyDescent="0.2">
      <c r="B203" s="220"/>
      <c r="C203" s="197" t="s">
        <v>3354</v>
      </c>
      <c r="D203" s="197"/>
      <c r="E203" s="197"/>
      <c r="F203" s="218" t="s">
        <v>43</v>
      </c>
      <c r="G203" s="197"/>
      <c r="H203" s="331" t="s">
        <v>3365</v>
      </c>
      <c r="I203" s="331"/>
      <c r="J203" s="331"/>
      <c r="K203" s="241"/>
    </row>
    <row r="204" spans="2:11" customFormat="1" ht="15" customHeight="1" x14ac:dyDescent="0.2">
      <c r="B204" s="220"/>
      <c r="C204" s="197"/>
      <c r="D204" s="197"/>
      <c r="E204" s="197"/>
      <c r="F204" s="218" t="s">
        <v>44</v>
      </c>
      <c r="G204" s="197"/>
      <c r="H204" s="331" t="s">
        <v>3366</v>
      </c>
      <c r="I204" s="331"/>
      <c r="J204" s="331"/>
      <c r="K204" s="241"/>
    </row>
    <row r="205" spans="2:11" customFormat="1" ht="15" customHeight="1" x14ac:dyDescent="0.2">
      <c r="B205" s="220"/>
      <c r="C205" s="197"/>
      <c r="D205" s="197"/>
      <c r="E205" s="197"/>
      <c r="F205" s="218" t="s">
        <v>47</v>
      </c>
      <c r="G205" s="197"/>
      <c r="H205" s="331" t="s">
        <v>3367</v>
      </c>
      <c r="I205" s="331"/>
      <c r="J205" s="331"/>
      <c r="K205" s="241"/>
    </row>
    <row r="206" spans="2:11" customFormat="1" ht="15" customHeight="1" x14ac:dyDescent="0.2">
      <c r="B206" s="220"/>
      <c r="C206" s="197"/>
      <c r="D206" s="197"/>
      <c r="E206" s="197"/>
      <c r="F206" s="218" t="s">
        <v>45</v>
      </c>
      <c r="G206" s="197"/>
      <c r="H206" s="331" t="s">
        <v>3368</v>
      </c>
      <c r="I206" s="331"/>
      <c r="J206" s="331"/>
      <c r="K206" s="241"/>
    </row>
    <row r="207" spans="2:11" customFormat="1" ht="15" customHeight="1" x14ac:dyDescent="0.2">
      <c r="B207" s="220"/>
      <c r="C207" s="197"/>
      <c r="D207" s="197"/>
      <c r="E207" s="197"/>
      <c r="F207" s="218" t="s">
        <v>46</v>
      </c>
      <c r="G207" s="197"/>
      <c r="H207" s="331" t="s">
        <v>3369</v>
      </c>
      <c r="I207" s="331"/>
      <c r="J207" s="331"/>
      <c r="K207" s="241"/>
    </row>
    <row r="208" spans="2:11" customFormat="1" ht="15" customHeight="1" x14ac:dyDescent="0.2">
      <c r="B208" s="220"/>
      <c r="C208" s="197"/>
      <c r="D208" s="197"/>
      <c r="E208" s="197"/>
      <c r="F208" s="218"/>
      <c r="G208" s="197"/>
      <c r="H208" s="197"/>
      <c r="I208" s="197"/>
      <c r="J208" s="197"/>
      <c r="K208" s="241"/>
    </row>
    <row r="209" spans="2:11" customFormat="1" ht="15" customHeight="1" x14ac:dyDescent="0.2">
      <c r="B209" s="220"/>
      <c r="C209" s="197" t="s">
        <v>3308</v>
      </c>
      <c r="D209" s="197"/>
      <c r="E209" s="197"/>
      <c r="F209" s="218" t="s">
        <v>79</v>
      </c>
      <c r="G209" s="197"/>
      <c r="H209" s="331" t="s">
        <v>3370</v>
      </c>
      <c r="I209" s="331"/>
      <c r="J209" s="331"/>
      <c r="K209" s="241"/>
    </row>
    <row r="210" spans="2:11" customFormat="1" ht="15" customHeight="1" x14ac:dyDescent="0.2">
      <c r="B210" s="220"/>
      <c r="C210" s="197"/>
      <c r="D210" s="197"/>
      <c r="E210" s="197"/>
      <c r="F210" s="218" t="s">
        <v>3205</v>
      </c>
      <c r="G210" s="197"/>
      <c r="H210" s="331" t="s">
        <v>3206</v>
      </c>
      <c r="I210" s="331"/>
      <c r="J210" s="331"/>
      <c r="K210" s="241"/>
    </row>
    <row r="211" spans="2:11" customFormat="1" ht="15" customHeight="1" x14ac:dyDescent="0.2">
      <c r="B211" s="220"/>
      <c r="C211" s="197"/>
      <c r="D211" s="197"/>
      <c r="E211" s="197"/>
      <c r="F211" s="218" t="s">
        <v>3203</v>
      </c>
      <c r="G211" s="197"/>
      <c r="H211" s="331" t="s">
        <v>3371</v>
      </c>
      <c r="I211" s="331"/>
      <c r="J211" s="331"/>
      <c r="K211" s="241"/>
    </row>
    <row r="212" spans="2:11" customFormat="1" ht="15" customHeight="1" x14ac:dyDescent="0.2">
      <c r="B212" s="265"/>
      <c r="C212" s="197"/>
      <c r="D212" s="197"/>
      <c r="E212" s="197"/>
      <c r="F212" s="218" t="s">
        <v>3207</v>
      </c>
      <c r="G212" s="254"/>
      <c r="H212" s="332" t="s">
        <v>3208</v>
      </c>
      <c r="I212" s="332"/>
      <c r="J212" s="332"/>
      <c r="K212" s="266"/>
    </row>
    <row r="213" spans="2:11" customFormat="1" ht="15" customHeight="1" x14ac:dyDescent="0.2">
      <c r="B213" s="265"/>
      <c r="C213" s="197"/>
      <c r="D213" s="197"/>
      <c r="E213" s="197"/>
      <c r="F213" s="218" t="s">
        <v>3149</v>
      </c>
      <c r="G213" s="254"/>
      <c r="H213" s="332" t="s">
        <v>3372</v>
      </c>
      <c r="I213" s="332"/>
      <c r="J213" s="332"/>
      <c r="K213" s="266"/>
    </row>
    <row r="214" spans="2:11" customFormat="1" ht="15" customHeight="1" x14ac:dyDescent="0.2">
      <c r="B214" s="265"/>
      <c r="C214" s="197"/>
      <c r="D214" s="197"/>
      <c r="E214" s="197"/>
      <c r="F214" s="218"/>
      <c r="G214" s="254"/>
      <c r="H214" s="245"/>
      <c r="I214" s="245"/>
      <c r="J214" s="245"/>
      <c r="K214" s="266"/>
    </row>
    <row r="215" spans="2:11" customFormat="1" ht="15" customHeight="1" x14ac:dyDescent="0.2">
      <c r="B215" s="265"/>
      <c r="C215" s="197" t="s">
        <v>3332</v>
      </c>
      <c r="D215" s="197"/>
      <c r="E215" s="197"/>
      <c r="F215" s="218">
        <v>1</v>
      </c>
      <c r="G215" s="254"/>
      <c r="H215" s="332" t="s">
        <v>3373</v>
      </c>
      <c r="I215" s="332"/>
      <c r="J215" s="332"/>
      <c r="K215" s="266"/>
    </row>
    <row r="216" spans="2:11" customFormat="1" ht="15" customHeight="1" x14ac:dyDescent="0.2">
      <c r="B216" s="265"/>
      <c r="C216" s="197"/>
      <c r="D216" s="197"/>
      <c r="E216" s="197"/>
      <c r="F216" s="218">
        <v>2</v>
      </c>
      <c r="G216" s="254"/>
      <c r="H216" s="332" t="s">
        <v>3374</v>
      </c>
      <c r="I216" s="332"/>
      <c r="J216" s="332"/>
      <c r="K216" s="266"/>
    </row>
    <row r="217" spans="2:11" customFormat="1" ht="15" customHeight="1" x14ac:dyDescent="0.2">
      <c r="B217" s="265"/>
      <c r="C217" s="197"/>
      <c r="D217" s="197"/>
      <c r="E217" s="197"/>
      <c r="F217" s="218">
        <v>3</v>
      </c>
      <c r="G217" s="254"/>
      <c r="H217" s="332" t="s">
        <v>3375</v>
      </c>
      <c r="I217" s="332"/>
      <c r="J217" s="332"/>
      <c r="K217" s="266"/>
    </row>
    <row r="218" spans="2:11" customFormat="1" ht="15" customHeight="1" x14ac:dyDescent="0.2">
      <c r="B218" s="265"/>
      <c r="C218" s="197"/>
      <c r="D218" s="197"/>
      <c r="E218" s="197"/>
      <c r="F218" s="218">
        <v>4</v>
      </c>
      <c r="G218" s="254"/>
      <c r="H218" s="332" t="s">
        <v>3376</v>
      </c>
      <c r="I218" s="332"/>
      <c r="J218" s="332"/>
      <c r="K218" s="266"/>
    </row>
    <row r="219" spans="2:11" customFormat="1" ht="12.75" customHeight="1" x14ac:dyDescent="0.2">
      <c r="B219" s="267"/>
      <c r="C219" s="268"/>
      <c r="D219" s="268"/>
      <c r="E219" s="268"/>
      <c r="F219" s="268"/>
      <c r="G219" s="268"/>
      <c r="H219" s="268"/>
      <c r="I219" s="268"/>
      <c r="J219" s="268"/>
      <c r="K219" s="269"/>
    </row>
  </sheetData>
  <sheetProtection formatCells="0" formatColumns="0" formatRows="0" insertColumns="0" insertRows="0" insertHyperlinks="0" deleteColumns="0" deleteRows="0" sort="0" autoFilter="0" pivotTables="0"/>
  <mergeCells count="77">
    <mergeCell ref="H217:J217"/>
    <mergeCell ref="H218:J218"/>
    <mergeCell ref="H216:J216"/>
    <mergeCell ref="H213:J213"/>
    <mergeCell ref="H212:J212"/>
    <mergeCell ref="H206:J206"/>
    <mergeCell ref="H207:J207"/>
    <mergeCell ref="H209:J209"/>
    <mergeCell ref="H211:J211"/>
    <mergeCell ref="H215:J215"/>
    <mergeCell ref="H210:J210"/>
    <mergeCell ref="C200:J200"/>
    <mergeCell ref="H201:J201"/>
    <mergeCell ref="H203:J203"/>
    <mergeCell ref="H204:J204"/>
    <mergeCell ref="H205:J205"/>
    <mergeCell ref="C75:J75"/>
    <mergeCell ref="C102:J102"/>
    <mergeCell ref="C122:J122"/>
    <mergeCell ref="C147:J147"/>
    <mergeCell ref="C165:J165"/>
    <mergeCell ref="D66:J66"/>
    <mergeCell ref="D67:J67"/>
    <mergeCell ref="D68:J68"/>
    <mergeCell ref="D69:J69"/>
    <mergeCell ref="D70:J70"/>
    <mergeCell ref="D60:J60"/>
    <mergeCell ref="D61:J61"/>
    <mergeCell ref="D62:J62"/>
    <mergeCell ref="D63:J63"/>
    <mergeCell ref="D65:J65"/>
    <mergeCell ref="C54:J54"/>
    <mergeCell ref="C55:J55"/>
    <mergeCell ref="C57:J57"/>
    <mergeCell ref="D58:J58"/>
    <mergeCell ref="D59:J59"/>
    <mergeCell ref="F23:J23"/>
    <mergeCell ref="C25:J25"/>
    <mergeCell ref="C26:J26"/>
    <mergeCell ref="D27:J27"/>
    <mergeCell ref="D28:J28"/>
    <mergeCell ref="C52:J52"/>
    <mergeCell ref="C3:J3"/>
    <mergeCell ref="C4:J4"/>
    <mergeCell ref="C6:J6"/>
    <mergeCell ref="C7:J7"/>
    <mergeCell ref="C9:J9"/>
    <mergeCell ref="D10:J10"/>
    <mergeCell ref="D11:J11"/>
    <mergeCell ref="D15:J15"/>
    <mergeCell ref="D16:J16"/>
    <mergeCell ref="D17:J17"/>
    <mergeCell ref="F18:J18"/>
    <mergeCell ref="F19:J19"/>
    <mergeCell ref="F20:J20"/>
    <mergeCell ref="F21:J21"/>
    <mergeCell ref="F22:J22"/>
    <mergeCell ref="D47:J47"/>
    <mergeCell ref="E48:J48"/>
    <mergeCell ref="E49:J49"/>
    <mergeCell ref="E50:J50"/>
    <mergeCell ref="D51:J51"/>
    <mergeCell ref="G41:J41"/>
    <mergeCell ref="G42:J42"/>
    <mergeCell ref="G43:J43"/>
    <mergeCell ref="G44:J44"/>
    <mergeCell ref="G45:J45"/>
    <mergeCell ref="G36:J36"/>
    <mergeCell ref="G37:J37"/>
    <mergeCell ref="G38:J38"/>
    <mergeCell ref="G39:J39"/>
    <mergeCell ref="G40:J40"/>
    <mergeCell ref="D30:J30"/>
    <mergeCell ref="D31:J31"/>
    <mergeCell ref="D33:J33"/>
    <mergeCell ref="D34:J34"/>
    <mergeCell ref="D35:J35"/>
  </mergeCells>
  <pageMargins left="0.59027779999999996" right="0.59027779999999996" top="0.59027779999999996" bottom="0.59027779999999996" header="0" footer="0"/>
  <pageSetup paperSize="9" scale="7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pageSetUpPr fitToPage="1"/>
  </sheetPr>
  <dimension ref="B2:BM267"/>
  <sheetViews>
    <sheetView showGridLines="0" topLeftCell="A234" workbookViewId="0">
      <selection activeCell="I234" sqref="I234"/>
    </sheetView>
  </sheetViews>
  <sheetFormatPr defaultRowHeight="11.25" x14ac:dyDescent="0.2"/>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1" width="14.16406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x14ac:dyDescent="0.2">
      <c r="L2" s="297"/>
      <c r="M2" s="297"/>
      <c r="N2" s="297"/>
      <c r="O2" s="297"/>
      <c r="P2" s="297"/>
      <c r="Q2" s="297"/>
      <c r="R2" s="297"/>
      <c r="S2" s="297"/>
      <c r="T2" s="297"/>
      <c r="U2" s="297"/>
      <c r="V2" s="297"/>
      <c r="AT2" s="17" t="s">
        <v>85</v>
      </c>
    </row>
    <row r="3" spans="2:46" ht="6.95" customHeight="1" x14ac:dyDescent="0.2">
      <c r="B3" s="18"/>
      <c r="C3" s="19"/>
      <c r="D3" s="19"/>
      <c r="E3" s="19"/>
      <c r="F3" s="19"/>
      <c r="G3" s="19"/>
      <c r="H3" s="19"/>
      <c r="I3" s="19"/>
      <c r="J3" s="19"/>
      <c r="K3" s="19"/>
      <c r="L3" s="20"/>
      <c r="AT3" s="17" t="s">
        <v>82</v>
      </c>
    </row>
    <row r="4" spans="2:46" ht="24.95" customHeight="1" x14ac:dyDescent="0.2">
      <c r="B4" s="20"/>
      <c r="D4" s="21" t="s">
        <v>137</v>
      </c>
      <c r="L4" s="20"/>
      <c r="M4" s="85" t="s">
        <v>10</v>
      </c>
      <c r="AT4" s="17" t="s">
        <v>4</v>
      </c>
    </row>
    <row r="5" spans="2:46" ht="6.95" customHeight="1" x14ac:dyDescent="0.2">
      <c r="B5" s="20"/>
      <c r="L5" s="20"/>
    </row>
    <row r="6" spans="2:46" ht="12" customHeight="1" x14ac:dyDescent="0.2">
      <c r="B6" s="20"/>
      <c r="D6" s="27" t="s">
        <v>16</v>
      </c>
      <c r="L6" s="20"/>
    </row>
    <row r="7" spans="2:46" ht="16.5" customHeight="1" x14ac:dyDescent="0.2">
      <c r="B7" s="20"/>
      <c r="E7" s="322" t="str">
        <f>'Rekapitulace stavby'!K6</f>
        <v>Servisní centrum Čertovka</v>
      </c>
      <c r="F7" s="323"/>
      <c r="G7" s="323"/>
      <c r="H7" s="323"/>
      <c r="L7" s="20"/>
    </row>
    <row r="8" spans="2:46" s="1" customFormat="1" ht="12" customHeight="1" x14ac:dyDescent="0.2">
      <c r="B8" s="32"/>
      <c r="D8" s="27" t="s">
        <v>138</v>
      </c>
      <c r="L8" s="32"/>
    </row>
    <row r="9" spans="2:46" s="1" customFormat="1" ht="16.5" customHeight="1" x14ac:dyDescent="0.2">
      <c r="B9" s="32"/>
      <c r="E9" s="287" t="s">
        <v>412</v>
      </c>
      <c r="F9" s="321"/>
      <c r="G9" s="321"/>
      <c r="H9" s="321"/>
      <c r="L9" s="32"/>
    </row>
    <row r="10" spans="2:46" s="1" customFormat="1" x14ac:dyDescent="0.2">
      <c r="B10" s="32"/>
      <c r="L10" s="32"/>
    </row>
    <row r="11" spans="2:46" s="1" customFormat="1" ht="12" customHeight="1" x14ac:dyDescent="0.2">
      <c r="B11" s="32"/>
      <c r="D11" s="27" t="s">
        <v>18</v>
      </c>
      <c r="F11" s="25" t="s">
        <v>19</v>
      </c>
      <c r="I11" s="27" t="s">
        <v>20</v>
      </c>
      <c r="J11" s="25" t="s">
        <v>19</v>
      </c>
      <c r="L11" s="32"/>
    </row>
    <row r="12" spans="2:46" s="1" customFormat="1" ht="12" customHeight="1" x14ac:dyDescent="0.2">
      <c r="B12" s="32"/>
      <c r="D12" s="27" t="s">
        <v>21</v>
      </c>
      <c r="F12" s="25" t="s">
        <v>22</v>
      </c>
      <c r="I12" s="27" t="s">
        <v>23</v>
      </c>
      <c r="J12" s="49" t="str">
        <f>'Rekapitulace stavby'!AN8</f>
        <v>19. 1. 2024</v>
      </c>
      <c r="L12" s="32"/>
    </row>
    <row r="13" spans="2:46" s="1" customFormat="1" ht="10.9" customHeight="1" x14ac:dyDescent="0.2">
      <c r="B13" s="32"/>
      <c r="L13" s="32"/>
    </row>
    <row r="14" spans="2:46" s="1" customFormat="1" ht="12" customHeight="1" x14ac:dyDescent="0.2">
      <c r="B14" s="32"/>
      <c r="D14" s="27" t="s">
        <v>25</v>
      </c>
      <c r="I14" s="27" t="s">
        <v>26</v>
      </c>
      <c r="J14" s="25" t="s">
        <v>27</v>
      </c>
      <c r="L14" s="32"/>
    </row>
    <row r="15" spans="2:46" s="1" customFormat="1" ht="18" customHeight="1" x14ac:dyDescent="0.2">
      <c r="B15" s="32"/>
      <c r="E15" s="25" t="s">
        <v>28</v>
      </c>
      <c r="I15" s="27" t="s">
        <v>29</v>
      </c>
      <c r="J15" s="25" t="s">
        <v>19</v>
      </c>
      <c r="L15" s="32"/>
    </row>
    <row r="16" spans="2:46" s="1" customFormat="1" ht="6.95" customHeight="1" x14ac:dyDescent="0.2">
      <c r="B16" s="32"/>
      <c r="L16" s="32"/>
    </row>
    <row r="17" spans="2:12" s="1" customFormat="1" ht="12" customHeight="1" x14ac:dyDescent="0.2">
      <c r="B17" s="32"/>
      <c r="D17" s="27" t="s">
        <v>30</v>
      </c>
      <c r="I17" s="27" t="s">
        <v>26</v>
      </c>
      <c r="J17" s="28" t="str">
        <f>'Rekapitulace stavby'!AN13</f>
        <v>Vyplň údaj</v>
      </c>
      <c r="L17" s="32"/>
    </row>
    <row r="18" spans="2:12" s="1" customFormat="1" ht="18" customHeight="1" x14ac:dyDescent="0.2">
      <c r="B18" s="32"/>
      <c r="E18" s="324" t="str">
        <f>'Rekapitulace stavby'!E14</f>
        <v>Vyplň údaj</v>
      </c>
      <c r="F18" s="296"/>
      <c r="G18" s="296"/>
      <c r="H18" s="296"/>
      <c r="I18" s="27" t="s">
        <v>29</v>
      </c>
      <c r="J18" s="28" t="str">
        <f>'Rekapitulace stavby'!AN14</f>
        <v>Vyplň údaj</v>
      </c>
      <c r="L18" s="32"/>
    </row>
    <row r="19" spans="2:12" s="1" customFormat="1" ht="6.95" customHeight="1" x14ac:dyDescent="0.2">
      <c r="B19" s="32"/>
      <c r="L19" s="32"/>
    </row>
    <row r="20" spans="2:12" s="1" customFormat="1" ht="12" customHeight="1" x14ac:dyDescent="0.2">
      <c r="B20" s="32"/>
      <c r="D20" s="27" t="s">
        <v>32</v>
      </c>
      <c r="I20" s="27" t="s">
        <v>26</v>
      </c>
      <c r="J20" s="25" t="s">
        <v>19</v>
      </c>
      <c r="L20" s="32"/>
    </row>
    <row r="21" spans="2:12" s="1" customFormat="1" ht="18" customHeight="1" x14ac:dyDescent="0.2">
      <c r="B21" s="32"/>
      <c r="E21" s="25" t="s">
        <v>33</v>
      </c>
      <c r="I21" s="27" t="s">
        <v>29</v>
      </c>
      <c r="J21" s="25" t="s">
        <v>19</v>
      </c>
      <c r="L21" s="32"/>
    </row>
    <row r="22" spans="2:12" s="1" customFormat="1" ht="6.95" customHeight="1" x14ac:dyDescent="0.2">
      <c r="B22" s="32"/>
      <c r="L22" s="32"/>
    </row>
    <row r="23" spans="2:12" s="1" customFormat="1" ht="12" customHeight="1" x14ac:dyDescent="0.2">
      <c r="B23" s="32"/>
      <c r="D23" s="27" t="s">
        <v>35</v>
      </c>
      <c r="I23" s="27" t="s">
        <v>26</v>
      </c>
      <c r="J23" s="25" t="str">
        <f>IF('Rekapitulace stavby'!AN19="","",'Rekapitulace stavby'!AN19)</f>
        <v/>
      </c>
      <c r="L23" s="32"/>
    </row>
    <row r="24" spans="2:12" s="1" customFormat="1" ht="18" customHeight="1" x14ac:dyDescent="0.2">
      <c r="B24" s="32"/>
      <c r="E24" s="25" t="str">
        <f>IF('Rekapitulace stavby'!E20="","",'Rekapitulace stavby'!E20)</f>
        <v xml:space="preserve"> </v>
      </c>
      <c r="I24" s="27" t="s">
        <v>29</v>
      </c>
      <c r="J24" s="25" t="str">
        <f>IF('Rekapitulace stavby'!AN20="","",'Rekapitulace stavby'!AN20)</f>
        <v/>
      </c>
      <c r="L24" s="32"/>
    </row>
    <row r="25" spans="2:12" s="1" customFormat="1" ht="6.95" customHeight="1" x14ac:dyDescent="0.2">
      <c r="B25" s="32"/>
      <c r="L25" s="32"/>
    </row>
    <row r="26" spans="2:12" s="1" customFormat="1" ht="12" customHeight="1" x14ac:dyDescent="0.2">
      <c r="B26" s="32"/>
      <c r="D26" s="27" t="s">
        <v>36</v>
      </c>
      <c r="L26" s="32"/>
    </row>
    <row r="27" spans="2:12" s="7" customFormat="1" ht="71.25" customHeight="1" x14ac:dyDescent="0.2">
      <c r="B27" s="86"/>
      <c r="E27" s="301" t="s">
        <v>37</v>
      </c>
      <c r="F27" s="301"/>
      <c r="G27" s="301"/>
      <c r="H27" s="301"/>
      <c r="L27" s="86"/>
    </row>
    <row r="28" spans="2:12" s="1" customFormat="1" ht="6.95" customHeight="1" x14ac:dyDescent="0.2">
      <c r="B28" s="32"/>
      <c r="L28" s="32"/>
    </row>
    <row r="29" spans="2:12" s="1" customFormat="1" ht="6.95" customHeight="1" x14ac:dyDescent="0.2">
      <c r="B29" s="32"/>
      <c r="D29" s="50"/>
      <c r="E29" s="50"/>
      <c r="F29" s="50"/>
      <c r="G29" s="50"/>
      <c r="H29" s="50"/>
      <c r="I29" s="50"/>
      <c r="J29" s="50"/>
      <c r="K29" s="50"/>
      <c r="L29" s="32"/>
    </row>
    <row r="30" spans="2:12" s="1" customFormat="1" ht="25.35" customHeight="1" x14ac:dyDescent="0.2">
      <c r="B30" s="32"/>
      <c r="D30" s="87" t="s">
        <v>38</v>
      </c>
      <c r="J30" s="63">
        <f>ROUND(J85, 2)</f>
        <v>0</v>
      </c>
      <c r="L30" s="32"/>
    </row>
    <row r="31" spans="2:12" s="1" customFormat="1" ht="6.95" customHeight="1" x14ac:dyDescent="0.2">
      <c r="B31" s="32"/>
      <c r="D31" s="50"/>
      <c r="E31" s="50"/>
      <c r="F31" s="50"/>
      <c r="G31" s="50"/>
      <c r="H31" s="50"/>
      <c r="I31" s="50"/>
      <c r="J31" s="50"/>
      <c r="K31" s="50"/>
      <c r="L31" s="32"/>
    </row>
    <row r="32" spans="2:12" s="1" customFormat="1" ht="14.45" customHeight="1" x14ac:dyDescent="0.2">
      <c r="B32" s="32"/>
      <c r="F32" s="35" t="s">
        <v>40</v>
      </c>
      <c r="I32" s="35" t="s">
        <v>39</v>
      </c>
      <c r="J32" s="35" t="s">
        <v>41</v>
      </c>
      <c r="L32" s="32"/>
    </row>
    <row r="33" spans="2:12" s="1" customFormat="1" ht="14.45" customHeight="1" x14ac:dyDescent="0.2">
      <c r="B33" s="32"/>
      <c r="D33" s="52" t="s">
        <v>42</v>
      </c>
      <c r="E33" s="27" t="s">
        <v>43</v>
      </c>
      <c r="F33" s="88">
        <f>ROUND((SUM(BE85:BE266)),  2)</f>
        <v>0</v>
      </c>
      <c r="I33" s="89">
        <v>0.21</v>
      </c>
      <c r="J33" s="88">
        <f>ROUND(((SUM(BE85:BE266))*I33),  2)</f>
        <v>0</v>
      </c>
      <c r="L33" s="32"/>
    </row>
    <row r="34" spans="2:12" s="1" customFormat="1" ht="14.45" customHeight="1" x14ac:dyDescent="0.2">
      <c r="B34" s="32"/>
      <c r="E34" s="27" t="s">
        <v>44</v>
      </c>
      <c r="F34" s="88">
        <f>ROUND((SUM(BF85:BF266)),  2)</f>
        <v>0</v>
      </c>
      <c r="I34" s="89">
        <v>0.15</v>
      </c>
      <c r="J34" s="88">
        <f>ROUND(((SUM(BF85:BF266))*I34),  2)</f>
        <v>0</v>
      </c>
      <c r="L34" s="32"/>
    </row>
    <row r="35" spans="2:12" s="1" customFormat="1" ht="14.45" hidden="1" customHeight="1" x14ac:dyDescent="0.2">
      <c r="B35" s="32"/>
      <c r="E35" s="27" t="s">
        <v>45</v>
      </c>
      <c r="F35" s="88">
        <f>ROUND((SUM(BG85:BG266)),  2)</f>
        <v>0</v>
      </c>
      <c r="I35" s="89">
        <v>0.21</v>
      </c>
      <c r="J35" s="88">
        <f>0</f>
        <v>0</v>
      </c>
      <c r="L35" s="32"/>
    </row>
    <row r="36" spans="2:12" s="1" customFormat="1" ht="14.45" hidden="1" customHeight="1" x14ac:dyDescent="0.2">
      <c r="B36" s="32"/>
      <c r="E36" s="27" t="s">
        <v>46</v>
      </c>
      <c r="F36" s="88">
        <f>ROUND((SUM(BH85:BH266)),  2)</f>
        <v>0</v>
      </c>
      <c r="I36" s="89">
        <v>0.15</v>
      </c>
      <c r="J36" s="88">
        <f>0</f>
        <v>0</v>
      </c>
      <c r="L36" s="32"/>
    </row>
    <row r="37" spans="2:12" s="1" customFormat="1" ht="14.45" hidden="1" customHeight="1" x14ac:dyDescent="0.2">
      <c r="B37" s="32"/>
      <c r="E37" s="27" t="s">
        <v>47</v>
      </c>
      <c r="F37" s="88">
        <f>ROUND((SUM(BI85:BI266)),  2)</f>
        <v>0</v>
      </c>
      <c r="I37" s="89">
        <v>0</v>
      </c>
      <c r="J37" s="88">
        <f>0</f>
        <v>0</v>
      </c>
      <c r="L37" s="32"/>
    </row>
    <row r="38" spans="2:12" s="1" customFormat="1" ht="6.95" customHeight="1" x14ac:dyDescent="0.2">
      <c r="B38" s="32"/>
      <c r="L38" s="32"/>
    </row>
    <row r="39" spans="2:12" s="1" customFormat="1" ht="25.35" customHeight="1" x14ac:dyDescent="0.2">
      <c r="B39" s="32"/>
      <c r="C39" s="90"/>
      <c r="D39" s="91" t="s">
        <v>48</v>
      </c>
      <c r="E39" s="54"/>
      <c r="F39" s="54"/>
      <c r="G39" s="92" t="s">
        <v>49</v>
      </c>
      <c r="H39" s="93" t="s">
        <v>50</v>
      </c>
      <c r="I39" s="54"/>
      <c r="J39" s="94">
        <f>SUM(J30:J37)</f>
        <v>0</v>
      </c>
      <c r="K39" s="95"/>
      <c r="L39" s="32"/>
    </row>
    <row r="40" spans="2:12" s="1" customFormat="1" ht="14.45" customHeight="1" x14ac:dyDescent="0.2">
      <c r="B40" s="41"/>
      <c r="C40" s="42"/>
      <c r="D40" s="42"/>
      <c r="E40" s="42"/>
      <c r="F40" s="42"/>
      <c r="G40" s="42"/>
      <c r="H40" s="42"/>
      <c r="I40" s="42"/>
      <c r="J40" s="42"/>
      <c r="K40" s="42"/>
      <c r="L40" s="32"/>
    </row>
    <row r="44" spans="2:12" s="1" customFormat="1" ht="6.95" customHeight="1" x14ac:dyDescent="0.2">
      <c r="B44" s="43"/>
      <c r="C44" s="44"/>
      <c r="D44" s="44"/>
      <c r="E44" s="44"/>
      <c r="F44" s="44"/>
      <c r="G44" s="44"/>
      <c r="H44" s="44"/>
      <c r="I44" s="44"/>
      <c r="J44" s="44"/>
      <c r="K44" s="44"/>
      <c r="L44" s="32"/>
    </row>
    <row r="45" spans="2:12" s="1" customFormat="1" ht="24.95" customHeight="1" x14ac:dyDescent="0.2">
      <c r="B45" s="32"/>
      <c r="C45" s="21" t="s">
        <v>140</v>
      </c>
      <c r="L45" s="32"/>
    </row>
    <row r="46" spans="2:12" s="1" customFormat="1" ht="6.95" customHeight="1" x14ac:dyDescent="0.2">
      <c r="B46" s="32"/>
      <c r="L46" s="32"/>
    </row>
    <row r="47" spans="2:12" s="1" customFormat="1" ht="12" customHeight="1" x14ac:dyDescent="0.2">
      <c r="B47" s="32"/>
      <c r="C47" s="27" t="s">
        <v>16</v>
      </c>
      <c r="L47" s="32"/>
    </row>
    <row r="48" spans="2:12" s="1" customFormat="1" ht="16.5" customHeight="1" x14ac:dyDescent="0.2">
      <c r="B48" s="32"/>
      <c r="E48" s="322" t="str">
        <f>E7</f>
        <v>Servisní centrum Čertovka</v>
      </c>
      <c r="F48" s="323"/>
      <c r="G48" s="323"/>
      <c r="H48" s="323"/>
      <c r="L48" s="32"/>
    </row>
    <row r="49" spans="2:47" s="1" customFormat="1" ht="12" customHeight="1" x14ac:dyDescent="0.2">
      <c r="B49" s="32"/>
      <c r="C49" s="27" t="s">
        <v>138</v>
      </c>
      <c r="L49" s="32"/>
    </row>
    <row r="50" spans="2:47" s="1" customFormat="1" ht="16.5" customHeight="1" x14ac:dyDescent="0.2">
      <c r="B50" s="32"/>
      <c r="E50" s="287" t="str">
        <f>E9</f>
        <v>SO_10 - Vnitřní elektroinstalace a rozvaděče</v>
      </c>
      <c r="F50" s="321"/>
      <c r="G50" s="321"/>
      <c r="H50" s="321"/>
      <c r="L50" s="32"/>
    </row>
    <row r="51" spans="2:47" s="1" customFormat="1" ht="6.95" customHeight="1" x14ac:dyDescent="0.2">
      <c r="B51" s="32"/>
      <c r="L51" s="32"/>
    </row>
    <row r="52" spans="2:47" s="1" customFormat="1" ht="12" customHeight="1" x14ac:dyDescent="0.2">
      <c r="B52" s="32"/>
      <c r="C52" s="27" t="s">
        <v>21</v>
      </c>
      <c r="F52" s="25" t="str">
        <f>F12</f>
        <v xml:space="preserve"> </v>
      </c>
      <c r="I52" s="27" t="s">
        <v>23</v>
      </c>
      <c r="J52" s="49" t="str">
        <f>IF(J12="","",J12)</f>
        <v>19. 1. 2024</v>
      </c>
      <c r="L52" s="32"/>
    </row>
    <row r="53" spans="2:47" s="1" customFormat="1" ht="6.95" customHeight="1" x14ac:dyDescent="0.2">
      <c r="B53" s="32"/>
      <c r="L53" s="32"/>
    </row>
    <row r="54" spans="2:47" s="1" customFormat="1" ht="15.2" customHeight="1" x14ac:dyDescent="0.2">
      <c r="B54" s="32"/>
      <c r="C54" s="27" t="s">
        <v>25</v>
      </c>
      <c r="F54" s="25" t="str">
        <f>E15</f>
        <v>Dipl. Ing. René Göndör</v>
      </c>
      <c r="I54" s="27" t="s">
        <v>32</v>
      </c>
      <c r="J54" s="30" t="str">
        <f>E21</f>
        <v>PIKHART.CZ</v>
      </c>
      <c r="L54" s="32"/>
    </row>
    <row r="55" spans="2:47" s="1" customFormat="1" ht="15.2" customHeight="1" x14ac:dyDescent="0.2">
      <c r="B55" s="32"/>
      <c r="C55" s="27" t="s">
        <v>30</v>
      </c>
      <c r="F55" s="25" t="str">
        <f>IF(E18="","",E18)</f>
        <v>Vyplň údaj</v>
      </c>
      <c r="I55" s="27" t="s">
        <v>35</v>
      </c>
      <c r="J55" s="30" t="str">
        <f>E24</f>
        <v xml:space="preserve"> </v>
      </c>
      <c r="L55" s="32"/>
    </row>
    <row r="56" spans="2:47" s="1" customFormat="1" ht="10.35" customHeight="1" x14ac:dyDescent="0.2">
      <c r="B56" s="32"/>
      <c r="L56" s="32"/>
    </row>
    <row r="57" spans="2:47" s="1" customFormat="1" ht="29.25" customHeight="1" x14ac:dyDescent="0.2">
      <c r="B57" s="32"/>
      <c r="C57" s="96" t="s">
        <v>141</v>
      </c>
      <c r="D57" s="90"/>
      <c r="E57" s="90"/>
      <c r="F57" s="90"/>
      <c r="G57" s="90"/>
      <c r="H57" s="90"/>
      <c r="I57" s="90"/>
      <c r="J57" s="97" t="s">
        <v>142</v>
      </c>
      <c r="K57" s="90"/>
      <c r="L57" s="32"/>
    </row>
    <row r="58" spans="2:47" s="1" customFormat="1" ht="10.35" customHeight="1" x14ac:dyDescent="0.2">
      <c r="B58" s="32"/>
      <c r="L58" s="32"/>
    </row>
    <row r="59" spans="2:47" s="1" customFormat="1" ht="22.9" customHeight="1" x14ac:dyDescent="0.2">
      <c r="B59" s="32"/>
      <c r="C59" s="98" t="s">
        <v>70</v>
      </c>
      <c r="J59" s="63">
        <f>J85</f>
        <v>0</v>
      </c>
      <c r="L59" s="32"/>
      <c r="AU59" s="17" t="s">
        <v>143</v>
      </c>
    </row>
    <row r="60" spans="2:47" s="8" customFormat="1" ht="24.95" customHeight="1" x14ac:dyDescent="0.2">
      <c r="B60" s="99"/>
      <c r="D60" s="100" t="s">
        <v>413</v>
      </c>
      <c r="E60" s="101"/>
      <c r="F60" s="101"/>
      <c r="G60" s="101"/>
      <c r="H60" s="101"/>
      <c r="I60" s="101"/>
      <c r="J60" s="102">
        <f>J86</f>
        <v>0</v>
      </c>
      <c r="L60" s="99"/>
    </row>
    <row r="61" spans="2:47" s="14" customFormat="1" ht="19.899999999999999" customHeight="1" x14ac:dyDescent="0.2">
      <c r="B61" s="171"/>
      <c r="D61" s="172" t="s">
        <v>414</v>
      </c>
      <c r="E61" s="173"/>
      <c r="F61" s="173"/>
      <c r="G61" s="173"/>
      <c r="H61" s="173"/>
      <c r="I61" s="173"/>
      <c r="J61" s="174">
        <f>J87</f>
        <v>0</v>
      </c>
      <c r="L61" s="171"/>
    </row>
    <row r="62" spans="2:47" s="14" customFormat="1" ht="19.899999999999999" customHeight="1" x14ac:dyDescent="0.2">
      <c r="B62" s="171"/>
      <c r="D62" s="172" t="s">
        <v>415</v>
      </c>
      <c r="E62" s="173"/>
      <c r="F62" s="173"/>
      <c r="G62" s="173"/>
      <c r="H62" s="173"/>
      <c r="I62" s="173"/>
      <c r="J62" s="174">
        <f>J138</f>
        <v>0</v>
      </c>
      <c r="L62" s="171"/>
    </row>
    <row r="63" spans="2:47" s="14" customFormat="1" ht="19.899999999999999" customHeight="1" x14ac:dyDescent="0.2">
      <c r="B63" s="171"/>
      <c r="D63" s="172" t="s">
        <v>416</v>
      </c>
      <c r="E63" s="173"/>
      <c r="F63" s="173"/>
      <c r="G63" s="173"/>
      <c r="H63" s="173"/>
      <c r="I63" s="173"/>
      <c r="J63" s="174">
        <f>J179</f>
        <v>0</v>
      </c>
      <c r="L63" s="171"/>
    </row>
    <row r="64" spans="2:47" s="14" customFormat="1" ht="19.899999999999999" customHeight="1" x14ac:dyDescent="0.2">
      <c r="B64" s="171"/>
      <c r="D64" s="172" t="s">
        <v>417</v>
      </c>
      <c r="E64" s="173"/>
      <c r="F64" s="173"/>
      <c r="G64" s="173"/>
      <c r="H64" s="173"/>
      <c r="I64" s="173"/>
      <c r="J64" s="174">
        <f>J211</f>
        <v>0</v>
      </c>
      <c r="L64" s="171"/>
    </row>
    <row r="65" spans="2:12" s="8" customFormat="1" ht="24.95" customHeight="1" x14ac:dyDescent="0.2">
      <c r="B65" s="99"/>
      <c r="D65" s="100" t="s">
        <v>418</v>
      </c>
      <c r="E65" s="101"/>
      <c r="F65" s="101"/>
      <c r="G65" s="101"/>
      <c r="H65" s="101"/>
      <c r="I65" s="101"/>
      <c r="J65" s="102">
        <f>J261</f>
        <v>0</v>
      </c>
      <c r="L65" s="99"/>
    </row>
    <row r="66" spans="2:12" s="1" customFormat="1" ht="21.75" customHeight="1" x14ac:dyDescent="0.2">
      <c r="B66" s="32"/>
      <c r="L66" s="32"/>
    </row>
    <row r="67" spans="2:12" s="1" customFormat="1" ht="6.95" customHeight="1" x14ac:dyDescent="0.2">
      <c r="B67" s="41"/>
      <c r="C67" s="42"/>
      <c r="D67" s="42"/>
      <c r="E67" s="42"/>
      <c r="F67" s="42"/>
      <c r="G67" s="42"/>
      <c r="H67" s="42"/>
      <c r="I67" s="42"/>
      <c r="J67" s="42"/>
      <c r="K67" s="42"/>
      <c r="L67" s="32"/>
    </row>
    <row r="71" spans="2:12" s="1" customFormat="1" ht="6.95" customHeight="1" x14ac:dyDescent="0.2">
      <c r="B71" s="43"/>
      <c r="C71" s="44"/>
      <c r="D71" s="44"/>
      <c r="E71" s="44"/>
      <c r="F71" s="44"/>
      <c r="G71" s="44"/>
      <c r="H71" s="44"/>
      <c r="I71" s="44"/>
      <c r="J71" s="44"/>
      <c r="K71" s="44"/>
      <c r="L71" s="32"/>
    </row>
    <row r="72" spans="2:12" s="1" customFormat="1" ht="24.95" customHeight="1" x14ac:dyDescent="0.2">
      <c r="B72" s="32"/>
      <c r="C72" s="21" t="s">
        <v>152</v>
      </c>
      <c r="L72" s="32"/>
    </row>
    <row r="73" spans="2:12" s="1" customFormat="1" ht="6.95" customHeight="1" x14ac:dyDescent="0.2">
      <c r="B73" s="32"/>
      <c r="L73" s="32"/>
    </row>
    <row r="74" spans="2:12" s="1" customFormat="1" ht="12" customHeight="1" x14ac:dyDescent="0.2">
      <c r="B74" s="32"/>
      <c r="C74" s="27" t="s">
        <v>16</v>
      </c>
      <c r="L74" s="32"/>
    </row>
    <row r="75" spans="2:12" s="1" customFormat="1" ht="16.5" customHeight="1" x14ac:dyDescent="0.2">
      <c r="B75" s="32"/>
      <c r="E75" s="322" t="str">
        <f>E7</f>
        <v>Servisní centrum Čertovka</v>
      </c>
      <c r="F75" s="323"/>
      <c r="G75" s="323"/>
      <c r="H75" s="323"/>
      <c r="L75" s="32"/>
    </row>
    <row r="76" spans="2:12" s="1" customFormat="1" ht="12" customHeight="1" x14ac:dyDescent="0.2">
      <c r="B76" s="32"/>
      <c r="C76" s="27" t="s">
        <v>138</v>
      </c>
      <c r="L76" s="32"/>
    </row>
    <row r="77" spans="2:12" s="1" customFormat="1" ht="16.5" customHeight="1" x14ac:dyDescent="0.2">
      <c r="B77" s="32"/>
      <c r="E77" s="287" t="str">
        <f>E9</f>
        <v>SO_10 - Vnitřní elektroinstalace a rozvaděče</v>
      </c>
      <c r="F77" s="321"/>
      <c r="G77" s="321"/>
      <c r="H77" s="321"/>
      <c r="L77" s="32"/>
    </row>
    <row r="78" spans="2:12" s="1" customFormat="1" ht="6.95" customHeight="1" x14ac:dyDescent="0.2">
      <c r="B78" s="32"/>
      <c r="L78" s="32"/>
    </row>
    <row r="79" spans="2:12" s="1" customFormat="1" ht="12" customHeight="1" x14ac:dyDescent="0.2">
      <c r="B79" s="32"/>
      <c r="C79" s="27" t="s">
        <v>21</v>
      </c>
      <c r="F79" s="25" t="str">
        <f>F12</f>
        <v xml:space="preserve"> </v>
      </c>
      <c r="I79" s="27" t="s">
        <v>23</v>
      </c>
      <c r="J79" s="49" t="str">
        <f>IF(J12="","",J12)</f>
        <v>19. 1. 2024</v>
      </c>
      <c r="L79" s="32"/>
    </row>
    <row r="80" spans="2:12" s="1" customFormat="1" ht="6.95" customHeight="1" x14ac:dyDescent="0.2">
      <c r="B80" s="32"/>
      <c r="L80" s="32"/>
    </row>
    <row r="81" spans="2:65" s="1" customFormat="1" ht="15.2" customHeight="1" x14ac:dyDescent="0.2">
      <c r="B81" s="32"/>
      <c r="C81" s="27" t="s">
        <v>25</v>
      </c>
      <c r="F81" s="25" t="str">
        <f>E15</f>
        <v>Dipl. Ing. René Göndör</v>
      </c>
      <c r="I81" s="27" t="s">
        <v>32</v>
      </c>
      <c r="J81" s="30" t="str">
        <f>E21</f>
        <v>PIKHART.CZ</v>
      </c>
      <c r="L81" s="32"/>
    </row>
    <row r="82" spans="2:65" s="1" customFormat="1" ht="15.2" customHeight="1" x14ac:dyDescent="0.2">
      <c r="B82" s="32"/>
      <c r="C82" s="27" t="s">
        <v>30</v>
      </c>
      <c r="F82" s="25" t="str">
        <f>IF(E18="","",E18)</f>
        <v>Vyplň údaj</v>
      </c>
      <c r="I82" s="27" t="s">
        <v>35</v>
      </c>
      <c r="J82" s="30" t="str">
        <f>E24</f>
        <v xml:space="preserve"> </v>
      </c>
      <c r="L82" s="32"/>
    </row>
    <row r="83" spans="2:65" s="1" customFormat="1" ht="10.35" customHeight="1" x14ac:dyDescent="0.2">
      <c r="B83" s="32"/>
      <c r="L83" s="32"/>
    </row>
    <row r="84" spans="2:65" s="9" customFormat="1" ht="29.25" customHeight="1" x14ac:dyDescent="0.2">
      <c r="B84" s="103"/>
      <c r="C84" s="104" t="s">
        <v>153</v>
      </c>
      <c r="D84" s="105" t="s">
        <v>57</v>
      </c>
      <c r="E84" s="105" t="s">
        <v>53</v>
      </c>
      <c r="F84" s="105" t="s">
        <v>54</v>
      </c>
      <c r="G84" s="105" t="s">
        <v>154</v>
      </c>
      <c r="H84" s="105" t="s">
        <v>155</v>
      </c>
      <c r="I84" s="105" t="s">
        <v>156</v>
      </c>
      <c r="J84" s="105" t="s">
        <v>142</v>
      </c>
      <c r="K84" s="106" t="s">
        <v>157</v>
      </c>
      <c r="L84" s="103"/>
      <c r="M84" s="56" t="s">
        <v>19</v>
      </c>
      <c r="N84" s="57" t="s">
        <v>42</v>
      </c>
      <c r="O84" s="57" t="s">
        <v>158</v>
      </c>
      <c r="P84" s="57" t="s">
        <v>159</v>
      </c>
      <c r="Q84" s="57" t="s">
        <v>160</v>
      </c>
      <c r="R84" s="57" t="s">
        <v>161</v>
      </c>
      <c r="S84" s="57" t="s">
        <v>162</v>
      </c>
      <c r="T84" s="57" t="s">
        <v>163</v>
      </c>
      <c r="U84" s="58" t="s">
        <v>164</v>
      </c>
    </row>
    <row r="85" spans="2:65" s="1" customFormat="1" ht="22.9" customHeight="1" x14ac:dyDescent="0.25">
      <c r="B85" s="32"/>
      <c r="C85" s="61" t="s">
        <v>165</v>
      </c>
      <c r="J85" s="107">
        <f>BK85</f>
        <v>0</v>
      </c>
      <c r="L85" s="32"/>
      <c r="M85" s="59"/>
      <c r="N85" s="50"/>
      <c r="O85" s="50"/>
      <c r="P85" s="108">
        <f>P86+P261</f>
        <v>0</v>
      </c>
      <c r="Q85" s="50"/>
      <c r="R85" s="108">
        <f>R86+R261</f>
        <v>0</v>
      </c>
      <c r="S85" s="50"/>
      <c r="T85" s="108">
        <f>T86+T261</f>
        <v>0</v>
      </c>
      <c r="U85" s="51"/>
      <c r="AT85" s="17" t="s">
        <v>71</v>
      </c>
      <c r="AU85" s="17" t="s">
        <v>143</v>
      </c>
      <c r="BK85" s="109">
        <f>BK86+BK261</f>
        <v>0</v>
      </c>
    </row>
    <row r="86" spans="2:65" s="10" customFormat="1" ht="25.9" customHeight="1" x14ac:dyDescent="0.2">
      <c r="B86" s="110"/>
      <c r="D86" s="111" t="s">
        <v>71</v>
      </c>
      <c r="E86" s="112" t="s">
        <v>419</v>
      </c>
      <c r="F86" s="112" t="s">
        <v>419</v>
      </c>
      <c r="I86" s="113"/>
      <c r="J86" s="114">
        <f>BK86</f>
        <v>0</v>
      </c>
      <c r="L86" s="110"/>
      <c r="M86" s="115"/>
      <c r="P86" s="116">
        <f>P87+P138+P179+P211</f>
        <v>0</v>
      </c>
      <c r="R86" s="116">
        <f>R87+R138+R179+R211</f>
        <v>0</v>
      </c>
      <c r="T86" s="116">
        <f>T87+T138+T179+T211</f>
        <v>0</v>
      </c>
      <c r="U86" s="117"/>
      <c r="AR86" s="111" t="s">
        <v>80</v>
      </c>
      <c r="AT86" s="118" t="s">
        <v>71</v>
      </c>
      <c r="AU86" s="118" t="s">
        <v>72</v>
      </c>
      <c r="AY86" s="111" t="s">
        <v>167</v>
      </c>
      <c r="BK86" s="119">
        <f>BK87+BK138+BK179+BK211</f>
        <v>0</v>
      </c>
    </row>
    <row r="87" spans="2:65" s="10" customFormat="1" ht="22.9" customHeight="1" x14ac:dyDescent="0.2">
      <c r="B87" s="110"/>
      <c r="D87" s="111" t="s">
        <v>71</v>
      </c>
      <c r="E87" s="175" t="s">
        <v>420</v>
      </c>
      <c r="F87" s="175" t="s">
        <v>421</v>
      </c>
      <c r="I87" s="113"/>
      <c r="J87" s="176">
        <f>BK87</f>
        <v>0</v>
      </c>
      <c r="L87" s="110"/>
      <c r="M87" s="115"/>
      <c r="P87" s="116">
        <f>SUM(P88:P137)</f>
        <v>0</v>
      </c>
      <c r="R87" s="116">
        <f>SUM(R88:R137)</f>
        <v>0</v>
      </c>
      <c r="T87" s="116">
        <f>SUM(T88:T137)</f>
        <v>0</v>
      </c>
      <c r="U87" s="117"/>
      <c r="AR87" s="111" t="s">
        <v>80</v>
      </c>
      <c r="AT87" s="118" t="s">
        <v>71</v>
      </c>
      <c r="AU87" s="118" t="s">
        <v>80</v>
      </c>
      <c r="AY87" s="111" t="s">
        <v>167</v>
      </c>
      <c r="BK87" s="119">
        <f>SUM(BK88:BK137)</f>
        <v>0</v>
      </c>
    </row>
    <row r="88" spans="2:65" s="1" customFormat="1" ht="16.5" customHeight="1" x14ac:dyDescent="0.2">
      <c r="B88" s="32"/>
      <c r="C88" s="120" t="s">
        <v>80</v>
      </c>
      <c r="D88" s="120" t="s">
        <v>168</v>
      </c>
      <c r="E88" s="121" t="s">
        <v>422</v>
      </c>
      <c r="F88" s="122" t="s">
        <v>423</v>
      </c>
      <c r="G88" s="123" t="s">
        <v>424</v>
      </c>
      <c r="H88" s="124">
        <v>9</v>
      </c>
      <c r="I88" s="125"/>
      <c r="J88" s="126">
        <f t="shared" ref="J88:J119" si="0">ROUND(I88*H88,2)</f>
        <v>0</v>
      </c>
      <c r="K88" s="122" t="s">
        <v>19</v>
      </c>
      <c r="L88" s="32"/>
      <c r="M88" s="127" t="s">
        <v>19</v>
      </c>
      <c r="N88" s="128" t="s">
        <v>43</v>
      </c>
      <c r="P88" s="129">
        <f t="shared" ref="P88:P119" si="1">O88*H88</f>
        <v>0</v>
      </c>
      <c r="Q88" s="129">
        <v>0</v>
      </c>
      <c r="R88" s="129">
        <f t="shared" ref="R88:R119" si="2">Q88*H88</f>
        <v>0</v>
      </c>
      <c r="S88" s="129">
        <v>0</v>
      </c>
      <c r="T88" s="129">
        <f t="shared" ref="T88:T119" si="3">S88*H88</f>
        <v>0</v>
      </c>
      <c r="U88" s="130" t="s">
        <v>19</v>
      </c>
      <c r="AR88" s="131" t="s">
        <v>173</v>
      </c>
      <c r="AT88" s="131" t="s">
        <v>168</v>
      </c>
      <c r="AU88" s="131" t="s">
        <v>82</v>
      </c>
      <c r="AY88" s="17" t="s">
        <v>167</v>
      </c>
      <c r="BE88" s="132">
        <f t="shared" ref="BE88:BE119" si="4">IF(N88="základní",J88,0)</f>
        <v>0</v>
      </c>
      <c r="BF88" s="132">
        <f t="shared" ref="BF88:BF119" si="5">IF(N88="snížená",J88,0)</f>
        <v>0</v>
      </c>
      <c r="BG88" s="132">
        <f t="shared" ref="BG88:BG119" si="6">IF(N88="zákl. přenesená",J88,0)</f>
        <v>0</v>
      </c>
      <c r="BH88" s="132">
        <f t="shared" ref="BH88:BH119" si="7">IF(N88="sníž. přenesená",J88,0)</f>
        <v>0</v>
      </c>
      <c r="BI88" s="132">
        <f t="shared" ref="BI88:BI119" si="8">IF(N88="nulová",J88,0)</f>
        <v>0</v>
      </c>
      <c r="BJ88" s="17" t="s">
        <v>80</v>
      </c>
      <c r="BK88" s="132">
        <f t="shared" ref="BK88:BK119" si="9">ROUND(I88*H88,2)</f>
        <v>0</v>
      </c>
      <c r="BL88" s="17" t="s">
        <v>173</v>
      </c>
      <c r="BM88" s="131" t="s">
        <v>425</v>
      </c>
    </row>
    <row r="89" spans="2:65" s="1" customFormat="1" ht="16.5" customHeight="1" x14ac:dyDescent="0.2">
      <c r="B89" s="32"/>
      <c r="C89" s="120" t="s">
        <v>82</v>
      </c>
      <c r="D89" s="120" t="s">
        <v>168</v>
      </c>
      <c r="E89" s="121" t="s">
        <v>426</v>
      </c>
      <c r="F89" s="122" t="s">
        <v>427</v>
      </c>
      <c r="G89" s="123" t="s">
        <v>424</v>
      </c>
      <c r="H89" s="124">
        <v>11</v>
      </c>
      <c r="I89" s="125"/>
      <c r="J89" s="126">
        <f t="shared" si="0"/>
        <v>0</v>
      </c>
      <c r="K89" s="122" t="s">
        <v>19</v>
      </c>
      <c r="L89" s="32"/>
      <c r="M89" s="127" t="s">
        <v>19</v>
      </c>
      <c r="N89" s="128" t="s">
        <v>43</v>
      </c>
      <c r="P89" s="129">
        <f t="shared" si="1"/>
        <v>0</v>
      </c>
      <c r="Q89" s="129">
        <v>0</v>
      </c>
      <c r="R89" s="129">
        <f t="shared" si="2"/>
        <v>0</v>
      </c>
      <c r="S89" s="129">
        <v>0</v>
      </c>
      <c r="T89" s="129">
        <f t="shared" si="3"/>
        <v>0</v>
      </c>
      <c r="U89" s="130" t="s">
        <v>19</v>
      </c>
      <c r="AR89" s="131" t="s">
        <v>173</v>
      </c>
      <c r="AT89" s="131" t="s">
        <v>168</v>
      </c>
      <c r="AU89" s="131" t="s">
        <v>82</v>
      </c>
      <c r="AY89" s="17" t="s">
        <v>167</v>
      </c>
      <c r="BE89" s="132">
        <f t="shared" si="4"/>
        <v>0</v>
      </c>
      <c r="BF89" s="132">
        <f t="shared" si="5"/>
        <v>0</v>
      </c>
      <c r="BG89" s="132">
        <f t="shared" si="6"/>
        <v>0</v>
      </c>
      <c r="BH89" s="132">
        <f t="shared" si="7"/>
        <v>0</v>
      </c>
      <c r="BI89" s="132">
        <f t="shared" si="8"/>
        <v>0</v>
      </c>
      <c r="BJ89" s="17" t="s">
        <v>80</v>
      </c>
      <c r="BK89" s="132">
        <f t="shared" si="9"/>
        <v>0</v>
      </c>
      <c r="BL89" s="17" t="s">
        <v>173</v>
      </c>
      <c r="BM89" s="131" t="s">
        <v>428</v>
      </c>
    </row>
    <row r="90" spans="2:65" s="1" customFormat="1" ht="16.5" customHeight="1" x14ac:dyDescent="0.2">
      <c r="B90" s="32"/>
      <c r="C90" s="120" t="s">
        <v>187</v>
      </c>
      <c r="D90" s="120" t="s">
        <v>168</v>
      </c>
      <c r="E90" s="121" t="s">
        <v>429</v>
      </c>
      <c r="F90" s="122" t="s">
        <v>430</v>
      </c>
      <c r="G90" s="123" t="s">
        <v>424</v>
      </c>
      <c r="H90" s="124">
        <v>4</v>
      </c>
      <c r="I90" s="125"/>
      <c r="J90" s="126">
        <f t="shared" si="0"/>
        <v>0</v>
      </c>
      <c r="K90" s="122" t="s">
        <v>19</v>
      </c>
      <c r="L90" s="32"/>
      <c r="M90" s="127" t="s">
        <v>19</v>
      </c>
      <c r="N90" s="128" t="s">
        <v>43</v>
      </c>
      <c r="P90" s="129">
        <f t="shared" si="1"/>
        <v>0</v>
      </c>
      <c r="Q90" s="129">
        <v>0</v>
      </c>
      <c r="R90" s="129">
        <f t="shared" si="2"/>
        <v>0</v>
      </c>
      <c r="S90" s="129">
        <v>0</v>
      </c>
      <c r="T90" s="129">
        <f t="shared" si="3"/>
        <v>0</v>
      </c>
      <c r="U90" s="130" t="s">
        <v>19</v>
      </c>
      <c r="AR90" s="131" t="s">
        <v>173</v>
      </c>
      <c r="AT90" s="131" t="s">
        <v>168</v>
      </c>
      <c r="AU90" s="131" t="s">
        <v>82</v>
      </c>
      <c r="AY90" s="17" t="s">
        <v>167</v>
      </c>
      <c r="BE90" s="132">
        <f t="shared" si="4"/>
        <v>0</v>
      </c>
      <c r="BF90" s="132">
        <f t="shared" si="5"/>
        <v>0</v>
      </c>
      <c r="BG90" s="132">
        <f t="shared" si="6"/>
        <v>0</v>
      </c>
      <c r="BH90" s="132">
        <f t="shared" si="7"/>
        <v>0</v>
      </c>
      <c r="BI90" s="132">
        <f t="shared" si="8"/>
        <v>0</v>
      </c>
      <c r="BJ90" s="17" t="s">
        <v>80</v>
      </c>
      <c r="BK90" s="132">
        <f t="shared" si="9"/>
        <v>0</v>
      </c>
      <c r="BL90" s="17" t="s">
        <v>173</v>
      </c>
      <c r="BM90" s="131" t="s">
        <v>431</v>
      </c>
    </row>
    <row r="91" spans="2:65" s="1" customFormat="1" ht="16.5" customHeight="1" x14ac:dyDescent="0.2">
      <c r="B91" s="32"/>
      <c r="C91" s="120" t="s">
        <v>173</v>
      </c>
      <c r="D91" s="120" t="s">
        <v>168</v>
      </c>
      <c r="E91" s="121" t="s">
        <v>432</v>
      </c>
      <c r="F91" s="122" t="s">
        <v>433</v>
      </c>
      <c r="G91" s="123" t="s">
        <v>424</v>
      </c>
      <c r="H91" s="124">
        <v>2</v>
      </c>
      <c r="I91" s="125"/>
      <c r="J91" s="126">
        <f t="shared" si="0"/>
        <v>0</v>
      </c>
      <c r="K91" s="122" t="s">
        <v>19</v>
      </c>
      <c r="L91" s="32"/>
      <c r="M91" s="127" t="s">
        <v>19</v>
      </c>
      <c r="N91" s="128" t="s">
        <v>43</v>
      </c>
      <c r="P91" s="129">
        <f t="shared" si="1"/>
        <v>0</v>
      </c>
      <c r="Q91" s="129">
        <v>0</v>
      </c>
      <c r="R91" s="129">
        <f t="shared" si="2"/>
        <v>0</v>
      </c>
      <c r="S91" s="129">
        <v>0</v>
      </c>
      <c r="T91" s="129">
        <f t="shared" si="3"/>
        <v>0</v>
      </c>
      <c r="U91" s="130" t="s">
        <v>19</v>
      </c>
      <c r="AR91" s="131" t="s">
        <v>173</v>
      </c>
      <c r="AT91" s="131" t="s">
        <v>168</v>
      </c>
      <c r="AU91" s="131" t="s">
        <v>82</v>
      </c>
      <c r="AY91" s="17" t="s">
        <v>167</v>
      </c>
      <c r="BE91" s="132">
        <f t="shared" si="4"/>
        <v>0</v>
      </c>
      <c r="BF91" s="132">
        <f t="shared" si="5"/>
        <v>0</v>
      </c>
      <c r="BG91" s="132">
        <f t="shared" si="6"/>
        <v>0</v>
      </c>
      <c r="BH91" s="132">
        <f t="shared" si="7"/>
        <v>0</v>
      </c>
      <c r="BI91" s="132">
        <f t="shared" si="8"/>
        <v>0</v>
      </c>
      <c r="BJ91" s="17" t="s">
        <v>80</v>
      </c>
      <c r="BK91" s="132">
        <f t="shared" si="9"/>
        <v>0</v>
      </c>
      <c r="BL91" s="17" t="s">
        <v>173</v>
      </c>
      <c r="BM91" s="131" t="s">
        <v>434</v>
      </c>
    </row>
    <row r="92" spans="2:65" s="1" customFormat="1" ht="16.5" customHeight="1" x14ac:dyDescent="0.2">
      <c r="B92" s="32"/>
      <c r="C92" s="120" t="s">
        <v>199</v>
      </c>
      <c r="D92" s="120" t="s">
        <v>168</v>
      </c>
      <c r="E92" s="121" t="s">
        <v>435</v>
      </c>
      <c r="F92" s="122" t="s">
        <v>436</v>
      </c>
      <c r="G92" s="123" t="s">
        <v>424</v>
      </c>
      <c r="H92" s="124">
        <v>11</v>
      </c>
      <c r="I92" s="125"/>
      <c r="J92" s="126">
        <f t="shared" si="0"/>
        <v>0</v>
      </c>
      <c r="K92" s="122" t="s">
        <v>19</v>
      </c>
      <c r="L92" s="32"/>
      <c r="M92" s="127" t="s">
        <v>19</v>
      </c>
      <c r="N92" s="128" t="s">
        <v>43</v>
      </c>
      <c r="P92" s="129">
        <f t="shared" si="1"/>
        <v>0</v>
      </c>
      <c r="Q92" s="129">
        <v>0</v>
      </c>
      <c r="R92" s="129">
        <f t="shared" si="2"/>
        <v>0</v>
      </c>
      <c r="S92" s="129">
        <v>0</v>
      </c>
      <c r="T92" s="129">
        <f t="shared" si="3"/>
        <v>0</v>
      </c>
      <c r="U92" s="130" t="s">
        <v>19</v>
      </c>
      <c r="AR92" s="131" t="s">
        <v>173</v>
      </c>
      <c r="AT92" s="131" t="s">
        <v>168</v>
      </c>
      <c r="AU92" s="131" t="s">
        <v>82</v>
      </c>
      <c r="AY92" s="17" t="s">
        <v>167</v>
      </c>
      <c r="BE92" s="132">
        <f t="shared" si="4"/>
        <v>0</v>
      </c>
      <c r="BF92" s="132">
        <f t="shared" si="5"/>
        <v>0</v>
      </c>
      <c r="BG92" s="132">
        <f t="shared" si="6"/>
        <v>0</v>
      </c>
      <c r="BH92" s="132">
        <f t="shared" si="7"/>
        <v>0</v>
      </c>
      <c r="BI92" s="132">
        <f t="shared" si="8"/>
        <v>0</v>
      </c>
      <c r="BJ92" s="17" t="s">
        <v>80</v>
      </c>
      <c r="BK92" s="132">
        <f t="shared" si="9"/>
        <v>0</v>
      </c>
      <c r="BL92" s="17" t="s">
        <v>173</v>
      </c>
      <c r="BM92" s="131" t="s">
        <v>437</v>
      </c>
    </row>
    <row r="93" spans="2:65" s="1" customFormat="1" ht="16.5" customHeight="1" x14ac:dyDescent="0.2">
      <c r="B93" s="32"/>
      <c r="C93" s="120" t="s">
        <v>205</v>
      </c>
      <c r="D93" s="120" t="s">
        <v>168</v>
      </c>
      <c r="E93" s="121" t="s">
        <v>438</v>
      </c>
      <c r="F93" s="122" t="s">
        <v>439</v>
      </c>
      <c r="G93" s="123" t="s">
        <v>424</v>
      </c>
      <c r="H93" s="124">
        <v>10</v>
      </c>
      <c r="I93" s="125"/>
      <c r="J93" s="126">
        <f t="shared" si="0"/>
        <v>0</v>
      </c>
      <c r="K93" s="122" t="s">
        <v>19</v>
      </c>
      <c r="L93" s="32"/>
      <c r="M93" s="127" t="s">
        <v>19</v>
      </c>
      <c r="N93" s="128" t="s">
        <v>43</v>
      </c>
      <c r="P93" s="129">
        <f t="shared" si="1"/>
        <v>0</v>
      </c>
      <c r="Q93" s="129">
        <v>0</v>
      </c>
      <c r="R93" s="129">
        <f t="shared" si="2"/>
        <v>0</v>
      </c>
      <c r="S93" s="129">
        <v>0</v>
      </c>
      <c r="T93" s="129">
        <f t="shared" si="3"/>
        <v>0</v>
      </c>
      <c r="U93" s="130" t="s">
        <v>19</v>
      </c>
      <c r="AR93" s="131" t="s">
        <v>173</v>
      </c>
      <c r="AT93" s="131" t="s">
        <v>168</v>
      </c>
      <c r="AU93" s="131" t="s">
        <v>82</v>
      </c>
      <c r="AY93" s="17" t="s">
        <v>167</v>
      </c>
      <c r="BE93" s="132">
        <f t="shared" si="4"/>
        <v>0</v>
      </c>
      <c r="BF93" s="132">
        <f t="shared" si="5"/>
        <v>0</v>
      </c>
      <c r="BG93" s="132">
        <f t="shared" si="6"/>
        <v>0</v>
      </c>
      <c r="BH93" s="132">
        <f t="shared" si="7"/>
        <v>0</v>
      </c>
      <c r="BI93" s="132">
        <f t="shared" si="8"/>
        <v>0</v>
      </c>
      <c r="BJ93" s="17" t="s">
        <v>80</v>
      </c>
      <c r="BK93" s="132">
        <f t="shared" si="9"/>
        <v>0</v>
      </c>
      <c r="BL93" s="17" t="s">
        <v>173</v>
      </c>
      <c r="BM93" s="131" t="s">
        <v>440</v>
      </c>
    </row>
    <row r="94" spans="2:65" s="1" customFormat="1" ht="16.5" customHeight="1" x14ac:dyDescent="0.2">
      <c r="B94" s="32"/>
      <c r="C94" s="120" t="s">
        <v>212</v>
      </c>
      <c r="D94" s="120" t="s">
        <v>168</v>
      </c>
      <c r="E94" s="121" t="s">
        <v>441</v>
      </c>
      <c r="F94" s="122" t="s">
        <v>442</v>
      </c>
      <c r="G94" s="123" t="s">
        <v>424</v>
      </c>
      <c r="H94" s="124">
        <v>1</v>
      </c>
      <c r="I94" s="125"/>
      <c r="J94" s="126">
        <f t="shared" si="0"/>
        <v>0</v>
      </c>
      <c r="K94" s="122" t="s">
        <v>19</v>
      </c>
      <c r="L94" s="32"/>
      <c r="M94" s="127" t="s">
        <v>19</v>
      </c>
      <c r="N94" s="128" t="s">
        <v>43</v>
      </c>
      <c r="P94" s="129">
        <f t="shared" si="1"/>
        <v>0</v>
      </c>
      <c r="Q94" s="129">
        <v>0</v>
      </c>
      <c r="R94" s="129">
        <f t="shared" si="2"/>
        <v>0</v>
      </c>
      <c r="S94" s="129">
        <v>0</v>
      </c>
      <c r="T94" s="129">
        <f t="shared" si="3"/>
        <v>0</v>
      </c>
      <c r="U94" s="130" t="s">
        <v>19</v>
      </c>
      <c r="AR94" s="131" t="s">
        <v>173</v>
      </c>
      <c r="AT94" s="131" t="s">
        <v>168</v>
      </c>
      <c r="AU94" s="131" t="s">
        <v>82</v>
      </c>
      <c r="AY94" s="17" t="s">
        <v>167</v>
      </c>
      <c r="BE94" s="132">
        <f t="shared" si="4"/>
        <v>0</v>
      </c>
      <c r="BF94" s="132">
        <f t="shared" si="5"/>
        <v>0</v>
      </c>
      <c r="BG94" s="132">
        <f t="shared" si="6"/>
        <v>0</v>
      </c>
      <c r="BH94" s="132">
        <f t="shared" si="7"/>
        <v>0</v>
      </c>
      <c r="BI94" s="132">
        <f t="shared" si="8"/>
        <v>0</v>
      </c>
      <c r="BJ94" s="17" t="s">
        <v>80</v>
      </c>
      <c r="BK94" s="132">
        <f t="shared" si="9"/>
        <v>0</v>
      </c>
      <c r="BL94" s="17" t="s">
        <v>173</v>
      </c>
      <c r="BM94" s="131" t="s">
        <v>443</v>
      </c>
    </row>
    <row r="95" spans="2:65" s="1" customFormat="1" ht="16.5" customHeight="1" x14ac:dyDescent="0.2">
      <c r="B95" s="32"/>
      <c r="C95" s="120" t="s">
        <v>184</v>
      </c>
      <c r="D95" s="120" t="s">
        <v>168</v>
      </c>
      <c r="E95" s="121" t="s">
        <v>444</v>
      </c>
      <c r="F95" s="122" t="s">
        <v>445</v>
      </c>
      <c r="G95" s="123" t="s">
        <v>424</v>
      </c>
      <c r="H95" s="124">
        <v>4</v>
      </c>
      <c r="I95" s="125"/>
      <c r="J95" s="126">
        <f t="shared" si="0"/>
        <v>0</v>
      </c>
      <c r="K95" s="122" t="s">
        <v>19</v>
      </c>
      <c r="L95" s="32"/>
      <c r="M95" s="127" t="s">
        <v>19</v>
      </c>
      <c r="N95" s="128" t="s">
        <v>43</v>
      </c>
      <c r="P95" s="129">
        <f t="shared" si="1"/>
        <v>0</v>
      </c>
      <c r="Q95" s="129">
        <v>0</v>
      </c>
      <c r="R95" s="129">
        <f t="shared" si="2"/>
        <v>0</v>
      </c>
      <c r="S95" s="129">
        <v>0</v>
      </c>
      <c r="T95" s="129">
        <f t="shared" si="3"/>
        <v>0</v>
      </c>
      <c r="U95" s="130" t="s">
        <v>19</v>
      </c>
      <c r="AR95" s="131" t="s">
        <v>173</v>
      </c>
      <c r="AT95" s="131" t="s">
        <v>168</v>
      </c>
      <c r="AU95" s="131" t="s">
        <v>82</v>
      </c>
      <c r="AY95" s="17" t="s">
        <v>167</v>
      </c>
      <c r="BE95" s="132">
        <f t="shared" si="4"/>
        <v>0</v>
      </c>
      <c r="BF95" s="132">
        <f t="shared" si="5"/>
        <v>0</v>
      </c>
      <c r="BG95" s="132">
        <f t="shared" si="6"/>
        <v>0</v>
      </c>
      <c r="BH95" s="132">
        <f t="shared" si="7"/>
        <v>0</v>
      </c>
      <c r="BI95" s="132">
        <f t="shared" si="8"/>
        <v>0</v>
      </c>
      <c r="BJ95" s="17" t="s">
        <v>80</v>
      </c>
      <c r="BK95" s="132">
        <f t="shared" si="9"/>
        <v>0</v>
      </c>
      <c r="BL95" s="17" t="s">
        <v>173</v>
      </c>
      <c r="BM95" s="131" t="s">
        <v>446</v>
      </c>
    </row>
    <row r="96" spans="2:65" s="1" customFormat="1" ht="16.5" customHeight="1" x14ac:dyDescent="0.2">
      <c r="B96" s="32"/>
      <c r="C96" s="120" t="s">
        <v>225</v>
      </c>
      <c r="D96" s="120" t="s">
        <v>168</v>
      </c>
      <c r="E96" s="121" t="s">
        <v>447</v>
      </c>
      <c r="F96" s="122" t="s">
        <v>448</v>
      </c>
      <c r="G96" s="123" t="s">
        <v>424</v>
      </c>
      <c r="H96" s="124">
        <v>4</v>
      </c>
      <c r="I96" s="125"/>
      <c r="J96" s="126">
        <f t="shared" si="0"/>
        <v>0</v>
      </c>
      <c r="K96" s="122" t="s">
        <v>19</v>
      </c>
      <c r="L96" s="32"/>
      <c r="M96" s="127" t="s">
        <v>19</v>
      </c>
      <c r="N96" s="128" t="s">
        <v>43</v>
      </c>
      <c r="P96" s="129">
        <f t="shared" si="1"/>
        <v>0</v>
      </c>
      <c r="Q96" s="129">
        <v>0</v>
      </c>
      <c r="R96" s="129">
        <f t="shared" si="2"/>
        <v>0</v>
      </c>
      <c r="S96" s="129">
        <v>0</v>
      </c>
      <c r="T96" s="129">
        <f t="shared" si="3"/>
        <v>0</v>
      </c>
      <c r="U96" s="130" t="s">
        <v>19</v>
      </c>
      <c r="AR96" s="131" t="s">
        <v>173</v>
      </c>
      <c r="AT96" s="131" t="s">
        <v>168</v>
      </c>
      <c r="AU96" s="131" t="s">
        <v>82</v>
      </c>
      <c r="AY96" s="17" t="s">
        <v>167</v>
      </c>
      <c r="BE96" s="132">
        <f t="shared" si="4"/>
        <v>0</v>
      </c>
      <c r="BF96" s="132">
        <f t="shared" si="5"/>
        <v>0</v>
      </c>
      <c r="BG96" s="132">
        <f t="shared" si="6"/>
        <v>0</v>
      </c>
      <c r="BH96" s="132">
        <f t="shared" si="7"/>
        <v>0</v>
      </c>
      <c r="BI96" s="132">
        <f t="shared" si="8"/>
        <v>0</v>
      </c>
      <c r="BJ96" s="17" t="s">
        <v>80</v>
      </c>
      <c r="BK96" s="132">
        <f t="shared" si="9"/>
        <v>0</v>
      </c>
      <c r="BL96" s="17" t="s">
        <v>173</v>
      </c>
      <c r="BM96" s="131" t="s">
        <v>449</v>
      </c>
    </row>
    <row r="97" spans="2:65" s="1" customFormat="1" ht="16.5" customHeight="1" x14ac:dyDescent="0.2">
      <c r="B97" s="32"/>
      <c r="C97" s="120" t="s">
        <v>233</v>
      </c>
      <c r="D97" s="120" t="s">
        <v>168</v>
      </c>
      <c r="E97" s="121" t="s">
        <v>450</v>
      </c>
      <c r="F97" s="122" t="s">
        <v>451</v>
      </c>
      <c r="G97" s="123" t="s">
        <v>424</v>
      </c>
      <c r="H97" s="124">
        <v>1</v>
      </c>
      <c r="I97" s="125"/>
      <c r="J97" s="126">
        <f t="shared" si="0"/>
        <v>0</v>
      </c>
      <c r="K97" s="122" t="s">
        <v>19</v>
      </c>
      <c r="L97" s="32"/>
      <c r="M97" s="127" t="s">
        <v>19</v>
      </c>
      <c r="N97" s="128" t="s">
        <v>43</v>
      </c>
      <c r="P97" s="129">
        <f t="shared" si="1"/>
        <v>0</v>
      </c>
      <c r="Q97" s="129">
        <v>0</v>
      </c>
      <c r="R97" s="129">
        <f t="shared" si="2"/>
        <v>0</v>
      </c>
      <c r="S97" s="129">
        <v>0</v>
      </c>
      <c r="T97" s="129">
        <f t="shared" si="3"/>
        <v>0</v>
      </c>
      <c r="U97" s="130" t="s">
        <v>19</v>
      </c>
      <c r="AR97" s="131" t="s">
        <v>173</v>
      </c>
      <c r="AT97" s="131" t="s">
        <v>168</v>
      </c>
      <c r="AU97" s="131" t="s">
        <v>82</v>
      </c>
      <c r="AY97" s="17" t="s">
        <v>167</v>
      </c>
      <c r="BE97" s="132">
        <f t="shared" si="4"/>
        <v>0</v>
      </c>
      <c r="BF97" s="132">
        <f t="shared" si="5"/>
        <v>0</v>
      </c>
      <c r="BG97" s="132">
        <f t="shared" si="6"/>
        <v>0</v>
      </c>
      <c r="BH97" s="132">
        <f t="shared" si="7"/>
        <v>0</v>
      </c>
      <c r="BI97" s="132">
        <f t="shared" si="8"/>
        <v>0</v>
      </c>
      <c r="BJ97" s="17" t="s">
        <v>80</v>
      </c>
      <c r="BK97" s="132">
        <f t="shared" si="9"/>
        <v>0</v>
      </c>
      <c r="BL97" s="17" t="s">
        <v>173</v>
      </c>
      <c r="BM97" s="131" t="s">
        <v>452</v>
      </c>
    </row>
    <row r="98" spans="2:65" s="1" customFormat="1" ht="16.5" customHeight="1" x14ac:dyDescent="0.2">
      <c r="B98" s="32"/>
      <c r="C98" s="120" t="s">
        <v>239</v>
      </c>
      <c r="D98" s="120" t="s">
        <v>168</v>
      </c>
      <c r="E98" s="121" t="s">
        <v>453</v>
      </c>
      <c r="F98" s="122" t="s">
        <v>454</v>
      </c>
      <c r="G98" s="123" t="s">
        <v>424</v>
      </c>
      <c r="H98" s="124">
        <v>5</v>
      </c>
      <c r="I98" s="125"/>
      <c r="J98" s="126">
        <f t="shared" si="0"/>
        <v>0</v>
      </c>
      <c r="K98" s="122" t="s">
        <v>19</v>
      </c>
      <c r="L98" s="32"/>
      <c r="M98" s="127" t="s">
        <v>19</v>
      </c>
      <c r="N98" s="128" t="s">
        <v>43</v>
      </c>
      <c r="P98" s="129">
        <f t="shared" si="1"/>
        <v>0</v>
      </c>
      <c r="Q98" s="129">
        <v>0</v>
      </c>
      <c r="R98" s="129">
        <f t="shared" si="2"/>
        <v>0</v>
      </c>
      <c r="S98" s="129">
        <v>0</v>
      </c>
      <c r="T98" s="129">
        <f t="shared" si="3"/>
        <v>0</v>
      </c>
      <c r="U98" s="130" t="s">
        <v>19</v>
      </c>
      <c r="AR98" s="131" t="s">
        <v>173</v>
      </c>
      <c r="AT98" s="131" t="s">
        <v>168</v>
      </c>
      <c r="AU98" s="131" t="s">
        <v>82</v>
      </c>
      <c r="AY98" s="17" t="s">
        <v>167</v>
      </c>
      <c r="BE98" s="132">
        <f t="shared" si="4"/>
        <v>0</v>
      </c>
      <c r="BF98" s="132">
        <f t="shared" si="5"/>
        <v>0</v>
      </c>
      <c r="BG98" s="132">
        <f t="shared" si="6"/>
        <v>0</v>
      </c>
      <c r="BH98" s="132">
        <f t="shared" si="7"/>
        <v>0</v>
      </c>
      <c r="BI98" s="132">
        <f t="shared" si="8"/>
        <v>0</v>
      </c>
      <c r="BJ98" s="17" t="s">
        <v>80</v>
      </c>
      <c r="BK98" s="132">
        <f t="shared" si="9"/>
        <v>0</v>
      </c>
      <c r="BL98" s="17" t="s">
        <v>173</v>
      </c>
      <c r="BM98" s="131" t="s">
        <v>455</v>
      </c>
    </row>
    <row r="99" spans="2:65" s="1" customFormat="1" ht="16.5" customHeight="1" x14ac:dyDescent="0.2">
      <c r="B99" s="32"/>
      <c r="C99" s="120" t="s">
        <v>246</v>
      </c>
      <c r="D99" s="120" t="s">
        <v>168</v>
      </c>
      <c r="E99" s="121" t="s">
        <v>456</v>
      </c>
      <c r="F99" s="122" t="s">
        <v>457</v>
      </c>
      <c r="G99" s="123" t="s">
        <v>424</v>
      </c>
      <c r="H99" s="124">
        <v>1</v>
      </c>
      <c r="I99" s="125"/>
      <c r="J99" s="126">
        <f t="shared" si="0"/>
        <v>0</v>
      </c>
      <c r="K99" s="122" t="s">
        <v>19</v>
      </c>
      <c r="L99" s="32"/>
      <c r="M99" s="127" t="s">
        <v>19</v>
      </c>
      <c r="N99" s="128" t="s">
        <v>43</v>
      </c>
      <c r="P99" s="129">
        <f t="shared" si="1"/>
        <v>0</v>
      </c>
      <c r="Q99" s="129">
        <v>0</v>
      </c>
      <c r="R99" s="129">
        <f t="shared" si="2"/>
        <v>0</v>
      </c>
      <c r="S99" s="129">
        <v>0</v>
      </c>
      <c r="T99" s="129">
        <f t="shared" si="3"/>
        <v>0</v>
      </c>
      <c r="U99" s="130" t="s">
        <v>19</v>
      </c>
      <c r="AR99" s="131" t="s">
        <v>173</v>
      </c>
      <c r="AT99" s="131" t="s">
        <v>168</v>
      </c>
      <c r="AU99" s="131" t="s">
        <v>82</v>
      </c>
      <c r="AY99" s="17" t="s">
        <v>167</v>
      </c>
      <c r="BE99" s="132">
        <f t="shared" si="4"/>
        <v>0</v>
      </c>
      <c r="BF99" s="132">
        <f t="shared" si="5"/>
        <v>0</v>
      </c>
      <c r="BG99" s="132">
        <f t="shared" si="6"/>
        <v>0</v>
      </c>
      <c r="BH99" s="132">
        <f t="shared" si="7"/>
        <v>0</v>
      </c>
      <c r="BI99" s="132">
        <f t="shared" si="8"/>
        <v>0</v>
      </c>
      <c r="BJ99" s="17" t="s">
        <v>80</v>
      </c>
      <c r="BK99" s="132">
        <f t="shared" si="9"/>
        <v>0</v>
      </c>
      <c r="BL99" s="17" t="s">
        <v>173</v>
      </c>
      <c r="BM99" s="131" t="s">
        <v>458</v>
      </c>
    </row>
    <row r="100" spans="2:65" s="1" customFormat="1" ht="16.5" customHeight="1" x14ac:dyDescent="0.2">
      <c r="B100" s="32"/>
      <c r="C100" s="120" t="s">
        <v>255</v>
      </c>
      <c r="D100" s="120" t="s">
        <v>168</v>
      </c>
      <c r="E100" s="121" t="s">
        <v>459</v>
      </c>
      <c r="F100" s="122" t="s">
        <v>460</v>
      </c>
      <c r="G100" s="123" t="s">
        <v>424</v>
      </c>
      <c r="H100" s="124">
        <v>1</v>
      </c>
      <c r="I100" s="125"/>
      <c r="J100" s="126">
        <f t="shared" si="0"/>
        <v>0</v>
      </c>
      <c r="K100" s="122" t="s">
        <v>19</v>
      </c>
      <c r="L100" s="32"/>
      <c r="M100" s="127" t="s">
        <v>19</v>
      </c>
      <c r="N100" s="128" t="s">
        <v>43</v>
      </c>
      <c r="P100" s="129">
        <f t="shared" si="1"/>
        <v>0</v>
      </c>
      <c r="Q100" s="129">
        <v>0</v>
      </c>
      <c r="R100" s="129">
        <f t="shared" si="2"/>
        <v>0</v>
      </c>
      <c r="S100" s="129">
        <v>0</v>
      </c>
      <c r="T100" s="129">
        <f t="shared" si="3"/>
        <v>0</v>
      </c>
      <c r="U100" s="130" t="s">
        <v>19</v>
      </c>
      <c r="AR100" s="131" t="s">
        <v>173</v>
      </c>
      <c r="AT100" s="131" t="s">
        <v>168</v>
      </c>
      <c r="AU100" s="131" t="s">
        <v>82</v>
      </c>
      <c r="AY100" s="17" t="s">
        <v>167</v>
      </c>
      <c r="BE100" s="132">
        <f t="shared" si="4"/>
        <v>0</v>
      </c>
      <c r="BF100" s="132">
        <f t="shared" si="5"/>
        <v>0</v>
      </c>
      <c r="BG100" s="132">
        <f t="shared" si="6"/>
        <v>0</v>
      </c>
      <c r="BH100" s="132">
        <f t="shared" si="7"/>
        <v>0</v>
      </c>
      <c r="BI100" s="132">
        <f t="shared" si="8"/>
        <v>0</v>
      </c>
      <c r="BJ100" s="17" t="s">
        <v>80</v>
      </c>
      <c r="BK100" s="132">
        <f t="shared" si="9"/>
        <v>0</v>
      </c>
      <c r="BL100" s="17" t="s">
        <v>173</v>
      </c>
      <c r="BM100" s="131" t="s">
        <v>461</v>
      </c>
    </row>
    <row r="101" spans="2:65" s="1" customFormat="1" ht="16.5" customHeight="1" x14ac:dyDescent="0.2">
      <c r="B101" s="32"/>
      <c r="C101" s="120" t="s">
        <v>264</v>
      </c>
      <c r="D101" s="120" t="s">
        <v>168</v>
      </c>
      <c r="E101" s="121" t="s">
        <v>462</v>
      </c>
      <c r="F101" s="122" t="s">
        <v>463</v>
      </c>
      <c r="G101" s="123" t="s">
        <v>424</v>
      </c>
      <c r="H101" s="124">
        <v>12</v>
      </c>
      <c r="I101" s="125"/>
      <c r="J101" s="126">
        <f t="shared" si="0"/>
        <v>0</v>
      </c>
      <c r="K101" s="122" t="s">
        <v>19</v>
      </c>
      <c r="L101" s="32"/>
      <c r="M101" s="127" t="s">
        <v>19</v>
      </c>
      <c r="N101" s="128" t="s">
        <v>43</v>
      </c>
      <c r="P101" s="129">
        <f t="shared" si="1"/>
        <v>0</v>
      </c>
      <c r="Q101" s="129">
        <v>0</v>
      </c>
      <c r="R101" s="129">
        <f t="shared" si="2"/>
        <v>0</v>
      </c>
      <c r="S101" s="129">
        <v>0</v>
      </c>
      <c r="T101" s="129">
        <f t="shared" si="3"/>
        <v>0</v>
      </c>
      <c r="U101" s="130" t="s">
        <v>19</v>
      </c>
      <c r="AR101" s="131" t="s">
        <v>173</v>
      </c>
      <c r="AT101" s="131" t="s">
        <v>168</v>
      </c>
      <c r="AU101" s="131" t="s">
        <v>82</v>
      </c>
      <c r="AY101" s="17" t="s">
        <v>167</v>
      </c>
      <c r="BE101" s="132">
        <f t="shared" si="4"/>
        <v>0</v>
      </c>
      <c r="BF101" s="132">
        <f t="shared" si="5"/>
        <v>0</v>
      </c>
      <c r="BG101" s="132">
        <f t="shared" si="6"/>
        <v>0</v>
      </c>
      <c r="BH101" s="132">
        <f t="shared" si="7"/>
        <v>0</v>
      </c>
      <c r="BI101" s="132">
        <f t="shared" si="8"/>
        <v>0</v>
      </c>
      <c r="BJ101" s="17" t="s">
        <v>80</v>
      </c>
      <c r="BK101" s="132">
        <f t="shared" si="9"/>
        <v>0</v>
      </c>
      <c r="BL101" s="17" t="s">
        <v>173</v>
      </c>
      <c r="BM101" s="131" t="s">
        <v>464</v>
      </c>
    </row>
    <row r="102" spans="2:65" s="1" customFormat="1" ht="16.5" customHeight="1" x14ac:dyDescent="0.2">
      <c r="B102" s="32"/>
      <c r="C102" s="120" t="s">
        <v>8</v>
      </c>
      <c r="D102" s="120" t="s">
        <v>168</v>
      </c>
      <c r="E102" s="121" t="s">
        <v>465</v>
      </c>
      <c r="F102" s="122" t="s">
        <v>466</v>
      </c>
      <c r="G102" s="123" t="s">
        <v>424</v>
      </c>
      <c r="H102" s="124">
        <v>4</v>
      </c>
      <c r="I102" s="125"/>
      <c r="J102" s="126">
        <f t="shared" si="0"/>
        <v>0</v>
      </c>
      <c r="K102" s="122" t="s">
        <v>19</v>
      </c>
      <c r="L102" s="32"/>
      <c r="M102" s="127" t="s">
        <v>19</v>
      </c>
      <c r="N102" s="128" t="s">
        <v>43</v>
      </c>
      <c r="P102" s="129">
        <f t="shared" si="1"/>
        <v>0</v>
      </c>
      <c r="Q102" s="129">
        <v>0</v>
      </c>
      <c r="R102" s="129">
        <f t="shared" si="2"/>
        <v>0</v>
      </c>
      <c r="S102" s="129">
        <v>0</v>
      </c>
      <c r="T102" s="129">
        <f t="shared" si="3"/>
        <v>0</v>
      </c>
      <c r="U102" s="130" t="s">
        <v>19</v>
      </c>
      <c r="AR102" s="131" t="s">
        <v>173</v>
      </c>
      <c r="AT102" s="131" t="s">
        <v>168</v>
      </c>
      <c r="AU102" s="131" t="s">
        <v>82</v>
      </c>
      <c r="AY102" s="17" t="s">
        <v>167</v>
      </c>
      <c r="BE102" s="132">
        <f t="shared" si="4"/>
        <v>0</v>
      </c>
      <c r="BF102" s="132">
        <f t="shared" si="5"/>
        <v>0</v>
      </c>
      <c r="BG102" s="132">
        <f t="shared" si="6"/>
        <v>0</v>
      </c>
      <c r="BH102" s="132">
        <f t="shared" si="7"/>
        <v>0</v>
      </c>
      <c r="BI102" s="132">
        <f t="shared" si="8"/>
        <v>0</v>
      </c>
      <c r="BJ102" s="17" t="s">
        <v>80</v>
      </c>
      <c r="BK102" s="132">
        <f t="shared" si="9"/>
        <v>0</v>
      </c>
      <c r="BL102" s="17" t="s">
        <v>173</v>
      </c>
      <c r="BM102" s="131" t="s">
        <v>467</v>
      </c>
    </row>
    <row r="103" spans="2:65" s="1" customFormat="1" ht="16.5" customHeight="1" x14ac:dyDescent="0.2">
      <c r="B103" s="32"/>
      <c r="C103" s="120" t="s">
        <v>273</v>
      </c>
      <c r="D103" s="120" t="s">
        <v>168</v>
      </c>
      <c r="E103" s="121" t="s">
        <v>468</v>
      </c>
      <c r="F103" s="122" t="s">
        <v>469</v>
      </c>
      <c r="G103" s="123" t="s">
        <v>424</v>
      </c>
      <c r="H103" s="124">
        <v>1</v>
      </c>
      <c r="I103" s="125"/>
      <c r="J103" s="126">
        <f t="shared" si="0"/>
        <v>0</v>
      </c>
      <c r="K103" s="122" t="s">
        <v>19</v>
      </c>
      <c r="L103" s="32"/>
      <c r="M103" s="127" t="s">
        <v>19</v>
      </c>
      <c r="N103" s="128" t="s">
        <v>43</v>
      </c>
      <c r="P103" s="129">
        <f t="shared" si="1"/>
        <v>0</v>
      </c>
      <c r="Q103" s="129">
        <v>0</v>
      </c>
      <c r="R103" s="129">
        <f t="shared" si="2"/>
        <v>0</v>
      </c>
      <c r="S103" s="129">
        <v>0</v>
      </c>
      <c r="T103" s="129">
        <f t="shared" si="3"/>
        <v>0</v>
      </c>
      <c r="U103" s="130" t="s">
        <v>19</v>
      </c>
      <c r="AR103" s="131" t="s">
        <v>173</v>
      </c>
      <c r="AT103" s="131" t="s">
        <v>168</v>
      </c>
      <c r="AU103" s="131" t="s">
        <v>82</v>
      </c>
      <c r="AY103" s="17" t="s">
        <v>167</v>
      </c>
      <c r="BE103" s="132">
        <f t="shared" si="4"/>
        <v>0</v>
      </c>
      <c r="BF103" s="132">
        <f t="shared" si="5"/>
        <v>0</v>
      </c>
      <c r="BG103" s="132">
        <f t="shared" si="6"/>
        <v>0</v>
      </c>
      <c r="BH103" s="132">
        <f t="shared" si="7"/>
        <v>0</v>
      </c>
      <c r="BI103" s="132">
        <f t="shared" si="8"/>
        <v>0</v>
      </c>
      <c r="BJ103" s="17" t="s">
        <v>80</v>
      </c>
      <c r="BK103" s="132">
        <f t="shared" si="9"/>
        <v>0</v>
      </c>
      <c r="BL103" s="17" t="s">
        <v>173</v>
      </c>
      <c r="BM103" s="131" t="s">
        <v>470</v>
      </c>
    </row>
    <row r="104" spans="2:65" s="1" customFormat="1" ht="16.5" customHeight="1" x14ac:dyDescent="0.2">
      <c r="B104" s="32"/>
      <c r="C104" s="120" t="s">
        <v>278</v>
      </c>
      <c r="D104" s="120" t="s">
        <v>168</v>
      </c>
      <c r="E104" s="121" t="s">
        <v>471</v>
      </c>
      <c r="F104" s="122" t="s">
        <v>472</v>
      </c>
      <c r="G104" s="123" t="s">
        <v>424</v>
      </c>
      <c r="H104" s="124">
        <v>3</v>
      </c>
      <c r="I104" s="125"/>
      <c r="J104" s="126">
        <f t="shared" si="0"/>
        <v>0</v>
      </c>
      <c r="K104" s="122" t="s">
        <v>19</v>
      </c>
      <c r="L104" s="32"/>
      <c r="M104" s="127" t="s">
        <v>19</v>
      </c>
      <c r="N104" s="128" t="s">
        <v>43</v>
      </c>
      <c r="P104" s="129">
        <f t="shared" si="1"/>
        <v>0</v>
      </c>
      <c r="Q104" s="129">
        <v>0</v>
      </c>
      <c r="R104" s="129">
        <f t="shared" si="2"/>
        <v>0</v>
      </c>
      <c r="S104" s="129">
        <v>0</v>
      </c>
      <c r="T104" s="129">
        <f t="shared" si="3"/>
        <v>0</v>
      </c>
      <c r="U104" s="130" t="s">
        <v>19</v>
      </c>
      <c r="AR104" s="131" t="s">
        <v>173</v>
      </c>
      <c r="AT104" s="131" t="s">
        <v>168</v>
      </c>
      <c r="AU104" s="131" t="s">
        <v>82</v>
      </c>
      <c r="AY104" s="17" t="s">
        <v>167</v>
      </c>
      <c r="BE104" s="132">
        <f t="shared" si="4"/>
        <v>0</v>
      </c>
      <c r="BF104" s="132">
        <f t="shared" si="5"/>
        <v>0</v>
      </c>
      <c r="BG104" s="132">
        <f t="shared" si="6"/>
        <v>0</v>
      </c>
      <c r="BH104" s="132">
        <f t="shared" si="7"/>
        <v>0</v>
      </c>
      <c r="BI104" s="132">
        <f t="shared" si="8"/>
        <v>0</v>
      </c>
      <c r="BJ104" s="17" t="s">
        <v>80</v>
      </c>
      <c r="BK104" s="132">
        <f t="shared" si="9"/>
        <v>0</v>
      </c>
      <c r="BL104" s="17" t="s">
        <v>173</v>
      </c>
      <c r="BM104" s="131" t="s">
        <v>473</v>
      </c>
    </row>
    <row r="105" spans="2:65" s="1" customFormat="1" ht="16.5" customHeight="1" x14ac:dyDescent="0.2">
      <c r="B105" s="32"/>
      <c r="C105" s="120" t="s">
        <v>284</v>
      </c>
      <c r="D105" s="120" t="s">
        <v>168</v>
      </c>
      <c r="E105" s="121" t="s">
        <v>474</v>
      </c>
      <c r="F105" s="122" t="s">
        <v>475</v>
      </c>
      <c r="G105" s="123" t="s">
        <v>424</v>
      </c>
      <c r="H105" s="124">
        <v>2</v>
      </c>
      <c r="I105" s="125"/>
      <c r="J105" s="126">
        <f t="shared" si="0"/>
        <v>0</v>
      </c>
      <c r="K105" s="122" t="s">
        <v>19</v>
      </c>
      <c r="L105" s="32"/>
      <c r="M105" s="127" t="s">
        <v>19</v>
      </c>
      <c r="N105" s="128" t="s">
        <v>43</v>
      </c>
      <c r="P105" s="129">
        <f t="shared" si="1"/>
        <v>0</v>
      </c>
      <c r="Q105" s="129">
        <v>0</v>
      </c>
      <c r="R105" s="129">
        <f t="shared" si="2"/>
        <v>0</v>
      </c>
      <c r="S105" s="129">
        <v>0</v>
      </c>
      <c r="T105" s="129">
        <f t="shared" si="3"/>
        <v>0</v>
      </c>
      <c r="U105" s="130" t="s">
        <v>19</v>
      </c>
      <c r="AR105" s="131" t="s">
        <v>173</v>
      </c>
      <c r="AT105" s="131" t="s">
        <v>168</v>
      </c>
      <c r="AU105" s="131" t="s">
        <v>82</v>
      </c>
      <c r="AY105" s="17" t="s">
        <v>167</v>
      </c>
      <c r="BE105" s="132">
        <f t="shared" si="4"/>
        <v>0</v>
      </c>
      <c r="BF105" s="132">
        <f t="shared" si="5"/>
        <v>0</v>
      </c>
      <c r="BG105" s="132">
        <f t="shared" si="6"/>
        <v>0</v>
      </c>
      <c r="BH105" s="132">
        <f t="shared" si="7"/>
        <v>0</v>
      </c>
      <c r="BI105" s="132">
        <f t="shared" si="8"/>
        <v>0</v>
      </c>
      <c r="BJ105" s="17" t="s">
        <v>80</v>
      </c>
      <c r="BK105" s="132">
        <f t="shared" si="9"/>
        <v>0</v>
      </c>
      <c r="BL105" s="17" t="s">
        <v>173</v>
      </c>
      <c r="BM105" s="131" t="s">
        <v>476</v>
      </c>
    </row>
    <row r="106" spans="2:65" s="1" customFormat="1" ht="16.5" customHeight="1" x14ac:dyDescent="0.2">
      <c r="B106" s="32"/>
      <c r="C106" s="120" t="s">
        <v>289</v>
      </c>
      <c r="D106" s="120" t="s">
        <v>168</v>
      </c>
      <c r="E106" s="121" t="s">
        <v>477</v>
      </c>
      <c r="F106" s="122" t="s">
        <v>478</v>
      </c>
      <c r="G106" s="123" t="s">
        <v>424</v>
      </c>
      <c r="H106" s="124">
        <v>11</v>
      </c>
      <c r="I106" s="125"/>
      <c r="J106" s="126">
        <f t="shared" si="0"/>
        <v>0</v>
      </c>
      <c r="K106" s="122" t="s">
        <v>19</v>
      </c>
      <c r="L106" s="32"/>
      <c r="M106" s="127" t="s">
        <v>19</v>
      </c>
      <c r="N106" s="128" t="s">
        <v>43</v>
      </c>
      <c r="P106" s="129">
        <f t="shared" si="1"/>
        <v>0</v>
      </c>
      <c r="Q106" s="129">
        <v>0</v>
      </c>
      <c r="R106" s="129">
        <f t="shared" si="2"/>
        <v>0</v>
      </c>
      <c r="S106" s="129">
        <v>0</v>
      </c>
      <c r="T106" s="129">
        <f t="shared" si="3"/>
        <v>0</v>
      </c>
      <c r="U106" s="130" t="s">
        <v>19</v>
      </c>
      <c r="AR106" s="131" t="s">
        <v>173</v>
      </c>
      <c r="AT106" s="131" t="s">
        <v>168</v>
      </c>
      <c r="AU106" s="131" t="s">
        <v>82</v>
      </c>
      <c r="AY106" s="17" t="s">
        <v>167</v>
      </c>
      <c r="BE106" s="132">
        <f t="shared" si="4"/>
        <v>0</v>
      </c>
      <c r="BF106" s="132">
        <f t="shared" si="5"/>
        <v>0</v>
      </c>
      <c r="BG106" s="132">
        <f t="shared" si="6"/>
        <v>0</v>
      </c>
      <c r="BH106" s="132">
        <f t="shared" si="7"/>
        <v>0</v>
      </c>
      <c r="BI106" s="132">
        <f t="shared" si="8"/>
        <v>0</v>
      </c>
      <c r="BJ106" s="17" t="s">
        <v>80</v>
      </c>
      <c r="BK106" s="132">
        <f t="shared" si="9"/>
        <v>0</v>
      </c>
      <c r="BL106" s="17" t="s">
        <v>173</v>
      </c>
      <c r="BM106" s="131" t="s">
        <v>479</v>
      </c>
    </row>
    <row r="107" spans="2:65" s="1" customFormat="1" ht="16.5" customHeight="1" x14ac:dyDescent="0.2">
      <c r="B107" s="32"/>
      <c r="C107" s="120" t="s">
        <v>294</v>
      </c>
      <c r="D107" s="120" t="s">
        <v>168</v>
      </c>
      <c r="E107" s="121" t="s">
        <v>480</v>
      </c>
      <c r="F107" s="122" t="s">
        <v>481</v>
      </c>
      <c r="G107" s="123" t="s">
        <v>424</v>
      </c>
      <c r="H107" s="124">
        <v>4</v>
      </c>
      <c r="I107" s="125"/>
      <c r="J107" s="126">
        <f t="shared" si="0"/>
        <v>0</v>
      </c>
      <c r="K107" s="122" t="s">
        <v>19</v>
      </c>
      <c r="L107" s="32"/>
      <c r="M107" s="127" t="s">
        <v>19</v>
      </c>
      <c r="N107" s="128" t="s">
        <v>43</v>
      </c>
      <c r="P107" s="129">
        <f t="shared" si="1"/>
        <v>0</v>
      </c>
      <c r="Q107" s="129">
        <v>0</v>
      </c>
      <c r="R107" s="129">
        <f t="shared" si="2"/>
        <v>0</v>
      </c>
      <c r="S107" s="129">
        <v>0</v>
      </c>
      <c r="T107" s="129">
        <f t="shared" si="3"/>
        <v>0</v>
      </c>
      <c r="U107" s="130" t="s">
        <v>19</v>
      </c>
      <c r="AR107" s="131" t="s">
        <v>173</v>
      </c>
      <c r="AT107" s="131" t="s">
        <v>168</v>
      </c>
      <c r="AU107" s="131" t="s">
        <v>82</v>
      </c>
      <c r="AY107" s="17" t="s">
        <v>167</v>
      </c>
      <c r="BE107" s="132">
        <f t="shared" si="4"/>
        <v>0</v>
      </c>
      <c r="BF107" s="132">
        <f t="shared" si="5"/>
        <v>0</v>
      </c>
      <c r="BG107" s="132">
        <f t="shared" si="6"/>
        <v>0</v>
      </c>
      <c r="BH107" s="132">
        <f t="shared" si="7"/>
        <v>0</v>
      </c>
      <c r="BI107" s="132">
        <f t="shared" si="8"/>
        <v>0</v>
      </c>
      <c r="BJ107" s="17" t="s">
        <v>80</v>
      </c>
      <c r="BK107" s="132">
        <f t="shared" si="9"/>
        <v>0</v>
      </c>
      <c r="BL107" s="17" t="s">
        <v>173</v>
      </c>
      <c r="BM107" s="131" t="s">
        <v>482</v>
      </c>
    </row>
    <row r="108" spans="2:65" s="1" customFormat="1" ht="16.5" customHeight="1" x14ac:dyDescent="0.2">
      <c r="B108" s="32"/>
      <c r="C108" s="120" t="s">
        <v>7</v>
      </c>
      <c r="D108" s="120" t="s">
        <v>168</v>
      </c>
      <c r="E108" s="121" t="s">
        <v>483</v>
      </c>
      <c r="F108" s="122" t="s">
        <v>484</v>
      </c>
      <c r="G108" s="123" t="s">
        <v>424</v>
      </c>
      <c r="H108" s="124">
        <v>7</v>
      </c>
      <c r="I108" s="125"/>
      <c r="J108" s="126">
        <f t="shared" si="0"/>
        <v>0</v>
      </c>
      <c r="K108" s="122" t="s">
        <v>19</v>
      </c>
      <c r="L108" s="32"/>
      <c r="M108" s="127" t="s">
        <v>19</v>
      </c>
      <c r="N108" s="128" t="s">
        <v>43</v>
      </c>
      <c r="P108" s="129">
        <f t="shared" si="1"/>
        <v>0</v>
      </c>
      <c r="Q108" s="129">
        <v>0</v>
      </c>
      <c r="R108" s="129">
        <f t="shared" si="2"/>
        <v>0</v>
      </c>
      <c r="S108" s="129">
        <v>0</v>
      </c>
      <c r="T108" s="129">
        <f t="shared" si="3"/>
        <v>0</v>
      </c>
      <c r="U108" s="130" t="s">
        <v>19</v>
      </c>
      <c r="AR108" s="131" t="s">
        <v>173</v>
      </c>
      <c r="AT108" s="131" t="s">
        <v>168</v>
      </c>
      <c r="AU108" s="131" t="s">
        <v>82</v>
      </c>
      <c r="AY108" s="17" t="s">
        <v>167</v>
      </c>
      <c r="BE108" s="132">
        <f t="shared" si="4"/>
        <v>0</v>
      </c>
      <c r="BF108" s="132">
        <f t="shared" si="5"/>
        <v>0</v>
      </c>
      <c r="BG108" s="132">
        <f t="shared" si="6"/>
        <v>0</v>
      </c>
      <c r="BH108" s="132">
        <f t="shared" si="7"/>
        <v>0</v>
      </c>
      <c r="BI108" s="132">
        <f t="shared" si="8"/>
        <v>0</v>
      </c>
      <c r="BJ108" s="17" t="s">
        <v>80</v>
      </c>
      <c r="BK108" s="132">
        <f t="shared" si="9"/>
        <v>0</v>
      </c>
      <c r="BL108" s="17" t="s">
        <v>173</v>
      </c>
      <c r="BM108" s="131" t="s">
        <v>485</v>
      </c>
    </row>
    <row r="109" spans="2:65" s="1" customFormat="1" ht="16.5" customHeight="1" x14ac:dyDescent="0.2">
      <c r="B109" s="32"/>
      <c r="C109" s="120" t="s">
        <v>305</v>
      </c>
      <c r="D109" s="120" t="s">
        <v>168</v>
      </c>
      <c r="E109" s="121" t="s">
        <v>486</v>
      </c>
      <c r="F109" s="122" t="s">
        <v>487</v>
      </c>
      <c r="G109" s="123" t="s">
        <v>424</v>
      </c>
      <c r="H109" s="124">
        <v>12</v>
      </c>
      <c r="I109" s="125"/>
      <c r="J109" s="126">
        <f t="shared" si="0"/>
        <v>0</v>
      </c>
      <c r="K109" s="122" t="s">
        <v>19</v>
      </c>
      <c r="L109" s="32"/>
      <c r="M109" s="127" t="s">
        <v>19</v>
      </c>
      <c r="N109" s="128" t="s">
        <v>43</v>
      </c>
      <c r="P109" s="129">
        <f t="shared" si="1"/>
        <v>0</v>
      </c>
      <c r="Q109" s="129">
        <v>0</v>
      </c>
      <c r="R109" s="129">
        <f t="shared" si="2"/>
        <v>0</v>
      </c>
      <c r="S109" s="129">
        <v>0</v>
      </c>
      <c r="T109" s="129">
        <f t="shared" si="3"/>
        <v>0</v>
      </c>
      <c r="U109" s="130" t="s">
        <v>19</v>
      </c>
      <c r="AR109" s="131" t="s">
        <v>173</v>
      </c>
      <c r="AT109" s="131" t="s">
        <v>168</v>
      </c>
      <c r="AU109" s="131" t="s">
        <v>82</v>
      </c>
      <c r="AY109" s="17" t="s">
        <v>167</v>
      </c>
      <c r="BE109" s="132">
        <f t="shared" si="4"/>
        <v>0</v>
      </c>
      <c r="BF109" s="132">
        <f t="shared" si="5"/>
        <v>0</v>
      </c>
      <c r="BG109" s="132">
        <f t="shared" si="6"/>
        <v>0</v>
      </c>
      <c r="BH109" s="132">
        <f t="shared" si="7"/>
        <v>0</v>
      </c>
      <c r="BI109" s="132">
        <f t="shared" si="8"/>
        <v>0</v>
      </c>
      <c r="BJ109" s="17" t="s">
        <v>80</v>
      </c>
      <c r="BK109" s="132">
        <f t="shared" si="9"/>
        <v>0</v>
      </c>
      <c r="BL109" s="17" t="s">
        <v>173</v>
      </c>
      <c r="BM109" s="131" t="s">
        <v>488</v>
      </c>
    </row>
    <row r="110" spans="2:65" s="1" customFormat="1" ht="16.5" customHeight="1" x14ac:dyDescent="0.2">
      <c r="B110" s="32"/>
      <c r="C110" s="120" t="s">
        <v>311</v>
      </c>
      <c r="D110" s="120" t="s">
        <v>168</v>
      </c>
      <c r="E110" s="121" t="s">
        <v>489</v>
      </c>
      <c r="F110" s="122" t="s">
        <v>490</v>
      </c>
      <c r="G110" s="123" t="s">
        <v>424</v>
      </c>
      <c r="H110" s="124">
        <v>9</v>
      </c>
      <c r="I110" s="125"/>
      <c r="J110" s="126">
        <f t="shared" si="0"/>
        <v>0</v>
      </c>
      <c r="K110" s="122" t="s">
        <v>19</v>
      </c>
      <c r="L110" s="32"/>
      <c r="M110" s="127" t="s">
        <v>19</v>
      </c>
      <c r="N110" s="128" t="s">
        <v>43</v>
      </c>
      <c r="P110" s="129">
        <f t="shared" si="1"/>
        <v>0</v>
      </c>
      <c r="Q110" s="129">
        <v>0</v>
      </c>
      <c r="R110" s="129">
        <f t="shared" si="2"/>
        <v>0</v>
      </c>
      <c r="S110" s="129">
        <v>0</v>
      </c>
      <c r="T110" s="129">
        <f t="shared" si="3"/>
        <v>0</v>
      </c>
      <c r="U110" s="130" t="s">
        <v>19</v>
      </c>
      <c r="AR110" s="131" t="s">
        <v>173</v>
      </c>
      <c r="AT110" s="131" t="s">
        <v>168</v>
      </c>
      <c r="AU110" s="131" t="s">
        <v>82</v>
      </c>
      <c r="AY110" s="17" t="s">
        <v>167</v>
      </c>
      <c r="BE110" s="132">
        <f t="shared" si="4"/>
        <v>0</v>
      </c>
      <c r="BF110" s="132">
        <f t="shared" si="5"/>
        <v>0</v>
      </c>
      <c r="BG110" s="132">
        <f t="shared" si="6"/>
        <v>0</v>
      </c>
      <c r="BH110" s="132">
        <f t="shared" si="7"/>
        <v>0</v>
      </c>
      <c r="BI110" s="132">
        <f t="shared" si="8"/>
        <v>0</v>
      </c>
      <c r="BJ110" s="17" t="s">
        <v>80</v>
      </c>
      <c r="BK110" s="132">
        <f t="shared" si="9"/>
        <v>0</v>
      </c>
      <c r="BL110" s="17" t="s">
        <v>173</v>
      </c>
      <c r="BM110" s="131" t="s">
        <v>491</v>
      </c>
    </row>
    <row r="111" spans="2:65" s="1" customFormat="1" ht="16.5" customHeight="1" x14ac:dyDescent="0.2">
      <c r="B111" s="32"/>
      <c r="C111" s="120" t="s">
        <v>317</v>
      </c>
      <c r="D111" s="120" t="s">
        <v>168</v>
      </c>
      <c r="E111" s="121" t="s">
        <v>492</v>
      </c>
      <c r="F111" s="122" t="s">
        <v>493</v>
      </c>
      <c r="G111" s="123" t="s">
        <v>424</v>
      </c>
      <c r="H111" s="124">
        <v>3</v>
      </c>
      <c r="I111" s="125"/>
      <c r="J111" s="126">
        <f t="shared" si="0"/>
        <v>0</v>
      </c>
      <c r="K111" s="122" t="s">
        <v>19</v>
      </c>
      <c r="L111" s="32"/>
      <c r="M111" s="127" t="s">
        <v>19</v>
      </c>
      <c r="N111" s="128" t="s">
        <v>43</v>
      </c>
      <c r="P111" s="129">
        <f t="shared" si="1"/>
        <v>0</v>
      </c>
      <c r="Q111" s="129">
        <v>0</v>
      </c>
      <c r="R111" s="129">
        <f t="shared" si="2"/>
        <v>0</v>
      </c>
      <c r="S111" s="129">
        <v>0</v>
      </c>
      <c r="T111" s="129">
        <f t="shared" si="3"/>
        <v>0</v>
      </c>
      <c r="U111" s="130" t="s">
        <v>19</v>
      </c>
      <c r="AR111" s="131" t="s">
        <v>173</v>
      </c>
      <c r="AT111" s="131" t="s">
        <v>168</v>
      </c>
      <c r="AU111" s="131" t="s">
        <v>82</v>
      </c>
      <c r="AY111" s="17" t="s">
        <v>167</v>
      </c>
      <c r="BE111" s="132">
        <f t="shared" si="4"/>
        <v>0</v>
      </c>
      <c r="BF111" s="132">
        <f t="shared" si="5"/>
        <v>0</v>
      </c>
      <c r="BG111" s="132">
        <f t="shared" si="6"/>
        <v>0</v>
      </c>
      <c r="BH111" s="132">
        <f t="shared" si="7"/>
        <v>0</v>
      </c>
      <c r="BI111" s="132">
        <f t="shared" si="8"/>
        <v>0</v>
      </c>
      <c r="BJ111" s="17" t="s">
        <v>80</v>
      </c>
      <c r="BK111" s="132">
        <f t="shared" si="9"/>
        <v>0</v>
      </c>
      <c r="BL111" s="17" t="s">
        <v>173</v>
      </c>
      <c r="BM111" s="131" t="s">
        <v>494</v>
      </c>
    </row>
    <row r="112" spans="2:65" s="1" customFormat="1" ht="16.5" customHeight="1" x14ac:dyDescent="0.2">
      <c r="B112" s="32"/>
      <c r="C112" s="120" t="s">
        <v>321</v>
      </c>
      <c r="D112" s="120" t="s">
        <v>168</v>
      </c>
      <c r="E112" s="121" t="s">
        <v>495</v>
      </c>
      <c r="F112" s="122" t="s">
        <v>496</v>
      </c>
      <c r="G112" s="123" t="s">
        <v>424</v>
      </c>
      <c r="H112" s="124">
        <v>4</v>
      </c>
      <c r="I112" s="125"/>
      <c r="J112" s="126">
        <f t="shared" si="0"/>
        <v>0</v>
      </c>
      <c r="K112" s="122" t="s">
        <v>19</v>
      </c>
      <c r="L112" s="32"/>
      <c r="M112" s="127" t="s">
        <v>19</v>
      </c>
      <c r="N112" s="128" t="s">
        <v>43</v>
      </c>
      <c r="P112" s="129">
        <f t="shared" si="1"/>
        <v>0</v>
      </c>
      <c r="Q112" s="129">
        <v>0</v>
      </c>
      <c r="R112" s="129">
        <f t="shared" si="2"/>
        <v>0</v>
      </c>
      <c r="S112" s="129">
        <v>0</v>
      </c>
      <c r="T112" s="129">
        <f t="shared" si="3"/>
        <v>0</v>
      </c>
      <c r="U112" s="130" t="s">
        <v>19</v>
      </c>
      <c r="AR112" s="131" t="s">
        <v>173</v>
      </c>
      <c r="AT112" s="131" t="s">
        <v>168</v>
      </c>
      <c r="AU112" s="131" t="s">
        <v>82</v>
      </c>
      <c r="AY112" s="17" t="s">
        <v>167</v>
      </c>
      <c r="BE112" s="132">
        <f t="shared" si="4"/>
        <v>0</v>
      </c>
      <c r="BF112" s="132">
        <f t="shared" si="5"/>
        <v>0</v>
      </c>
      <c r="BG112" s="132">
        <f t="shared" si="6"/>
        <v>0</v>
      </c>
      <c r="BH112" s="132">
        <f t="shared" si="7"/>
        <v>0</v>
      </c>
      <c r="BI112" s="132">
        <f t="shared" si="8"/>
        <v>0</v>
      </c>
      <c r="BJ112" s="17" t="s">
        <v>80</v>
      </c>
      <c r="BK112" s="132">
        <f t="shared" si="9"/>
        <v>0</v>
      </c>
      <c r="BL112" s="17" t="s">
        <v>173</v>
      </c>
      <c r="BM112" s="131" t="s">
        <v>497</v>
      </c>
    </row>
    <row r="113" spans="2:65" s="1" customFormat="1" ht="16.5" customHeight="1" x14ac:dyDescent="0.2">
      <c r="B113" s="32"/>
      <c r="C113" s="120" t="s">
        <v>326</v>
      </c>
      <c r="D113" s="120" t="s">
        <v>168</v>
      </c>
      <c r="E113" s="121" t="s">
        <v>498</v>
      </c>
      <c r="F113" s="122" t="s">
        <v>499</v>
      </c>
      <c r="G113" s="123" t="s">
        <v>424</v>
      </c>
      <c r="H113" s="124">
        <v>3</v>
      </c>
      <c r="I113" s="125"/>
      <c r="J113" s="126">
        <f t="shared" si="0"/>
        <v>0</v>
      </c>
      <c r="K113" s="122" t="s">
        <v>19</v>
      </c>
      <c r="L113" s="32"/>
      <c r="M113" s="127" t="s">
        <v>19</v>
      </c>
      <c r="N113" s="128" t="s">
        <v>43</v>
      </c>
      <c r="P113" s="129">
        <f t="shared" si="1"/>
        <v>0</v>
      </c>
      <c r="Q113" s="129">
        <v>0</v>
      </c>
      <c r="R113" s="129">
        <f t="shared" si="2"/>
        <v>0</v>
      </c>
      <c r="S113" s="129">
        <v>0</v>
      </c>
      <c r="T113" s="129">
        <f t="shared" si="3"/>
        <v>0</v>
      </c>
      <c r="U113" s="130" t="s">
        <v>19</v>
      </c>
      <c r="AR113" s="131" t="s">
        <v>173</v>
      </c>
      <c r="AT113" s="131" t="s">
        <v>168</v>
      </c>
      <c r="AU113" s="131" t="s">
        <v>82</v>
      </c>
      <c r="AY113" s="17" t="s">
        <v>167</v>
      </c>
      <c r="BE113" s="132">
        <f t="shared" si="4"/>
        <v>0</v>
      </c>
      <c r="BF113" s="132">
        <f t="shared" si="5"/>
        <v>0</v>
      </c>
      <c r="BG113" s="132">
        <f t="shared" si="6"/>
        <v>0</v>
      </c>
      <c r="BH113" s="132">
        <f t="shared" si="7"/>
        <v>0</v>
      </c>
      <c r="BI113" s="132">
        <f t="shared" si="8"/>
        <v>0</v>
      </c>
      <c r="BJ113" s="17" t="s">
        <v>80</v>
      </c>
      <c r="BK113" s="132">
        <f t="shared" si="9"/>
        <v>0</v>
      </c>
      <c r="BL113" s="17" t="s">
        <v>173</v>
      </c>
      <c r="BM113" s="131" t="s">
        <v>500</v>
      </c>
    </row>
    <row r="114" spans="2:65" s="1" customFormat="1" ht="16.5" customHeight="1" x14ac:dyDescent="0.2">
      <c r="B114" s="32"/>
      <c r="C114" s="120" t="s">
        <v>330</v>
      </c>
      <c r="D114" s="120" t="s">
        <v>168</v>
      </c>
      <c r="E114" s="121" t="s">
        <v>501</v>
      </c>
      <c r="F114" s="122" t="s">
        <v>502</v>
      </c>
      <c r="G114" s="123" t="s">
        <v>424</v>
      </c>
      <c r="H114" s="124">
        <v>8</v>
      </c>
      <c r="I114" s="125"/>
      <c r="J114" s="126">
        <f t="shared" si="0"/>
        <v>0</v>
      </c>
      <c r="K114" s="122" t="s">
        <v>19</v>
      </c>
      <c r="L114" s="32"/>
      <c r="M114" s="127" t="s">
        <v>19</v>
      </c>
      <c r="N114" s="128" t="s">
        <v>43</v>
      </c>
      <c r="P114" s="129">
        <f t="shared" si="1"/>
        <v>0</v>
      </c>
      <c r="Q114" s="129">
        <v>0</v>
      </c>
      <c r="R114" s="129">
        <f t="shared" si="2"/>
        <v>0</v>
      </c>
      <c r="S114" s="129">
        <v>0</v>
      </c>
      <c r="T114" s="129">
        <f t="shared" si="3"/>
        <v>0</v>
      </c>
      <c r="U114" s="130" t="s">
        <v>19</v>
      </c>
      <c r="AR114" s="131" t="s">
        <v>173</v>
      </c>
      <c r="AT114" s="131" t="s">
        <v>168</v>
      </c>
      <c r="AU114" s="131" t="s">
        <v>82</v>
      </c>
      <c r="AY114" s="17" t="s">
        <v>167</v>
      </c>
      <c r="BE114" s="132">
        <f t="shared" si="4"/>
        <v>0</v>
      </c>
      <c r="BF114" s="132">
        <f t="shared" si="5"/>
        <v>0</v>
      </c>
      <c r="BG114" s="132">
        <f t="shared" si="6"/>
        <v>0</v>
      </c>
      <c r="BH114" s="132">
        <f t="shared" si="7"/>
        <v>0</v>
      </c>
      <c r="BI114" s="132">
        <f t="shared" si="8"/>
        <v>0</v>
      </c>
      <c r="BJ114" s="17" t="s">
        <v>80</v>
      </c>
      <c r="BK114" s="132">
        <f t="shared" si="9"/>
        <v>0</v>
      </c>
      <c r="BL114" s="17" t="s">
        <v>173</v>
      </c>
      <c r="BM114" s="131" t="s">
        <v>503</v>
      </c>
    </row>
    <row r="115" spans="2:65" s="1" customFormat="1" ht="16.5" customHeight="1" x14ac:dyDescent="0.2">
      <c r="B115" s="32"/>
      <c r="C115" s="120" t="s">
        <v>335</v>
      </c>
      <c r="D115" s="120" t="s">
        <v>168</v>
      </c>
      <c r="E115" s="121" t="s">
        <v>504</v>
      </c>
      <c r="F115" s="122" t="s">
        <v>505</v>
      </c>
      <c r="G115" s="123" t="s">
        <v>424</v>
      </c>
      <c r="H115" s="124">
        <v>2</v>
      </c>
      <c r="I115" s="125"/>
      <c r="J115" s="126">
        <f t="shared" si="0"/>
        <v>0</v>
      </c>
      <c r="K115" s="122" t="s">
        <v>19</v>
      </c>
      <c r="L115" s="32"/>
      <c r="M115" s="127" t="s">
        <v>19</v>
      </c>
      <c r="N115" s="128" t="s">
        <v>43</v>
      </c>
      <c r="P115" s="129">
        <f t="shared" si="1"/>
        <v>0</v>
      </c>
      <c r="Q115" s="129">
        <v>0</v>
      </c>
      <c r="R115" s="129">
        <f t="shared" si="2"/>
        <v>0</v>
      </c>
      <c r="S115" s="129">
        <v>0</v>
      </c>
      <c r="T115" s="129">
        <f t="shared" si="3"/>
        <v>0</v>
      </c>
      <c r="U115" s="130" t="s">
        <v>19</v>
      </c>
      <c r="AR115" s="131" t="s">
        <v>173</v>
      </c>
      <c r="AT115" s="131" t="s">
        <v>168</v>
      </c>
      <c r="AU115" s="131" t="s">
        <v>82</v>
      </c>
      <c r="AY115" s="17" t="s">
        <v>167</v>
      </c>
      <c r="BE115" s="132">
        <f t="shared" si="4"/>
        <v>0</v>
      </c>
      <c r="BF115" s="132">
        <f t="shared" si="5"/>
        <v>0</v>
      </c>
      <c r="BG115" s="132">
        <f t="shared" si="6"/>
        <v>0</v>
      </c>
      <c r="BH115" s="132">
        <f t="shared" si="7"/>
        <v>0</v>
      </c>
      <c r="BI115" s="132">
        <f t="shared" si="8"/>
        <v>0</v>
      </c>
      <c r="BJ115" s="17" t="s">
        <v>80</v>
      </c>
      <c r="BK115" s="132">
        <f t="shared" si="9"/>
        <v>0</v>
      </c>
      <c r="BL115" s="17" t="s">
        <v>173</v>
      </c>
      <c r="BM115" s="131" t="s">
        <v>506</v>
      </c>
    </row>
    <row r="116" spans="2:65" s="1" customFormat="1" ht="16.5" customHeight="1" x14ac:dyDescent="0.2">
      <c r="B116" s="32"/>
      <c r="C116" s="120" t="s">
        <v>339</v>
      </c>
      <c r="D116" s="120" t="s">
        <v>168</v>
      </c>
      <c r="E116" s="121" t="s">
        <v>507</v>
      </c>
      <c r="F116" s="122" t="s">
        <v>508</v>
      </c>
      <c r="G116" s="123" t="s">
        <v>424</v>
      </c>
      <c r="H116" s="124">
        <v>1</v>
      </c>
      <c r="I116" s="125"/>
      <c r="J116" s="126">
        <f t="shared" si="0"/>
        <v>0</v>
      </c>
      <c r="K116" s="122" t="s">
        <v>19</v>
      </c>
      <c r="L116" s="32"/>
      <c r="M116" s="127" t="s">
        <v>19</v>
      </c>
      <c r="N116" s="128" t="s">
        <v>43</v>
      </c>
      <c r="P116" s="129">
        <f t="shared" si="1"/>
        <v>0</v>
      </c>
      <c r="Q116" s="129">
        <v>0</v>
      </c>
      <c r="R116" s="129">
        <f t="shared" si="2"/>
        <v>0</v>
      </c>
      <c r="S116" s="129">
        <v>0</v>
      </c>
      <c r="T116" s="129">
        <f t="shared" si="3"/>
        <v>0</v>
      </c>
      <c r="U116" s="130" t="s">
        <v>19</v>
      </c>
      <c r="AR116" s="131" t="s">
        <v>173</v>
      </c>
      <c r="AT116" s="131" t="s">
        <v>168</v>
      </c>
      <c r="AU116" s="131" t="s">
        <v>82</v>
      </c>
      <c r="AY116" s="17" t="s">
        <v>167</v>
      </c>
      <c r="BE116" s="132">
        <f t="shared" si="4"/>
        <v>0</v>
      </c>
      <c r="BF116" s="132">
        <f t="shared" si="5"/>
        <v>0</v>
      </c>
      <c r="BG116" s="132">
        <f t="shared" si="6"/>
        <v>0</v>
      </c>
      <c r="BH116" s="132">
        <f t="shared" si="7"/>
        <v>0</v>
      </c>
      <c r="BI116" s="132">
        <f t="shared" si="8"/>
        <v>0</v>
      </c>
      <c r="BJ116" s="17" t="s">
        <v>80</v>
      </c>
      <c r="BK116" s="132">
        <f t="shared" si="9"/>
        <v>0</v>
      </c>
      <c r="BL116" s="17" t="s">
        <v>173</v>
      </c>
      <c r="BM116" s="131" t="s">
        <v>509</v>
      </c>
    </row>
    <row r="117" spans="2:65" s="1" customFormat="1" ht="16.5" customHeight="1" x14ac:dyDescent="0.2">
      <c r="B117" s="32"/>
      <c r="C117" s="120" t="s">
        <v>344</v>
      </c>
      <c r="D117" s="120" t="s">
        <v>168</v>
      </c>
      <c r="E117" s="121" t="s">
        <v>510</v>
      </c>
      <c r="F117" s="122" t="s">
        <v>511</v>
      </c>
      <c r="G117" s="123" t="s">
        <v>228</v>
      </c>
      <c r="H117" s="124">
        <v>30</v>
      </c>
      <c r="I117" s="125"/>
      <c r="J117" s="126">
        <f t="shared" si="0"/>
        <v>0</v>
      </c>
      <c r="K117" s="122" t="s">
        <v>19</v>
      </c>
      <c r="L117" s="32"/>
      <c r="M117" s="127" t="s">
        <v>19</v>
      </c>
      <c r="N117" s="128" t="s">
        <v>43</v>
      </c>
      <c r="P117" s="129">
        <f t="shared" si="1"/>
        <v>0</v>
      </c>
      <c r="Q117" s="129">
        <v>0</v>
      </c>
      <c r="R117" s="129">
        <f t="shared" si="2"/>
        <v>0</v>
      </c>
      <c r="S117" s="129">
        <v>0</v>
      </c>
      <c r="T117" s="129">
        <f t="shared" si="3"/>
        <v>0</v>
      </c>
      <c r="U117" s="130" t="s">
        <v>19</v>
      </c>
      <c r="AR117" s="131" t="s">
        <v>173</v>
      </c>
      <c r="AT117" s="131" t="s">
        <v>168</v>
      </c>
      <c r="AU117" s="131" t="s">
        <v>82</v>
      </c>
      <c r="AY117" s="17" t="s">
        <v>167</v>
      </c>
      <c r="BE117" s="132">
        <f t="shared" si="4"/>
        <v>0</v>
      </c>
      <c r="BF117" s="132">
        <f t="shared" si="5"/>
        <v>0</v>
      </c>
      <c r="BG117" s="132">
        <f t="shared" si="6"/>
        <v>0</v>
      </c>
      <c r="BH117" s="132">
        <f t="shared" si="7"/>
        <v>0</v>
      </c>
      <c r="BI117" s="132">
        <f t="shared" si="8"/>
        <v>0</v>
      </c>
      <c r="BJ117" s="17" t="s">
        <v>80</v>
      </c>
      <c r="BK117" s="132">
        <f t="shared" si="9"/>
        <v>0</v>
      </c>
      <c r="BL117" s="17" t="s">
        <v>173</v>
      </c>
      <c r="BM117" s="131" t="s">
        <v>512</v>
      </c>
    </row>
    <row r="118" spans="2:65" s="1" customFormat="1" ht="16.5" customHeight="1" x14ac:dyDescent="0.2">
      <c r="B118" s="32"/>
      <c r="C118" s="120" t="s">
        <v>349</v>
      </c>
      <c r="D118" s="120" t="s">
        <v>168</v>
      </c>
      <c r="E118" s="121" t="s">
        <v>513</v>
      </c>
      <c r="F118" s="122" t="s">
        <v>514</v>
      </c>
      <c r="G118" s="123" t="s">
        <v>424</v>
      </c>
      <c r="H118" s="124">
        <v>12</v>
      </c>
      <c r="I118" s="125"/>
      <c r="J118" s="126">
        <f t="shared" si="0"/>
        <v>0</v>
      </c>
      <c r="K118" s="122" t="s">
        <v>19</v>
      </c>
      <c r="L118" s="32"/>
      <c r="M118" s="127" t="s">
        <v>19</v>
      </c>
      <c r="N118" s="128" t="s">
        <v>43</v>
      </c>
      <c r="P118" s="129">
        <f t="shared" si="1"/>
        <v>0</v>
      </c>
      <c r="Q118" s="129">
        <v>0</v>
      </c>
      <c r="R118" s="129">
        <f t="shared" si="2"/>
        <v>0</v>
      </c>
      <c r="S118" s="129">
        <v>0</v>
      </c>
      <c r="T118" s="129">
        <f t="shared" si="3"/>
        <v>0</v>
      </c>
      <c r="U118" s="130" t="s">
        <v>19</v>
      </c>
      <c r="AR118" s="131" t="s">
        <v>173</v>
      </c>
      <c r="AT118" s="131" t="s">
        <v>168</v>
      </c>
      <c r="AU118" s="131" t="s">
        <v>82</v>
      </c>
      <c r="AY118" s="17" t="s">
        <v>167</v>
      </c>
      <c r="BE118" s="132">
        <f t="shared" si="4"/>
        <v>0</v>
      </c>
      <c r="BF118" s="132">
        <f t="shared" si="5"/>
        <v>0</v>
      </c>
      <c r="BG118" s="132">
        <f t="shared" si="6"/>
        <v>0</v>
      </c>
      <c r="BH118" s="132">
        <f t="shared" si="7"/>
        <v>0</v>
      </c>
      <c r="BI118" s="132">
        <f t="shared" si="8"/>
        <v>0</v>
      </c>
      <c r="BJ118" s="17" t="s">
        <v>80</v>
      </c>
      <c r="BK118" s="132">
        <f t="shared" si="9"/>
        <v>0</v>
      </c>
      <c r="BL118" s="17" t="s">
        <v>173</v>
      </c>
      <c r="BM118" s="131" t="s">
        <v>515</v>
      </c>
    </row>
    <row r="119" spans="2:65" s="1" customFormat="1" ht="16.5" customHeight="1" x14ac:dyDescent="0.2">
      <c r="B119" s="32"/>
      <c r="C119" s="120" t="s">
        <v>354</v>
      </c>
      <c r="D119" s="120" t="s">
        <v>168</v>
      </c>
      <c r="E119" s="121" t="s">
        <v>516</v>
      </c>
      <c r="F119" s="122" t="s">
        <v>517</v>
      </c>
      <c r="G119" s="123" t="s">
        <v>424</v>
      </c>
      <c r="H119" s="124">
        <v>2</v>
      </c>
      <c r="I119" s="125"/>
      <c r="J119" s="126">
        <f t="shared" si="0"/>
        <v>0</v>
      </c>
      <c r="K119" s="122" t="s">
        <v>19</v>
      </c>
      <c r="L119" s="32"/>
      <c r="M119" s="127" t="s">
        <v>19</v>
      </c>
      <c r="N119" s="128" t="s">
        <v>43</v>
      </c>
      <c r="P119" s="129">
        <f t="shared" si="1"/>
        <v>0</v>
      </c>
      <c r="Q119" s="129">
        <v>0</v>
      </c>
      <c r="R119" s="129">
        <f t="shared" si="2"/>
        <v>0</v>
      </c>
      <c r="S119" s="129">
        <v>0</v>
      </c>
      <c r="T119" s="129">
        <f t="shared" si="3"/>
        <v>0</v>
      </c>
      <c r="U119" s="130" t="s">
        <v>19</v>
      </c>
      <c r="AR119" s="131" t="s">
        <v>173</v>
      </c>
      <c r="AT119" s="131" t="s">
        <v>168</v>
      </c>
      <c r="AU119" s="131" t="s">
        <v>82</v>
      </c>
      <c r="AY119" s="17" t="s">
        <v>167</v>
      </c>
      <c r="BE119" s="132">
        <f t="shared" si="4"/>
        <v>0</v>
      </c>
      <c r="BF119" s="132">
        <f t="shared" si="5"/>
        <v>0</v>
      </c>
      <c r="BG119" s="132">
        <f t="shared" si="6"/>
        <v>0</v>
      </c>
      <c r="BH119" s="132">
        <f t="shared" si="7"/>
        <v>0</v>
      </c>
      <c r="BI119" s="132">
        <f t="shared" si="8"/>
        <v>0</v>
      </c>
      <c r="BJ119" s="17" t="s">
        <v>80</v>
      </c>
      <c r="BK119" s="132">
        <f t="shared" si="9"/>
        <v>0</v>
      </c>
      <c r="BL119" s="17" t="s">
        <v>173</v>
      </c>
      <c r="BM119" s="131" t="s">
        <v>518</v>
      </c>
    </row>
    <row r="120" spans="2:65" s="1" customFormat="1" ht="16.5" customHeight="1" x14ac:dyDescent="0.2">
      <c r="B120" s="32"/>
      <c r="C120" s="120" t="s">
        <v>358</v>
      </c>
      <c r="D120" s="120" t="s">
        <v>168</v>
      </c>
      <c r="E120" s="121" t="s">
        <v>519</v>
      </c>
      <c r="F120" s="122" t="s">
        <v>520</v>
      </c>
      <c r="G120" s="123" t="s">
        <v>424</v>
      </c>
      <c r="H120" s="124">
        <v>6</v>
      </c>
      <c r="I120" s="125"/>
      <c r="J120" s="126">
        <f t="shared" ref="J120:J137" si="10">ROUND(I120*H120,2)</f>
        <v>0</v>
      </c>
      <c r="K120" s="122" t="s">
        <v>19</v>
      </c>
      <c r="L120" s="32"/>
      <c r="M120" s="127" t="s">
        <v>19</v>
      </c>
      <c r="N120" s="128" t="s">
        <v>43</v>
      </c>
      <c r="P120" s="129">
        <f t="shared" ref="P120:P137" si="11">O120*H120</f>
        <v>0</v>
      </c>
      <c r="Q120" s="129">
        <v>0</v>
      </c>
      <c r="R120" s="129">
        <f t="shared" ref="R120:R137" si="12">Q120*H120</f>
        <v>0</v>
      </c>
      <c r="S120" s="129">
        <v>0</v>
      </c>
      <c r="T120" s="129">
        <f t="shared" ref="T120:T137" si="13">S120*H120</f>
        <v>0</v>
      </c>
      <c r="U120" s="130" t="s">
        <v>19</v>
      </c>
      <c r="AR120" s="131" t="s">
        <v>173</v>
      </c>
      <c r="AT120" s="131" t="s">
        <v>168</v>
      </c>
      <c r="AU120" s="131" t="s">
        <v>82</v>
      </c>
      <c r="AY120" s="17" t="s">
        <v>167</v>
      </c>
      <c r="BE120" s="132">
        <f t="shared" ref="BE120:BE137" si="14">IF(N120="základní",J120,0)</f>
        <v>0</v>
      </c>
      <c r="BF120" s="132">
        <f t="shared" ref="BF120:BF137" si="15">IF(N120="snížená",J120,0)</f>
        <v>0</v>
      </c>
      <c r="BG120" s="132">
        <f t="shared" ref="BG120:BG137" si="16">IF(N120="zákl. přenesená",J120,0)</f>
        <v>0</v>
      </c>
      <c r="BH120" s="132">
        <f t="shared" ref="BH120:BH137" si="17">IF(N120="sníž. přenesená",J120,0)</f>
        <v>0</v>
      </c>
      <c r="BI120" s="132">
        <f t="shared" ref="BI120:BI137" si="18">IF(N120="nulová",J120,0)</f>
        <v>0</v>
      </c>
      <c r="BJ120" s="17" t="s">
        <v>80</v>
      </c>
      <c r="BK120" s="132">
        <f t="shared" ref="BK120:BK137" si="19">ROUND(I120*H120,2)</f>
        <v>0</v>
      </c>
      <c r="BL120" s="17" t="s">
        <v>173</v>
      </c>
      <c r="BM120" s="131" t="s">
        <v>521</v>
      </c>
    </row>
    <row r="121" spans="2:65" s="1" customFormat="1" ht="16.5" customHeight="1" x14ac:dyDescent="0.2">
      <c r="B121" s="32"/>
      <c r="C121" s="120" t="s">
        <v>362</v>
      </c>
      <c r="D121" s="120" t="s">
        <v>168</v>
      </c>
      <c r="E121" s="121" t="s">
        <v>522</v>
      </c>
      <c r="F121" s="122" t="s">
        <v>523</v>
      </c>
      <c r="G121" s="123" t="s">
        <v>424</v>
      </c>
      <c r="H121" s="124">
        <v>2</v>
      </c>
      <c r="I121" s="125"/>
      <c r="J121" s="126">
        <f t="shared" si="10"/>
        <v>0</v>
      </c>
      <c r="K121" s="122" t="s">
        <v>19</v>
      </c>
      <c r="L121" s="32"/>
      <c r="M121" s="127" t="s">
        <v>19</v>
      </c>
      <c r="N121" s="128" t="s">
        <v>43</v>
      </c>
      <c r="P121" s="129">
        <f t="shared" si="11"/>
        <v>0</v>
      </c>
      <c r="Q121" s="129">
        <v>0</v>
      </c>
      <c r="R121" s="129">
        <f t="shared" si="12"/>
        <v>0</v>
      </c>
      <c r="S121" s="129">
        <v>0</v>
      </c>
      <c r="T121" s="129">
        <f t="shared" si="13"/>
        <v>0</v>
      </c>
      <c r="U121" s="130" t="s">
        <v>19</v>
      </c>
      <c r="AR121" s="131" t="s">
        <v>173</v>
      </c>
      <c r="AT121" s="131" t="s">
        <v>168</v>
      </c>
      <c r="AU121" s="131" t="s">
        <v>82</v>
      </c>
      <c r="AY121" s="17" t="s">
        <v>167</v>
      </c>
      <c r="BE121" s="132">
        <f t="shared" si="14"/>
        <v>0</v>
      </c>
      <c r="BF121" s="132">
        <f t="shared" si="15"/>
        <v>0</v>
      </c>
      <c r="BG121" s="132">
        <f t="shared" si="16"/>
        <v>0</v>
      </c>
      <c r="BH121" s="132">
        <f t="shared" si="17"/>
        <v>0</v>
      </c>
      <c r="BI121" s="132">
        <f t="shared" si="18"/>
        <v>0</v>
      </c>
      <c r="BJ121" s="17" t="s">
        <v>80</v>
      </c>
      <c r="BK121" s="132">
        <f t="shared" si="19"/>
        <v>0</v>
      </c>
      <c r="BL121" s="17" t="s">
        <v>173</v>
      </c>
      <c r="BM121" s="131" t="s">
        <v>524</v>
      </c>
    </row>
    <row r="122" spans="2:65" s="1" customFormat="1" ht="16.5" customHeight="1" x14ac:dyDescent="0.2">
      <c r="B122" s="32"/>
      <c r="C122" s="120" t="s">
        <v>366</v>
      </c>
      <c r="D122" s="120" t="s">
        <v>168</v>
      </c>
      <c r="E122" s="121" t="s">
        <v>525</v>
      </c>
      <c r="F122" s="122" t="s">
        <v>526</v>
      </c>
      <c r="G122" s="123" t="s">
        <v>424</v>
      </c>
      <c r="H122" s="124">
        <v>13</v>
      </c>
      <c r="I122" s="125"/>
      <c r="J122" s="126">
        <f t="shared" si="10"/>
        <v>0</v>
      </c>
      <c r="K122" s="122" t="s">
        <v>19</v>
      </c>
      <c r="L122" s="32"/>
      <c r="M122" s="127" t="s">
        <v>19</v>
      </c>
      <c r="N122" s="128" t="s">
        <v>43</v>
      </c>
      <c r="P122" s="129">
        <f t="shared" si="11"/>
        <v>0</v>
      </c>
      <c r="Q122" s="129">
        <v>0</v>
      </c>
      <c r="R122" s="129">
        <f t="shared" si="12"/>
        <v>0</v>
      </c>
      <c r="S122" s="129">
        <v>0</v>
      </c>
      <c r="T122" s="129">
        <f t="shared" si="13"/>
        <v>0</v>
      </c>
      <c r="U122" s="130" t="s">
        <v>19</v>
      </c>
      <c r="AR122" s="131" t="s">
        <v>173</v>
      </c>
      <c r="AT122" s="131" t="s">
        <v>168</v>
      </c>
      <c r="AU122" s="131" t="s">
        <v>82</v>
      </c>
      <c r="AY122" s="17" t="s">
        <v>167</v>
      </c>
      <c r="BE122" s="132">
        <f t="shared" si="14"/>
        <v>0</v>
      </c>
      <c r="BF122" s="132">
        <f t="shared" si="15"/>
        <v>0</v>
      </c>
      <c r="BG122" s="132">
        <f t="shared" si="16"/>
        <v>0</v>
      </c>
      <c r="BH122" s="132">
        <f t="shared" si="17"/>
        <v>0</v>
      </c>
      <c r="BI122" s="132">
        <f t="shared" si="18"/>
        <v>0</v>
      </c>
      <c r="BJ122" s="17" t="s">
        <v>80</v>
      </c>
      <c r="BK122" s="132">
        <f t="shared" si="19"/>
        <v>0</v>
      </c>
      <c r="BL122" s="17" t="s">
        <v>173</v>
      </c>
      <c r="BM122" s="131" t="s">
        <v>527</v>
      </c>
    </row>
    <row r="123" spans="2:65" s="1" customFormat="1" ht="16.5" customHeight="1" x14ac:dyDescent="0.2">
      <c r="B123" s="32"/>
      <c r="C123" s="120" t="s">
        <v>373</v>
      </c>
      <c r="D123" s="120" t="s">
        <v>168</v>
      </c>
      <c r="E123" s="121" t="s">
        <v>528</v>
      </c>
      <c r="F123" s="122" t="s">
        <v>529</v>
      </c>
      <c r="G123" s="123" t="s">
        <v>424</v>
      </c>
      <c r="H123" s="124">
        <v>1</v>
      </c>
      <c r="I123" s="125"/>
      <c r="J123" s="126">
        <f t="shared" si="10"/>
        <v>0</v>
      </c>
      <c r="K123" s="122" t="s">
        <v>19</v>
      </c>
      <c r="L123" s="32"/>
      <c r="M123" s="127" t="s">
        <v>19</v>
      </c>
      <c r="N123" s="128" t="s">
        <v>43</v>
      </c>
      <c r="P123" s="129">
        <f t="shared" si="11"/>
        <v>0</v>
      </c>
      <c r="Q123" s="129">
        <v>0</v>
      </c>
      <c r="R123" s="129">
        <f t="shared" si="12"/>
        <v>0</v>
      </c>
      <c r="S123" s="129">
        <v>0</v>
      </c>
      <c r="T123" s="129">
        <f t="shared" si="13"/>
        <v>0</v>
      </c>
      <c r="U123" s="130" t="s">
        <v>19</v>
      </c>
      <c r="AR123" s="131" t="s">
        <v>173</v>
      </c>
      <c r="AT123" s="131" t="s">
        <v>168</v>
      </c>
      <c r="AU123" s="131" t="s">
        <v>82</v>
      </c>
      <c r="AY123" s="17" t="s">
        <v>167</v>
      </c>
      <c r="BE123" s="132">
        <f t="shared" si="14"/>
        <v>0</v>
      </c>
      <c r="BF123" s="132">
        <f t="shared" si="15"/>
        <v>0</v>
      </c>
      <c r="BG123" s="132">
        <f t="shared" si="16"/>
        <v>0</v>
      </c>
      <c r="BH123" s="132">
        <f t="shared" si="17"/>
        <v>0</v>
      </c>
      <c r="BI123" s="132">
        <f t="shared" si="18"/>
        <v>0</v>
      </c>
      <c r="BJ123" s="17" t="s">
        <v>80</v>
      </c>
      <c r="BK123" s="132">
        <f t="shared" si="19"/>
        <v>0</v>
      </c>
      <c r="BL123" s="17" t="s">
        <v>173</v>
      </c>
      <c r="BM123" s="131" t="s">
        <v>530</v>
      </c>
    </row>
    <row r="124" spans="2:65" s="1" customFormat="1" ht="16.5" customHeight="1" x14ac:dyDescent="0.2">
      <c r="B124" s="32"/>
      <c r="C124" s="120" t="s">
        <v>378</v>
      </c>
      <c r="D124" s="120" t="s">
        <v>168</v>
      </c>
      <c r="E124" s="121" t="s">
        <v>531</v>
      </c>
      <c r="F124" s="122" t="s">
        <v>532</v>
      </c>
      <c r="G124" s="123" t="s">
        <v>424</v>
      </c>
      <c r="H124" s="124">
        <v>1</v>
      </c>
      <c r="I124" s="125"/>
      <c r="J124" s="126">
        <f t="shared" si="10"/>
        <v>0</v>
      </c>
      <c r="K124" s="122" t="s">
        <v>19</v>
      </c>
      <c r="L124" s="32"/>
      <c r="M124" s="127" t="s">
        <v>19</v>
      </c>
      <c r="N124" s="128" t="s">
        <v>43</v>
      </c>
      <c r="P124" s="129">
        <f t="shared" si="11"/>
        <v>0</v>
      </c>
      <c r="Q124" s="129">
        <v>0</v>
      </c>
      <c r="R124" s="129">
        <f t="shared" si="12"/>
        <v>0</v>
      </c>
      <c r="S124" s="129">
        <v>0</v>
      </c>
      <c r="T124" s="129">
        <f t="shared" si="13"/>
        <v>0</v>
      </c>
      <c r="U124" s="130" t="s">
        <v>19</v>
      </c>
      <c r="AR124" s="131" t="s">
        <v>173</v>
      </c>
      <c r="AT124" s="131" t="s">
        <v>168</v>
      </c>
      <c r="AU124" s="131" t="s">
        <v>82</v>
      </c>
      <c r="AY124" s="17" t="s">
        <v>167</v>
      </c>
      <c r="BE124" s="132">
        <f t="shared" si="14"/>
        <v>0</v>
      </c>
      <c r="BF124" s="132">
        <f t="shared" si="15"/>
        <v>0</v>
      </c>
      <c r="BG124" s="132">
        <f t="shared" si="16"/>
        <v>0</v>
      </c>
      <c r="BH124" s="132">
        <f t="shared" si="17"/>
        <v>0</v>
      </c>
      <c r="BI124" s="132">
        <f t="shared" si="18"/>
        <v>0</v>
      </c>
      <c r="BJ124" s="17" t="s">
        <v>80</v>
      </c>
      <c r="BK124" s="132">
        <f t="shared" si="19"/>
        <v>0</v>
      </c>
      <c r="BL124" s="17" t="s">
        <v>173</v>
      </c>
      <c r="BM124" s="131" t="s">
        <v>533</v>
      </c>
    </row>
    <row r="125" spans="2:65" s="1" customFormat="1" ht="16.5" customHeight="1" x14ac:dyDescent="0.2">
      <c r="B125" s="32"/>
      <c r="C125" s="120" t="s">
        <v>384</v>
      </c>
      <c r="D125" s="120" t="s">
        <v>168</v>
      </c>
      <c r="E125" s="121" t="s">
        <v>534</v>
      </c>
      <c r="F125" s="122" t="s">
        <v>535</v>
      </c>
      <c r="G125" s="123" t="s">
        <v>228</v>
      </c>
      <c r="H125" s="124">
        <v>325</v>
      </c>
      <c r="I125" s="125"/>
      <c r="J125" s="126">
        <f t="shared" si="10"/>
        <v>0</v>
      </c>
      <c r="K125" s="122" t="s">
        <v>19</v>
      </c>
      <c r="L125" s="32"/>
      <c r="M125" s="127" t="s">
        <v>19</v>
      </c>
      <c r="N125" s="128" t="s">
        <v>43</v>
      </c>
      <c r="P125" s="129">
        <f t="shared" si="11"/>
        <v>0</v>
      </c>
      <c r="Q125" s="129">
        <v>0</v>
      </c>
      <c r="R125" s="129">
        <f t="shared" si="12"/>
        <v>0</v>
      </c>
      <c r="S125" s="129">
        <v>0</v>
      </c>
      <c r="T125" s="129">
        <f t="shared" si="13"/>
        <v>0</v>
      </c>
      <c r="U125" s="130" t="s">
        <v>19</v>
      </c>
      <c r="AR125" s="131" t="s">
        <v>173</v>
      </c>
      <c r="AT125" s="131" t="s">
        <v>168</v>
      </c>
      <c r="AU125" s="131" t="s">
        <v>82</v>
      </c>
      <c r="AY125" s="17" t="s">
        <v>167</v>
      </c>
      <c r="BE125" s="132">
        <f t="shared" si="14"/>
        <v>0</v>
      </c>
      <c r="BF125" s="132">
        <f t="shared" si="15"/>
        <v>0</v>
      </c>
      <c r="BG125" s="132">
        <f t="shared" si="16"/>
        <v>0</v>
      </c>
      <c r="BH125" s="132">
        <f t="shared" si="17"/>
        <v>0</v>
      </c>
      <c r="BI125" s="132">
        <f t="shared" si="18"/>
        <v>0</v>
      </c>
      <c r="BJ125" s="17" t="s">
        <v>80</v>
      </c>
      <c r="BK125" s="132">
        <f t="shared" si="19"/>
        <v>0</v>
      </c>
      <c r="BL125" s="17" t="s">
        <v>173</v>
      </c>
      <c r="BM125" s="131" t="s">
        <v>536</v>
      </c>
    </row>
    <row r="126" spans="2:65" s="1" customFormat="1" ht="16.5" customHeight="1" x14ac:dyDescent="0.2">
      <c r="B126" s="32"/>
      <c r="C126" s="120" t="s">
        <v>389</v>
      </c>
      <c r="D126" s="120" t="s">
        <v>168</v>
      </c>
      <c r="E126" s="121" t="s">
        <v>537</v>
      </c>
      <c r="F126" s="122" t="s">
        <v>538</v>
      </c>
      <c r="G126" s="123" t="s">
        <v>228</v>
      </c>
      <c r="H126" s="124">
        <v>202</v>
      </c>
      <c r="I126" s="125"/>
      <c r="J126" s="126">
        <f t="shared" si="10"/>
        <v>0</v>
      </c>
      <c r="K126" s="122" t="s">
        <v>19</v>
      </c>
      <c r="L126" s="32"/>
      <c r="M126" s="127" t="s">
        <v>19</v>
      </c>
      <c r="N126" s="128" t="s">
        <v>43</v>
      </c>
      <c r="P126" s="129">
        <f t="shared" si="11"/>
        <v>0</v>
      </c>
      <c r="Q126" s="129">
        <v>0</v>
      </c>
      <c r="R126" s="129">
        <f t="shared" si="12"/>
        <v>0</v>
      </c>
      <c r="S126" s="129">
        <v>0</v>
      </c>
      <c r="T126" s="129">
        <f t="shared" si="13"/>
        <v>0</v>
      </c>
      <c r="U126" s="130" t="s">
        <v>19</v>
      </c>
      <c r="AR126" s="131" t="s">
        <v>173</v>
      </c>
      <c r="AT126" s="131" t="s">
        <v>168</v>
      </c>
      <c r="AU126" s="131" t="s">
        <v>82</v>
      </c>
      <c r="AY126" s="17" t="s">
        <v>167</v>
      </c>
      <c r="BE126" s="132">
        <f t="shared" si="14"/>
        <v>0</v>
      </c>
      <c r="BF126" s="132">
        <f t="shared" si="15"/>
        <v>0</v>
      </c>
      <c r="BG126" s="132">
        <f t="shared" si="16"/>
        <v>0</v>
      </c>
      <c r="BH126" s="132">
        <f t="shared" si="17"/>
        <v>0</v>
      </c>
      <c r="BI126" s="132">
        <f t="shared" si="18"/>
        <v>0</v>
      </c>
      <c r="BJ126" s="17" t="s">
        <v>80</v>
      </c>
      <c r="BK126" s="132">
        <f t="shared" si="19"/>
        <v>0</v>
      </c>
      <c r="BL126" s="17" t="s">
        <v>173</v>
      </c>
      <c r="BM126" s="131" t="s">
        <v>539</v>
      </c>
    </row>
    <row r="127" spans="2:65" s="1" customFormat="1" ht="16.5" customHeight="1" x14ac:dyDescent="0.2">
      <c r="B127" s="32"/>
      <c r="C127" s="120" t="s">
        <v>394</v>
      </c>
      <c r="D127" s="120" t="s">
        <v>168</v>
      </c>
      <c r="E127" s="121" t="s">
        <v>540</v>
      </c>
      <c r="F127" s="122" t="s">
        <v>541</v>
      </c>
      <c r="G127" s="123" t="s">
        <v>228</v>
      </c>
      <c r="H127" s="124">
        <v>69</v>
      </c>
      <c r="I127" s="125"/>
      <c r="J127" s="126">
        <f t="shared" si="10"/>
        <v>0</v>
      </c>
      <c r="K127" s="122" t="s">
        <v>19</v>
      </c>
      <c r="L127" s="32"/>
      <c r="M127" s="127" t="s">
        <v>19</v>
      </c>
      <c r="N127" s="128" t="s">
        <v>43</v>
      </c>
      <c r="P127" s="129">
        <f t="shared" si="11"/>
        <v>0</v>
      </c>
      <c r="Q127" s="129">
        <v>0</v>
      </c>
      <c r="R127" s="129">
        <f t="shared" si="12"/>
        <v>0</v>
      </c>
      <c r="S127" s="129">
        <v>0</v>
      </c>
      <c r="T127" s="129">
        <f t="shared" si="13"/>
        <v>0</v>
      </c>
      <c r="U127" s="130" t="s">
        <v>19</v>
      </c>
      <c r="AR127" s="131" t="s">
        <v>173</v>
      </c>
      <c r="AT127" s="131" t="s">
        <v>168</v>
      </c>
      <c r="AU127" s="131" t="s">
        <v>82</v>
      </c>
      <c r="AY127" s="17" t="s">
        <v>167</v>
      </c>
      <c r="BE127" s="132">
        <f t="shared" si="14"/>
        <v>0</v>
      </c>
      <c r="BF127" s="132">
        <f t="shared" si="15"/>
        <v>0</v>
      </c>
      <c r="BG127" s="132">
        <f t="shared" si="16"/>
        <v>0</v>
      </c>
      <c r="BH127" s="132">
        <f t="shared" si="17"/>
        <v>0</v>
      </c>
      <c r="BI127" s="132">
        <f t="shared" si="18"/>
        <v>0</v>
      </c>
      <c r="BJ127" s="17" t="s">
        <v>80</v>
      </c>
      <c r="BK127" s="132">
        <f t="shared" si="19"/>
        <v>0</v>
      </c>
      <c r="BL127" s="17" t="s">
        <v>173</v>
      </c>
      <c r="BM127" s="131" t="s">
        <v>542</v>
      </c>
    </row>
    <row r="128" spans="2:65" s="1" customFormat="1" ht="16.5" customHeight="1" x14ac:dyDescent="0.2">
      <c r="B128" s="32"/>
      <c r="C128" s="120" t="s">
        <v>400</v>
      </c>
      <c r="D128" s="120" t="s">
        <v>168</v>
      </c>
      <c r="E128" s="121" t="s">
        <v>543</v>
      </c>
      <c r="F128" s="122" t="s">
        <v>544</v>
      </c>
      <c r="G128" s="123" t="s">
        <v>228</v>
      </c>
      <c r="H128" s="124">
        <v>82</v>
      </c>
      <c r="I128" s="125"/>
      <c r="J128" s="126">
        <f t="shared" si="10"/>
        <v>0</v>
      </c>
      <c r="K128" s="122" t="s">
        <v>19</v>
      </c>
      <c r="L128" s="32"/>
      <c r="M128" s="127" t="s">
        <v>19</v>
      </c>
      <c r="N128" s="128" t="s">
        <v>43</v>
      </c>
      <c r="P128" s="129">
        <f t="shared" si="11"/>
        <v>0</v>
      </c>
      <c r="Q128" s="129">
        <v>0</v>
      </c>
      <c r="R128" s="129">
        <f t="shared" si="12"/>
        <v>0</v>
      </c>
      <c r="S128" s="129">
        <v>0</v>
      </c>
      <c r="T128" s="129">
        <f t="shared" si="13"/>
        <v>0</v>
      </c>
      <c r="U128" s="130" t="s">
        <v>19</v>
      </c>
      <c r="AR128" s="131" t="s">
        <v>173</v>
      </c>
      <c r="AT128" s="131" t="s">
        <v>168</v>
      </c>
      <c r="AU128" s="131" t="s">
        <v>82</v>
      </c>
      <c r="AY128" s="17" t="s">
        <v>167</v>
      </c>
      <c r="BE128" s="132">
        <f t="shared" si="14"/>
        <v>0</v>
      </c>
      <c r="BF128" s="132">
        <f t="shared" si="15"/>
        <v>0</v>
      </c>
      <c r="BG128" s="132">
        <f t="shared" si="16"/>
        <v>0</v>
      </c>
      <c r="BH128" s="132">
        <f t="shared" si="17"/>
        <v>0</v>
      </c>
      <c r="BI128" s="132">
        <f t="shared" si="18"/>
        <v>0</v>
      </c>
      <c r="BJ128" s="17" t="s">
        <v>80</v>
      </c>
      <c r="BK128" s="132">
        <f t="shared" si="19"/>
        <v>0</v>
      </c>
      <c r="BL128" s="17" t="s">
        <v>173</v>
      </c>
      <c r="BM128" s="131" t="s">
        <v>545</v>
      </c>
    </row>
    <row r="129" spans="2:65" s="1" customFormat="1" ht="16.5" customHeight="1" x14ac:dyDescent="0.2">
      <c r="B129" s="32"/>
      <c r="C129" s="120" t="s">
        <v>407</v>
      </c>
      <c r="D129" s="120" t="s">
        <v>168</v>
      </c>
      <c r="E129" s="121" t="s">
        <v>546</v>
      </c>
      <c r="F129" s="122" t="s">
        <v>547</v>
      </c>
      <c r="G129" s="123" t="s">
        <v>228</v>
      </c>
      <c r="H129" s="124">
        <v>192</v>
      </c>
      <c r="I129" s="125"/>
      <c r="J129" s="126">
        <f t="shared" si="10"/>
        <v>0</v>
      </c>
      <c r="K129" s="122" t="s">
        <v>19</v>
      </c>
      <c r="L129" s="32"/>
      <c r="M129" s="127" t="s">
        <v>19</v>
      </c>
      <c r="N129" s="128" t="s">
        <v>43</v>
      </c>
      <c r="P129" s="129">
        <f t="shared" si="11"/>
        <v>0</v>
      </c>
      <c r="Q129" s="129">
        <v>0</v>
      </c>
      <c r="R129" s="129">
        <f t="shared" si="12"/>
        <v>0</v>
      </c>
      <c r="S129" s="129">
        <v>0</v>
      </c>
      <c r="T129" s="129">
        <f t="shared" si="13"/>
        <v>0</v>
      </c>
      <c r="U129" s="130" t="s">
        <v>19</v>
      </c>
      <c r="AR129" s="131" t="s">
        <v>173</v>
      </c>
      <c r="AT129" s="131" t="s">
        <v>168</v>
      </c>
      <c r="AU129" s="131" t="s">
        <v>82</v>
      </c>
      <c r="AY129" s="17" t="s">
        <v>167</v>
      </c>
      <c r="BE129" s="132">
        <f t="shared" si="14"/>
        <v>0</v>
      </c>
      <c r="BF129" s="132">
        <f t="shared" si="15"/>
        <v>0</v>
      </c>
      <c r="BG129" s="132">
        <f t="shared" si="16"/>
        <v>0</v>
      </c>
      <c r="BH129" s="132">
        <f t="shared" si="17"/>
        <v>0</v>
      </c>
      <c r="BI129" s="132">
        <f t="shared" si="18"/>
        <v>0</v>
      </c>
      <c r="BJ129" s="17" t="s">
        <v>80</v>
      </c>
      <c r="BK129" s="132">
        <f t="shared" si="19"/>
        <v>0</v>
      </c>
      <c r="BL129" s="17" t="s">
        <v>173</v>
      </c>
      <c r="BM129" s="131" t="s">
        <v>548</v>
      </c>
    </row>
    <row r="130" spans="2:65" s="1" customFormat="1" ht="16.5" customHeight="1" x14ac:dyDescent="0.2">
      <c r="B130" s="32"/>
      <c r="C130" s="120" t="s">
        <v>549</v>
      </c>
      <c r="D130" s="120" t="s">
        <v>168</v>
      </c>
      <c r="E130" s="121" t="s">
        <v>550</v>
      </c>
      <c r="F130" s="122" t="s">
        <v>551</v>
      </c>
      <c r="G130" s="123" t="s">
        <v>228</v>
      </c>
      <c r="H130" s="124">
        <v>23</v>
      </c>
      <c r="I130" s="125"/>
      <c r="J130" s="126">
        <f t="shared" si="10"/>
        <v>0</v>
      </c>
      <c r="K130" s="122" t="s">
        <v>19</v>
      </c>
      <c r="L130" s="32"/>
      <c r="M130" s="127" t="s">
        <v>19</v>
      </c>
      <c r="N130" s="128" t="s">
        <v>43</v>
      </c>
      <c r="P130" s="129">
        <f t="shared" si="11"/>
        <v>0</v>
      </c>
      <c r="Q130" s="129">
        <v>0</v>
      </c>
      <c r="R130" s="129">
        <f t="shared" si="12"/>
        <v>0</v>
      </c>
      <c r="S130" s="129">
        <v>0</v>
      </c>
      <c r="T130" s="129">
        <f t="shared" si="13"/>
        <v>0</v>
      </c>
      <c r="U130" s="130" t="s">
        <v>19</v>
      </c>
      <c r="AR130" s="131" t="s">
        <v>173</v>
      </c>
      <c r="AT130" s="131" t="s">
        <v>168</v>
      </c>
      <c r="AU130" s="131" t="s">
        <v>82</v>
      </c>
      <c r="AY130" s="17" t="s">
        <v>167</v>
      </c>
      <c r="BE130" s="132">
        <f t="shared" si="14"/>
        <v>0</v>
      </c>
      <c r="BF130" s="132">
        <f t="shared" si="15"/>
        <v>0</v>
      </c>
      <c r="BG130" s="132">
        <f t="shared" si="16"/>
        <v>0</v>
      </c>
      <c r="BH130" s="132">
        <f t="shared" si="17"/>
        <v>0</v>
      </c>
      <c r="BI130" s="132">
        <f t="shared" si="18"/>
        <v>0</v>
      </c>
      <c r="BJ130" s="17" t="s">
        <v>80</v>
      </c>
      <c r="BK130" s="132">
        <f t="shared" si="19"/>
        <v>0</v>
      </c>
      <c r="BL130" s="17" t="s">
        <v>173</v>
      </c>
      <c r="BM130" s="131" t="s">
        <v>552</v>
      </c>
    </row>
    <row r="131" spans="2:65" s="1" customFormat="1" ht="16.5" customHeight="1" x14ac:dyDescent="0.2">
      <c r="B131" s="32"/>
      <c r="C131" s="120" t="s">
        <v>553</v>
      </c>
      <c r="D131" s="120" t="s">
        <v>168</v>
      </c>
      <c r="E131" s="121" t="s">
        <v>554</v>
      </c>
      <c r="F131" s="122" t="s">
        <v>555</v>
      </c>
      <c r="G131" s="123" t="s">
        <v>228</v>
      </c>
      <c r="H131" s="124">
        <v>10</v>
      </c>
      <c r="I131" s="125"/>
      <c r="J131" s="126">
        <f t="shared" si="10"/>
        <v>0</v>
      </c>
      <c r="K131" s="122" t="s">
        <v>19</v>
      </c>
      <c r="L131" s="32"/>
      <c r="M131" s="127" t="s">
        <v>19</v>
      </c>
      <c r="N131" s="128" t="s">
        <v>43</v>
      </c>
      <c r="P131" s="129">
        <f t="shared" si="11"/>
        <v>0</v>
      </c>
      <c r="Q131" s="129">
        <v>0</v>
      </c>
      <c r="R131" s="129">
        <f t="shared" si="12"/>
        <v>0</v>
      </c>
      <c r="S131" s="129">
        <v>0</v>
      </c>
      <c r="T131" s="129">
        <f t="shared" si="13"/>
        <v>0</v>
      </c>
      <c r="U131" s="130" t="s">
        <v>19</v>
      </c>
      <c r="AR131" s="131" t="s">
        <v>173</v>
      </c>
      <c r="AT131" s="131" t="s">
        <v>168</v>
      </c>
      <c r="AU131" s="131" t="s">
        <v>82</v>
      </c>
      <c r="AY131" s="17" t="s">
        <v>167</v>
      </c>
      <c r="BE131" s="132">
        <f t="shared" si="14"/>
        <v>0</v>
      </c>
      <c r="BF131" s="132">
        <f t="shared" si="15"/>
        <v>0</v>
      </c>
      <c r="BG131" s="132">
        <f t="shared" si="16"/>
        <v>0</v>
      </c>
      <c r="BH131" s="132">
        <f t="shared" si="17"/>
        <v>0</v>
      </c>
      <c r="BI131" s="132">
        <f t="shared" si="18"/>
        <v>0</v>
      </c>
      <c r="BJ131" s="17" t="s">
        <v>80</v>
      </c>
      <c r="BK131" s="132">
        <f t="shared" si="19"/>
        <v>0</v>
      </c>
      <c r="BL131" s="17" t="s">
        <v>173</v>
      </c>
      <c r="BM131" s="131" t="s">
        <v>556</v>
      </c>
    </row>
    <row r="132" spans="2:65" s="1" customFormat="1" ht="16.5" customHeight="1" x14ac:dyDescent="0.2">
      <c r="B132" s="32"/>
      <c r="C132" s="120" t="s">
        <v>557</v>
      </c>
      <c r="D132" s="120" t="s">
        <v>168</v>
      </c>
      <c r="E132" s="121" t="s">
        <v>558</v>
      </c>
      <c r="F132" s="122" t="s">
        <v>559</v>
      </c>
      <c r="G132" s="123" t="s">
        <v>228</v>
      </c>
      <c r="H132" s="124">
        <v>98</v>
      </c>
      <c r="I132" s="125"/>
      <c r="J132" s="126">
        <f t="shared" si="10"/>
        <v>0</v>
      </c>
      <c r="K132" s="122" t="s">
        <v>19</v>
      </c>
      <c r="L132" s="32"/>
      <c r="M132" s="127" t="s">
        <v>19</v>
      </c>
      <c r="N132" s="128" t="s">
        <v>43</v>
      </c>
      <c r="P132" s="129">
        <f t="shared" si="11"/>
        <v>0</v>
      </c>
      <c r="Q132" s="129">
        <v>0</v>
      </c>
      <c r="R132" s="129">
        <f t="shared" si="12"/>
        <v>0</v>
      </c>
      <c r="S132" s="129">
        <v>0</v>
      </c>
      <c r="T132" s="129">
        <f t="shared" si="13"/>
        <v>0</v>
      </c>
      <c r="U132" s="130" t="s">
        <v>19</v>
      </c>
      <c r="AR132" s="131" t="s">
        <v>173</v>
      </c>
      <c r="AT132" s="131" t="s">
        <v>168</v>
      </c>
      <c r="AU132" s="131" t="s">
        <v>82</v>
      </c>
      <c r="AY132" s="17" t="s">
        <v>167</v>
      </c>
      <c r="BE132" s="132">
        <f t="shared" si="14"/>
        <v>0</v>
      </c>
      <c r="BF132" s="132">
        <f t="shared" si="15"/>
        <v>0</v>
      </c>
      <c r="BG132" s="132">
        <f t="shared" si="16"/>
        <v>0</v>
      </c>
      <c r="BH132" s="132">
        <f t="shared" si="17"/>
        <v>0</v>
      </c>
      <c r="BI132" s="132">
        <f t="shared" si="18"/>
        <v>0</v>
      </c>
      <c r="BJ132" s="17" t="s">
        <v>80</v>
      </c>
      <c r="BK132" s="132">
        <f t="shared" si="19"/>
        <v>0</v>
      </c>
      <c r="BL132" s="17" t="s">
        <v>173</v>
      </c>
      <c r="BM132" s="131" t="s">
        <v>560</v>
      </c>
    </row>
    <row r="133" spans="2:65" s="1" customFormat="1" ht="16.5" customHeight="1" x14ac:dyDescent="0.2">
      <c r="B133" s="32"/>
      <c r="C133" s="120" t="s">
        <v>561</v>
      </c>
      <c r="D133" s="120" t="s">
        <v>168</v>
      </c>
      <c r="E133" s="121" t="s">
        <v>562</v>
      </c>
      <c r="F133" s="122" t="s">
        <v>563</v>
      </c>
      <c r="G133" s="123" t="s">
        <v>228</v>
      </c>
      <c r="H133" s="124">
        <v>28</v>
      </c>
      <c r="I133" s="125"/>
      <c r="J133" s="126">
        <f t="shared" si="10"/>
        <v>0</v>
      </c>
      <c r="K133" s="122" t="s">
        <v>19</v>
      </c>
      <c r="L133" s="32"/>
      <c r="M133" s="127" t="s">
        <v>19</v>
      </c>
      <c r="N133" s="128" t="s">
        <v>43</v>
      </c>
      <c r="P133" s="129">
        <f t="shared" si="11"/>
        <v>0</v>
      </c>
      <c r="Q133" s="129">
        <v>0</v>
      </c>
      <c r="R133" s="129">
        <f t="shared" si="12"/>
        <v>0</v>
      </c>
      <c r="S133" s="129">
        <v>0</v>
      </c>
      <c r="T133" s="129">
        <f t="shared" si="13"/>
        <v>0</v>
      </c>
      <c r="U133" s="130" t="s">
        <v>19</v>
      </c>
      <c r="AR133" s="131" t="s">
        <v>173</v>
      </c>
      <c r="AT133" s="131" t="s">
        <v>168</v>
      </c>
      <c r="AU133" s="131" t="s">
        <v>82</v>
      </c>
      <c r="AY133" s="17" t="s">
        <v>167</v>
      </c>
      <c r="BE133" s="132">
        <f t="shared" si="14"/>
        <v>0</v>
      </c>
      <c r="BF133" s="132">
        <f t="shared" si="15"/>
        <v>0</v>
      </c>
      <c r="BG133" s="132">
        <f t="shared" si="16"/>
        <v>0</v>
      </c>
      <c r="BH133" s="132">
        <f t="shared" si="17"/>
        <v>0</v>
      </c>
      <c r="BI133" s="132">
        <f t="shared" si="18"/>
        <v>0</v>
      </c>
      <c r="BJ133" s="17" t="s">
        <v>80</v>
      </c>
      <c r="BK133" s="132">
        <f t="shared" si="19"/>
        <v>0</v>
      </c>
      <c r="BL133" s="17" t="s">
        <v>173</v>
      </c>
      <c r="BM133" s="131" t="s">
        <v>564</v>
      </c>
    </row>
    <row r="134" spans="2:65" s="1" customFormat="1" ht="16.5" customHeight="1" x14ac:dyDescent="0.2">
      <c r="B134" s="32"/>
      <c r="C134" s="120" t="s">
        <v>565</v>
      </c>
      <c r="D134" s="120" t="s">
        <v>168</v>
      </c>
      <c r="E134" s="121" t="s">
        <v>566</v>
      </c>
      <c r="F134" s="122" t="s">
        <v>567</v>
      </c>
      <c r="G134" s="123" t="s">
        <v>568</v>
      </c>
      <c r="H134" s="124">
        <v>1</v>
      </c>
      <c r="I134" s="125"/>
      <c r="J134" s="126">
        <f t="shared" si="10"/>
        <v>0</v>
      </c>
      <c r="K134" s="122" t="s">
        <v>19</v>
      </c>
      <c r="L134" s="32"/>
      <c r="M134" s="127" t="s">
        <v>19</v>
      </c>
      <c r="N134" s="128" t="s">
        <v>43</v>
      </c>
      <c r="P134" s="129">
        <f t="shared" si="11"/>
        <v>0</v>
      </c>
      <c r="Q134" s="129">
        <v>0</v>
      </c>
      <c r="R134" s="129">
        <f t="shared" si="12"/>
        <v>0</v>
      </c>
      <c r="S134" s="129">
        <v>0</v>
      </c>
      <c r="T134" s="129">
        <f t="shared" si="13"/>
        <v>0</v>
      </c>
      <c r="U134" s="130" t="s">
        <v>19</v>
      </c>
      <c r="AR134" s="131" t="s">
        <v>173</v>
      </c>
      <c r="AT134" s="131" t="s">
        <v>168</v>
      </c>
      <c r="AU134" s="131" t="s">
        <v>82</v>
      </c>
      <c r="AY134" s="17" t="s">
        <v>167</v>
      </c>
      <c r="BE134" s="132">
        <f t="shared" si="14"/>
        <v>0</v>
      </c>
      <c r="BF134" s="132">
        <f t="shared" si="15"/>
        <v>0</v>
      </c>
      <c r="BG134" s="132">
        <f t="shared" si="16"/>
        <v>0</v>
      </c>
      <c r="BH134" s="132">
        <f t="shared" si="17"/>
        <v>0</v>
      </c>
      <c r="BI134" s="132">
        <f t="shared" si="18"/>
        <v>0</v>
      </c>
      <c r="BJ134" s="17" t="s">
        <v>80</v>
      </c>
      <c r="BK134" s="132">
        <f t="shared" si="19"/>
        <v>0</v>
      </c>
      <c r="BL134" s="17" t="s">
        <v>173</v>
      </c>
      <c r="BM134" s="131" t="s">
        <v>569</v>
      </c>
    </row>
    <row r="135" spans="2:65" s="1" customFormat="1" ht="16.5" customHeight="1" x14ac:dyDescent="0.2">
      <c r="B135" s="32"/>
      <c r="C135" s="120" t="s">
        <v>570</v>
      </c>
      <c r="D135" s="120" t="s">
        <v>168</v>
      </c>
      <c r="E135" s="121" t="s">
        <v>571</v>
      </c>
      <c r="F135" s="122" t="s">
        <v>572</v>
      </c>
      <c r="G135" s="123" t="s">
        <v>568</v>
      </c>
      <c r="H135" s="124">
        <v>1</v>
      </c>
      <c r="I135" s="125"/>
      <c r="J135" s="126">
        <f t="shared" si="10"/>
        <v>0</v>
      </c>
      <c r="K135" s="122" t="s">
        <v>19</v>
      </c>
      <c r="L135" s="32"/>
      <c r="M135" s="127" t="s">
        <v>19</v>
      </c>
      <c r="N135" s="128" t="s">
        <v>43</v>
      </c>
      <c r="P135" s="129">
        <f t="shared" si="11"/>
        <v>0</v>
      </c>
      <c r="Q135" s="129">
        <v>0</v>
      </c>
      <c r="R135" s="129">
        <f t="shared" si="12"/>
        <v>0</v>
      </c>
      <c r="S135" s="129">
        <v>0</v>
      </c>
      <c r="T135" s="129">
        <f t="shared" si="13"/>
        <v>0</v>
      </c>
      <c r="U135" s="130" t="s">
        <v>19</v>
      </c>
      <c r="AR135" s="131" t="s">
        <v>173</v>
      </c>
      <c r="AT135" s="131" t="s">
        <v>168</v>
      </c>
      <c r="AU135" s="131" t="s">
        <v>82</v>
      </c>
      <c r="AY135" s="17" t="s">
        <v>167</v>
      </c>
      <c r="BE135" s="132">
        <f t="shared" si="14"/>
        <v>0</v>
      </c>
      <c r="BF135" s="132">
        <f t="shared" si="15"/>
        <v>0</v>
      </c>
      <c r="BG135" s="132">
        <f t="shared" si="16"/>
        <v>0</v>
      </c>
      <c r="BH135" s="132">
        <f t="shared" si="17"/>
        <v>0</v>
      </c>
      <c r="BI135" s="132">
        <f t="shared" si="18"/>
        <v>0</v>
      </c>
      <c r="BJ135" s="17" t="s">
        <v>80</v>
      </c>
      <c r="BK135" s="132">
        <f t="shared" si="19"/>
        <v>0</v>
      </c>
      <c r="BL135" s="17" t="s">
        <v>173</v>
      </c>
      <c r="BM135" s="131" t="s">
        <v>573</v>
      </c>
    </row>
    <row r="136" spans="2:65" s="1" customFormat="1" ht="16.5" customHeight="1" x14ac:dyDescent="0.2">
      <c r="B136" s="32"/>
      <c r="C136" s="120" t="s">
        <v>574</v>
      </c>
      <c r="D136" s="120" t="s">
        <v>168</v>
      </c>
      <c r="E136" s="121" t="s">
        <v>575</v>
      </c>
      <c r="F136" s="122" t="s">
        <v>576</v>
      </c>
      <c r="G136" s="123" t="s">
        <v>568</v>
      </c>
      <c r="H136" s="124">
        <v>1</v>
      </c>
      <c r="I136" s="125"/>
      <c r="J136" s="126">
        <f t="shared" si="10"/>
        <v>0</v>
      </c>
      <c r="K136" s="122" t="s">
        <v>19</v>
      </c>
      <c r="L136" s="32"/>
      <c r="M136" s="127" t="s">
        <v>19</v>
      </c>
      <c r="N136" s="128" t="s">
        <v>43</v>
      </c>
      <c r="P136" s="129">
        <f t="shared" si="11"/>
        <v>0</v>
      </c>
      <c r="Q136" s="129">
        <v>0</v>
      </c>
      <c r="R136" s="129">
        <f t="shared" si="12"/>
        <v>0</v>
      </c>
      <c r="S136" s="129">
        <v>0</v>
      </c>
      <c r="T136" s="129">
        <f t="shared" si="13"/>
        <v>0</v>
      </c>
      <c r="U136" s="130" t="s">
        <v>19</v>
      </c>
      <c r="AR136" s="131" t="s">
        <v>173</v>
      </c>
      <c r="AT136" s="131" t="s">
        <v>168</v>
      </c>
      <c r="AU136" s="131" t="s">
        <v>82</v>
      </c>
      <c r="AY136" s="17" t="s">
        <v>167</v>
      </c>
      <c r="BE136" s="132">
        <f t="shared" si="14"/>
        <v>0</v>
      </c>
      <c r="BF136" s="132">
        <f t="shared" si="15"/>
        <v>0</v>
      </c>
      <c r="BG136" s="132">
        <f t="shared" si="16"/>
        <v>0</v>
      </c>
      <c r="BH136" s="132">
        <f t="shared" si="17"/>
        <v>0</v>
      </c>
      <c r="BI136" s="132">
        <f t="shared" si="18"/>
        <v>0</v>
      </c>
      <c r="BJ136" s="17" t="s">
        <v>80</v>
      </c>
      <c r="BK136" s="132">
        <f t="shared" si="19"/>
        <v>0</v>
      </c>
      <c r="BL136" s="17" t="s">
        <v>173</v>
      </c>
      <c r="BM136" s="131" t="s">
        <v>577</v>
      </c>
    </row>
    <row r="137" spans="2:65" s="1" customFormat="1" ht="16.5" customHeight="1" x14ac:dyDescent="0.2">
      <c r="B137" s="32"/>
      <c r="C137" s="120" t="s">
        <v>578</v>
      </c>
      <c r="D137" s="120" t="s">
        <v>168</v>
      </c>
      <c r="E137" s="121" t="s">
        <v>579</v>
      </c>
      <c r="F137" s="122" t="s">
        <v>580</v>
      </c>
      <c r="G137" s="123" t="s">
        <v>568</v>
      </c>
      <c r="H137" s="124">
        <v>1</v>
      </c>
      <c r="I137" s="125"/>
      <c r="J137" s="126">
        <f t="shared" si="10"/>
        <v>0</v>
      </c>
      <c r="K137" s="122" t="s">
        <v>19</v>
      </c>
      <c r="L137" s="32"/>
      <c r="M137" s="127" t="s">
        <v>19</v>
      </c>
      <c r="N137" s="128" t="s">
        <v>43</v>
      </c>
      <c r="P137" s="129">
        <f t="shared" si="11"/>
        <v>0</v>
      </c>
      <c r="Q137" s="129">
        <v>0</v>
      </c>
      <c r="R137" s="129">
        <f t="shared" si="12"/>
        <v>0</v>
      </c>
      <c r="S137" s="129">
        <v>0</v>
      </c>
      <c r="T137" s="129">
        <f t="shared" si="13"/>
        <v>0</v>
      </c>
      <c r="U137" s="130" t="s">
        <v>19</v>
      </c>
      <c r="AR137" s="131" t="s">
        <v>173</v>
      </c>
      <c r="AT137" s="131" t="s">
        <v>168</v>
      </c>
      <c r="AU137" s="131" t="s">
        <v>82</v>
      </c>
      <c r="AY137" s="17" t="s">
        <v>167</v>
      </c>
      <c r="BE137" s="132">
        <f t="shared" si="14"/>
        <v>0</v>
      </c>
      <c r="BF137" s="132">
        <f t="shared" si="15"/>
        <v>0</v>
      </c>
      <c r="BG137" s="132">
        <f t="shared" si="16"/>
        <v>0</v>
      </c>
      <c r="BH137" s="132">
        <f t="shared" si="17"/>
        <v>0</v>
      </c>
      <c r="BI137" s="132">
        <f t="shared" si="18"/>
        <v>0</v>
      </c>
      <c r="BJ137" s="17" t="s">
        <v>80</v>
      </c>
      <c r="BK137" s="132">
        <f t="shared" si="19"/>
        <v>0</v>
      </c>
      <c r="BL137" s="17" t="s">
        <v>173</v>
      </c>
      <c r="BM137" s="131" t="s">
        <v>581</v>
      </c>
    </row>
    <row r="138" spans="2:65" s="10" customFormat="1" ht="22.9" customHeight="1" x14ac:dyDescent="0.2">
      <c r="B138" s="110"/>
      <c r="D138" s="111" t="s">
        <v>71</v>
      </c>
      <c r="E138" s="175" t="s">
        <v>582</v>
      </c>
      <c r="F138" s="175" t="s">
        <v>583</v>
      </c>
      <c r="I138" s="113"/>
      <c r="J138" s="176">
        <f>BK138</f>
        <v>0</v>
      </c>
      <c r="L138" s="110"/>
      <c r="M138" s="115"/>
      <c r="P138" s="116">
        <f>SUM(P139:P178)</f>
        <v>0</v>
      </c>
      <c r="R138" s="116">
        <f>SUM(R139:R178)</f>
        <v>0</v>
      </c>
      <c r="T138" s="116">
        <f>SUM(T139:T178)</f>
        <v>0</v>
      </c>
      <c r="U138" s="117"/>
      <c r="AR138" s="111" t="s">
        <v>80</v>
      </c>
      <c r="AT138" s="118" t="s">
        <v>71</v>
      </c>
      <c r="AU138" s="118" t="s">
        <v>80</v>
      </c>
      <c r="AY138" s="111" t="s">
        <v>167</v>
      </c>
      <c r="BK138" s="119">
        <f>SUM(BK139:BK178)</f>
        <v>0</v>
      </c>
    </row>
    <row r="139" spans="2:65" s="1" customFormat="1" ht="16.5" customHeight="1" x14ac:dyDescent="0.2">
      <c r="B139" s="32"/>
      <c r="C139" s="120" t="s">
        <v>584</v>
      </c>
      <c r="D139" s="120" t="s">
        <v>168</v>
      </c>
      <c r="E139" s="121" t="s">
        <v>585</v>
      </c>
      <c r="F139" s="122" t="s">
        <v>427</v>
      </c>
      <c r="G139" s="123" t="s">
        <v>424</v>
      </c>
      <c r="H139" s="124">
        <v>8</v>
      </c>
      <c r="I139" s="125"/>
      <c r="J139" s="126">
        <f t="shared" ref="J139:J178" si="20">ROUND(I139*H139,2)</f>
        <v>0</v>
      </c>
      <c r="K139" s="122" t="s">
        <v>19</v>
      </c>
      <c r="L139" s="32"/>
      <c r="M139" s="127" t="s">
        <v>19</v>
      </c>
      <c r="N139" s="128" t="s">
        <v>43</v>
      </c>
      <c r="P139" s="129">
        <f t="shared" ref="P139:P178" si="21">O139*H139</f>
        <v>0</v>
      </c>
      <c r="Q139" s="129">
        <v>0</v>
      </c>
      <c r="R139" s="129">
        <f t="shared" ref="R139:R178" si="22">Q139*H139</f>
        <v>0</v>
      </c>
      <c r="S139" s="129">
        <v>0</v>
      </c>
      <c r="T139" s="129">
        <f t="shared" ref="T139:T178" si="23">S139*H139</f>
        <v>0</v>
      </c>
      <c r="U139" s="130" t="s">
        <v>19</v>
      </c>
      <c r="AR139" s="131" t="s">
        <v>173</v>
      </c>
      <c r="AT139" s="131" t="s">
        <v>168</v>
      </c>
      <c r="AU139" s="131" t="s">
        <v>82</v>
      </c>
      <c r="AY139" s="17" t="s">
        <v>167</v>
      </c>
      <c r="BE139" s="132">
        <f t="shared" ref="BE139:BE178" si="24">IF(N139="základní",J139,0)</f>
        <v>0</v>
      </c>
      <c r="BF139" s="132">
        <f t="shared" ref="BF139:BF178" si="25">IF(N139="snížená",J139,0)</f>
        <v>0</v>
      </c>
      <c r="BG139" s="132">
        <f t="shared" ref="BG139:BG178" si="26">IF(N139="zákl. přenesená",J139,0)</f>
        <v>0</v>
      </c>
      <c r="BH139" s="132">
        <f t="shared" ref="BH139:BH178" si="27">IF(N139="sníž. přenesená",J139,0)</f>
        <v>0</v>
      </c>
      <c r="BI139" s="132">
        <f t="shared" ref="BI139:BI178" si="28">IF(N139="nulová",J139,0)</f>
        <v>0</v>
      </c>
      <c r="BJ139" s="17" t="s">
        <v>80</v>
      </c>
      <c r="BK139" s="132">
        <f t="shared" ref="BK139:BK178" si="29">ROUND(I139*H139,2)</f>
        <v>0</v>
      </c>
      <c r="BL139" s="17" t="s">
        <v>173</v>
      </c>
      <c r="BM139" s="131" t="s">
        <v>586</v>
      </c>
    </row>
    <row r="140" spans="2:65" s="1" customFormat="1" ht="16.5" customHeight="1" x14ac:dyDescent="0.2">
      <c r="B140" s="32"/>
      <c r="C140" s="120" t="s">
        <v>587</v>
      </c>
      <c r="D140" s="120" t="s">
        <v>168</v>
      </c>
      <c r="E140" s="121" t="s">
        <v>588</v>
      </c>
      <c r="F140" s="122" t="s">
        <v>589</v>
      </c>
      <c r="G140" s="123" t="s">
        <v>424</v>
      </c>
      <c r="H140" s="124">
        <v>8</v>
      </c>
      <c r="I140" s="125"/>
      <c r="J140" s="126">
        <f t="shared" si="20"/>
        <v>0</v>
      </c>
      <c r="K140" s="122" t="s">
        <v>19</v>
      </c>
      <c r="L140" s="32"/>
      <c r="M140" s="127" t="s">
        <v>19</v>
      </c>
      <c r="N140" s="128" t="s">
        <v>43</v>
      </c>
      <c r="P140" s="129">
        <f t="shared" si="21"/>
        <v>0</v>
      </c>
      <c r="Q140" s="129">
        <v>0</v>
      </c>
      <c r="R140" s="129">
        <f t="shared" si="22"/>
        <v>0</v>
      </c>
      <c r="S140" s="129">
        <v>0</v>
      </c>
      <c r="T140" s="129">
        <f t="shared" si="23"/>
        <v>0</v>
      </c>
      <c r="U140" s="130" t="s">
        <v>19</v>
      </c>
      <c r="AR140" s="131" t="s">
        <v>173</v>
      </c>
      <c r="AT140" s="131" t="s">
        <v>168</v>
      </c>
      <c r="AU140" s="131" t="s">
        <v>82</v>
      </c>
      <c r="AY140" s="17" t="s">
        <v>167</v>
      </c>
      <c r="BE140" s="132">
        <f t="shared" si="24"/>
        <v>0</v>
      </c>
      <c r="BF140" s="132">
        <f t="shared" si="25"/>
        <v>0</v>
      </c>
      <c r="BG140" s="132">
        <f t="shared" si="26"/>
        <v>0</v>
      </c>
      <c r="BH140" s="132">
        <f t="shared" si="27"/>
        <v>0</v>
      </c>
      <c r="BI140" s="132">
        <f t="shared" si="28"/>
        <v>0</v>
      </c>
      <c r="BJ140" s="17" t="s">
        <v>80</v>
      </c>
      <c r="BK140" s="132">
        <f t="shared" si="29"/>
        <v>0</v>
      </c>
      <c r="BL140" s="17" t="s">
        <v>173</v>
      </c>
      <c r="BM140" s="131" t="s">
        <v>590</v>
      </c>
    </row>
    <row r="141" spans="2:65" s="1" customFormat="1" ht="16.5" customHeight="1" x14ac:dyDescent="0.2">
      <c r="B141" s="32"/>
      <c r="C141" s="120" t="s">
        <v>591</v>
      </c>
      <c r="D141" s="120" t="s">
        <v>168</v>
      </c>
      <c r="E141" s="121" t="s">
        <v>592</v>
      </c>
      <c r="F141" s="122" t="s">
        <v>593</v>
      </c>
      <c r="G141" s="123" t="s">
        <v>424</v>
      </c>
      <c r="H141" s="124">
        <v>1</v>
      </c>
      <c r="I141" s="125"/>
      <c r="J141" s="126">
        <f t="shared" si="20"/>
        <v>0</v>
      </c>
      <c r="K141" s="122" t="s">
        <v>19</v>
      </c>
      <c r="L141" s="32"/>
      <c r="M141" s="127" t="s">
        <v>19</v>
      </c>
      <c r="N141" s="128" t="s">
        <v>43</v>
      </c>
      <c r="P141" s="129">
        <f t="shared" si="21"/>
        <v>0</v>
      </c>
      <c r="Q141" s="129">
        <v>0</v>
      </c>
      <c r="R141" s="129">
        <f t="shared" si="22"/>
        <v>0</v>
      </c>
      <c r="S141" s="129">
        <v>0</v>
      </c>
      <c r="T141" s="129">
        <f t="shared" si="23"/>
        <v>0</v>
      </c>
      <c r="U141" s="130" t="s">
        <v>19</v>
      </c>
      <c r="AR141" s="131" t="s">
        <v>173</v>
      </c>
      <c r="AT141" s="131" t="s">
        <v>168</v>
      </c>
      <c r="AU141" s="131" t="s">
        <v>82</v>
      </c>
      <c r="AY141" s="17" t="s">
        <v>167</v>
      </c>
      <c r="BE141" s="132">
        <f t="shared" si="24"/>
        <v>0</v>
      </c>
      <c r="BF141" s="132">
        <f t="shared" si="25"/>
        <v>0</v>
      </c>
      <c r="BG141" s="132">
        <f t="shared" si="26"/>
        <v>0</v>
      </c>
      <c r="BH141" s="132">
        <f t="shared" si="27"/>
        <v>0</v>
      </c>
      <c r="BI141" s="132">
        <f t="shared" si="28"/>
        <v>0</v>
      </c>
      <c r="BJ141" s="17" t="s">
        <v>80</v>
      </c>
      <c r="BK141" s="132">
        <f t="shared" si="29"/>
        <v>0</v>
      </c>
      <c r="BL141" s="17" t="s">
        <v>173</v>
      </c>
      <c r="BM141" s="131" t="s">
        <v>594</v>
      </c>
    </row>
    <row r="142" spans="2:65" s="1" customFormat="1" ht="16.5" customHeight="1" x14ac:dyDescent="0.2">
      <c r="B142" s="32"/>
      <c r="C142" s="120" t="s">
        <v>595</v>
      </c>
      <c r="D142" s="120" t="s">
        <v>168</v>
      </c>
      <c r="E142" s="121" t="s">
        <v>596</v>
      </c>
      <c r="F142" s="122" t="s">
        <v>433</v>
      </c>
      <c r="G142" s="123" t="s">
        <v>424</v>
      </c>
      <c r="H142" s="124">
        <v>13</v>
      </c>
      <c r="I142" s="125"/>
      <c r="J142" s="126">
        <f t="shared" si="20"/>
        <v>0</v>
      </c>
      <c r="K142" s="122" t="s">
        <v>19</v>
      </c>
      <c r="L142" s="32"/>
      <c r="M142" s="127" t="s">
        <v>19</v>
      </c>
      <c r="N142" s="128" t="s">
        <v>43</v>
      </c>
      <c r="P142" s="129">
        <f t="shared" si="21"/>
        <v>0</v>
      </c>
      <c r="Q142" s="129">
        <v>0</v>
      </c>
      <c r="R142" s="129">
        <f t="shared" si="22"/>
        <v>0</v>
      </c>
      <c r="S142" s="129">
        <v>0</v>
      </c>
      <c r="T142" s="129">
        <f t="shared" si="23"/>
        <v>0</v>
      </c>
      <c r="U142" s="130" t="s">
        <v>19</v>
      </c>
      <c r="AR142" s="131" t="s">
        <v>173</v>
      </c>
      <c r="AT142" s="131" t="s">
        <v>168</v>
      </c>
      <c r="AU142" s="131" t="s">
        <v>82</v>
      </c>
      <c r="AY142" s="17" t="s">
        <v>167</v>
      </c>
      <c r="BE142" s="132">
        <f t="shared" si="24"/>
        <v>0</v>
      </c>
      <c r="BF142" s="132">
        <f t="shared" si="25"/>
        <v>0</v>
      </c>
      <c r="BG142" s="132">
        <f t="shared" si="26"/>
        <v>0</v>
      </c>
      <c r="BH142" s="132">
        <f t="shared" si="27"/>
        <v>0</v>
      </c>
      <c r="BI142" s="132">
        <f t="shared" si="28"/>
        <v>0</v>
      </c>
      <c r="BJ142" s="17" t="s">
        <v>80</v>
      </c>
      <c r="BK142" s="132">
        <f t="shared" si="29"/>
        <v>0</v>
      </c>
      <c r="BL142" s="17" t="s">
        <v>173</v>
      </c>
      <c r="BM142" s="131" t="s">
        <v>597</v>
      </c>
    </row>
    <row r="143" spans="2:65" s="1" customFormat="1" ht="16.5" customHeight="1" x14ac:dyDescent="0.2">
      <c r="B143" s="32"/>
      <c r="C143" s="120" t="s">
        <v>598</v>
      </c>
      <c r="D143" s="120" t="s">
        <v>168</v>
      </c>
      <c r="E143" s="121" t="s">
        <v>599</v>
      </c>
      <c r="F143" s="122" t="s">
        <v>439</v>
      </c>
      <c r="G143" s="123" t="s">
        <v>424</v>
      </c>
      <c r="H143" s="124">
        <v>3</v>
      </c>
      <c r="I143" s="125"/>
      <c r="J143" s="126">
        <f t="shared" si="20"/>
        <v>0</v>
      </c>
      <c r="K143" s="122" t="s">
        <v>19</v>
      </c>
      <c r="L143" s="32"/>
      <c r="M143" s="127" t="s">
        <v>19</v>
      </c>
      <c r="N143" s="128" t="s">
        <v>43</v>
      </c>
      <c r="P143" s="129">
        <f t="shared" si="21"/>
        <v>0</v>
      </c>
      <c r="Q143" s="129">
        <v>0</v>
      </c>
      <c r="R143" s="129">
        <f t="shared" si="22"/>
        <v>0</v>
      </c>
      <c r="S143" s="129">
        <v>0</v>
      </c>
      <c r="T143" s="129">
        <f t="shared" si="23"/>
        <v>0</v>
      </c>
      <c r="U143" s="130" t="s">
        <v>19</v>
      </c>
      <c r="AR143" s="131" t="s">
        <v>173</v>
      </c>
      <c r="AT143" s="131" t="s">
        <v>168</v>
      </c>
      <c r="AU143" s="131" t="s">
        <v>82</v>
      </c>
      <c r="AY143" s="17" t="s">
        <v>167</v>
      </c>
      <c r="BE143" s="132">
        <f t="shared" si="24"/>
        <v>0</v>
      </c>
      <c r="BF143" s="132">
        <f t="shared" si="25"/>
        <v>0</v>
      </c>
      <c r="BG143" s="132">
        <f t="shared" si="26"/>
        <v>0</v>
      </c>
      <c r="BH143" s="132">
        <f t="shared" si="27"/>
        <v>0</v>
      </c>
      <c r="BI143" s="132">
        <f t="shared" si="28"/>
        <v>0</v>
      </c>
      <c r="BJ143" s="17" t="s">
        <v>80</v>
      </c>
      <c r="BK143" s="132">
        <f t="shared" si="29"/>
        <v>0</v>
      </c>
      <c r="BL143" s="17" t="s">
        <v>173</v>
      </c>
      <c r="BM143" s="131" t="s">
        <v>600</v>
      </c>
    </row>
    <row r="144" spans="2:65" s="1" customFormat="1" ht="16.5" customHeight="1" x14ac:dyDescent="0.2">
      <c r="B144" s="32"/>
      <c r="C144" s="120" t="s">
        <v>601</v>
      </c>
      <c r="D144" s="120" t="s">
        <v>168</v>
      </c>
      <c r="E144" s="121" t="s">
        <v>602</v>
      </c>
      <c r="F144" s="122" t="s">
        <v>445</v>
      </c>
      <c r="G144" s="123" t="s">
        <v>424</v>
      </c>
      <c r="H144" s="124">
        <v>4</v>
      </c>
      <c r="I144" s="125"/>
      <c r="J144" s="126">
        <f t="shared" si="20"/>
        <v>0</v>
      </c>
      <c r="K144" s="122" t="s">
        <v>19</v>
      </c>
      <c r="L144" s="32"/>
      <c r="M144" s="127" t="s">
        <v>19</v>
      </c>
      <c r="N144" s="128" t="s">
        <v>43</v>
      </c>
      <c r="P144" s="129">
        <f t="shared" si="21"/>
        <v>0</v>
      </c>
      <c r="Q144" s="129">
        <v>0</v>
      </c>
      <c r="R144" s="129">
        <f t="shared" si="22"/>
        <v>0</v>
      </c>
      <c r="S144" s="129">
        <v>0</v>
      </c>
      <c r="T144" s="129">
        <f t="shared" si="23"/>
        <v>0</v>
      </c>
      <c r="U144" s="130" t="s">
        <v>19</v>
      </c>
      <c r="AR144" s="131" t="s">
        <v>173</v>
      </c>
      <c r="AT144" s="131" t="s">
        <v>168</v>
      </c>
      <c r="AU144" s="131" t="s">
        <v>82</v>
      </c>
      <c r="AY144" s="17" t="s">
        <v>167</v>
      </c>
      <c r="BE144" s="132">
        <f t="shared" si="24"/>
        <v>0</v>
      </c>
      <c r="BF144" s="132">
        <f t="shared" si="25"/>
        <v>0</v>
      </c>
      <c r="BG144" s="132">
        <f t="shared" si="26"/>
        <v>0</v>
      </c>
      <c r="BH144" s="132">
        <f t="shared" si="27"/>
        <v>0</v>
      </c>
      <c r="BI144" s="132">
        <f t="shared" si="28"/>
        <v>0</v>
      </c>
      <c r="BJ144" s="17" t="s">
        <v>80</v>
      </c>
      <c r="BK144" s="132">
        <f t="shared" si="29"/>
        <v>0</v>
      </c>
      <c r="BL144" s="17" t="s">
        <v>173</v>
      </c>
      <c r="BM144" s="131" t="s">
        <v>603</v>
      </c>
    </row>
    <row r="145" spans="2:65" s="1" customFormat="1" ht="16.5" customHeight="1" x14ac:dyDescent="0.2">
      <c r="B145" s="32"/>
      <c r="C145" s="120" t="s">
        <v>604</v>
      </c>
      <c r="D145" s="120" t="s">
        <v>168</v>
      </c>
      <c r="E145" s="121" t="s">
        <v>605</v>
      </c>
      <c r="F145" s="122" t="s">
        <v>606</v>
      </c>
      <c r="G145" s="123" t="s">
        <v>424</v>
      </c>
      <c r="H145" s="124">
        <v>4</v>
      </c>
      <c r="I145" s="125"/>
      <c r="J145" s="126">
        <f t="shared" si="20"/>
        <v>0</v>
      </c>
      <c r="K145" s="122" t="s">
        <v>19</v>
      </c>
      <c r="L145" s="32"/>
      <c r="M145" s="127" t="s">
        <v>19</v>
      </c>
      <c r="N145" s="128" t="s">
        <v>43</v>
      </c>
      <c r="P145" s="129">
        <f t="shared" si="21"/>
        <v>0</v>
      </c>
      <c r="Q145" s="129">
        <v>0</v>
      </c>
      <c r="R145" s="129">
        <f t="shared" si="22"/>
        <v>0</v>
      </c>
      <c r="S145" s="129">
        <v>0</v>
      </c>
      <c r="T145" s="129">
        <f t="shared" si="23"/>
        <v>0</v>
      </c>
      <c r="U145" s="130" t="s">
        <v>19</v>
      </c>
      <c r="AR145" s="131" t="s">
        <v>173</v>
      </c>
      <c r="AT145" s="131" t="s">
        <v>168</v>
      </c>
      <c r="AU145" s="131" t="s">
        <v>82</v>
      </c>
      <c r="AY145" s="17" t="s">
        <v>167</v>
      </c>
      <c r="BE145" s="132">
        <f t="shared" si="24"/>
        <v>0</v>
      </c>
      <c r="BF145" s="132">
        <f t="shared" si="25"/>
        <v>0</v>
      </c>
      <c r="BG145" s="132">
        <f t="shared" si="26"/>
        <v>0</v>
      </c>
      <c r="BH145" s="132">
        <f t="shared" si="27"/>
        <v>0</v>
      </c>
      <c r="BI145" s="132">
        <f t="shared" si="28"/>
        <v>0</v>
      </c>
      <c r="BJ145" s="17" t="s">
        <v>80</v>
      </c>
      <c r="BK145" s="132">
        <f t="shared" si="29"/>
        <v>0</v>
      </c>
      <c r="BL145" s="17" t="s">
        <v>173</v>
      </c>
      <c r="BM145" s="131" t="s">
        <v>607</v>
      </c>
    </row>
    <row r="146" spans="2:65" s="1" customFormat="1" ht="16.5" customHeight="1" x14ac:dyDescent="0.2">
      <c r="B146" s="32"/>
      <c r="C146" s="120" t="s">
        <v>608</v>
      </c>
      <c r="D146" s="120" t="s">
        <v>168</v>
      </c>
      <c r="E146" s="121" t="s">
        <v>609</v>
      </c>
      <c r="F146" s="122" t="s">
        <v>454</v>
      </c>
      <c r="G146" s="123" t="s">
        <v>424</v>
      </c>
      <c r="H146" s="124">
        <v>5</v>
      </c>
      <c r="I146" s="125"/>
      <c r="J146" s="126">
        <f t="shared" si="20"/>
        <v>0</v>
      </c>
      <c r="K146" s="122" t="s">
        <v>19</v>
      </c>
      <c r="L146" s="32"/>
      <c r="M146" s="127" t="s">
        <v>19</v>
      </c>
      <c r="N146" s="128" t="s">
        <v>43</v>
      </c>
      <c r="P146" s="129">
        <f t="shared" si="21"/>
        <v>0</v>
      </c>
      <c r="Q146" s="129">
        <v>0</v>
      </c>
      <c r="R146" s="129">
        <f t="shared" si="22"/>
        <v>0</v>
      </c>
      <c r="S146" s="129">
        <v>0</v>
      </c>
      <c r="T146" s="129">
        <f t="shared" si="23"/>
        <v>0</v>
      </c>
      <c r="U146" s="130" t="s">
        <v>19</v>
      </c>
      <c r="AR146" s="131" t="s">
        <v>173</v>
      </c>
      <c r="AT146" s="131" t="s">
        <v>168</v>
      </c>
      <c r="AU146" s="131" t="s">
        <v>82</v>
      </c>
      <c r="AY146" s="17" t="s">
        <v>167</v>
      </c>
      <c r="BE146" s="132">
        <f t="shared" si="24"/>
        <v>0</v>
      </c>
      <c r="BF146" s="132">
        <f t="shared" si="25"/>
        <v>0</v>
      </c>
      <c r="BG146" s="132">
        <f t="shared" si="26"/>
        <v>0</v>
      </c>
      <c r="BH146" s="132">
        <f t="shared" si="27"/>
        <v>0</v>
      </c>
      <c r="BI146" s="132">
        <f t="shared" si="28"/>
        <v>0</v>
      </c>
      <c r="BJ146" s="17" t="s">
        <v>80</v>
      </c>
      <c r="BK146" s="132">
        <f t="shared" si="29"/>
        <v>0</v>
      </c>
      <c r="BL146" s="17" t="s">
        <v>173</v>
      </c>
      <c r="BM146" s="131" t="s">
        <v>610</v>
      </c>
    </row>
    <row r="147" spans="2:65" s="1" customFormat="1" ht="16.5" customHeight="1" x14ac:dyDescent="0.2">
      <c r="B147" s="32"/>
      <c r="C147" s="120" t="s">
        <v>611</v>
      </c>
      <c r="D147" s="120" t="s">
        <v>168</v>
      </c>
      <c r="E147" s="121" t="s">
        <v>612</v>
      </c>
      <c r="F147" s="122" t="s">
        <v>613</v>
      </c>
      <c r="G147" s="123" t="s">
        <v>424</v>
      </c>
      <c r="H147" s="124">
        <v>1</v>
      </c>
      <c r="I147" s="125"/>
      <c r="J147" s="126">
        <f t="shared" si="20"/>
        <v>0</v>
      </c>
      <c r="K147" s="122" t="s">
        <v>19</v>
      </c>
      <c r="L147" s="32"/>
      <c r="M147" s="127" t="s">
        <v>19</v>
      </c>
      <c r="N147" s="128" t="s">
        <v>43</v>
      </c>
      <c r="P147" s="129">
        <f t="shared" si="21"/>
        <v>0</v>
      </c>
      <c r="Q147" s="129">
        <v>0</v>
      </c>
      <c r="R147" s="129">
        <f t="shared" si="22"/>
        <v>0</v>
      </c>
      <c r="S147" s="129">
        <v>0</v>
      </c>
      <c r="T147" s="129">
        <f t="shared" si="23"/>
        <v>0</v>
      </c>
      <c r="U147" s="130" t="s">
        <v>19</v>
      </c>
      <c r="AR147" s="131" t="s">
        <v>173</v>
      </c>
      <c r="AT147" s="131" t="s">
        <v>168</v>
      </c>
      <c r="AU147" s="131" t="s">
        <v>82</v>
      </c>
      <c r="AY147" s="17" t="s">
        <v>167</v>
      </c>
      <c r="BE147" s="132">
        <f t="shared" si="24"/>
        <v>0</v>
      </c>
      <c r="BF147" s="132">
        <f t="shared" si="25"/>
        <v>0</v>
      </c>
      <c r="BG147" s="132">
        <f t="shared" si="26"/>
        <v>0</v>
      </c>
      <c r="BH147" s="132">
        <f t="shared" si="27"/>
        <v>0</v>
      </c>
      <c r="BI147" s="132">
        <f t="shared" si="28"/>
        <v>0</v>
      </c>
      <c r="BJ147" s="17" t="s">
        <v>80</v>
      </c>
      <c r="BK147" s="132">
        <f t="shared" si="29"/>
        <v>0</v>
      </c>
      <c r="BL147" s="17" t="s">
        <v>173</v>
      </c>
      <c r="BM147" s="131" t="s">
        <v>614</v>
      </c>
    </row>
    <row r="148" spans="2:65" s="1" customFormat="1" ht="16.5" customHeight="1" x14ac:dyDescent="0.2">
      <c r="B148" s="32"/>
      <c r="C148" s="120" t="s">
        <v>615</v>
      </c>
      <c r="D148" s="120" t="s">
        <v>168</v>
      </c>
      <c r="E148" s="121" t="s">
        <v>616</v>
      </c>
      <c r="F148" s="122" t="s">
        <v>463</v>
      </c>
      <c r="G148" s="123" t="s">
        <v>424</v>
      </c>
      <c r="H148" s="124">
        <v>31</v>
      </c>
      <c r="I148" s="125"/>
      <c r="J148" s="126">
        <f t="shared" si="20"/>
        <v>0</v>
      </c>
      <c r="K148" s="122" t="s">
        <v>19</v>
      </c>
      <c r="L148" s="32"/>
      <c r="M148" s="127" t="s">
        <v>19</v>
      </c>
      <c r="N148" s="128" t="s">
        <v>43</v>
      </c>
      <c r="P148" s="129">
        <f t="shared" si="21"/>
        <v>0</v>
      </c>
      <c r="Q148" s="129">
        <v>0</v>
      </c>
      <c r="R148" s="129">
        <f t="shared" si="22"/>
        <v>0</v>
      </c>
      <c r="S148" s="129">
        <v>0</v>
      </c>
      <c r="T148" s="129">
        <f t="shared" si="23"/>
        <v>0</v>
      </c>
      <c r="U148" s="130" t="s">
        <v>19</v>
      </c>
      <c r="AR148" s="131" t="s">
        <v>173</v>
      </c>
      <c r="AT148" s="131" t="s">
        <v>168</v>
      </c>
      <c r="AU148" s="131" t="s">
        <v>82</v>
      </c>
      <c r="AY148" s="17" t="s">
        <v>167</v>
      </c>
      <c r="BE148" s="132">
        <f t="shared" si="24"/>
        <v>0</v>
      </c>
      <c r="BF148" s="132">
        <f t="shared" si="25"/>
        <v>0</v>
      </c>
      <c r="BG148" s="132">
        <f t="shared" si="26"/>
        <v>0</v>
      </c>
      <c r="BH148" s="132">
        <f t="shared" si="27"/>
        <v>0</v>
      </c>
      <c r="BI148" s="132">
        <f t="shared" si="28"/>
        <v>0</v>
      </c>
      <c r="BJ148" s="17" t="s">
        <v>80</v>
      </c>
      <c r="BK148" s="132">
        <f t="shared" si="29"/>
        <v>0</v>
      </c>
      <c r="BL148" s="17" t="s">
        <v>173</v>
      </c>
      <c r="BM148" s="131" t="s">
        <v>617</v>
      </c>
    </row>
    <row r="149" spans="2:65" s="1" customFormat="1" ht="16.5" customHeight="1" x14ac:dyDescent="0.2">
      <c r="B149" s="32"/>
      <c r="C149" s="120" t="s">
        <v>618</v>
      </c>
      <c r="D149" s="120" t="s">
        <v>168</v>
      </c>
      <c r="E149" s="121" t="s">
        <v>619</v>
      </c>
      <c r="F149" s="122" t="s">
        <v>466</v>
      </c>
      <c r="G149" s="123" t="s">
        <v>424</v>
      </c>
      <c r="H149" s="124">
        <v>8</v>
      </c>
      <c r="I149" s="125"/>
      <c r="J149" s="126">
        <f t="shared" si="20"/>
        <v>0</v>
      </c>
      <c r="K149" s="122" t="s">
        <v>19</v>
      </c>
      <c r="L149" s="32"/>
      <c r="M149" s="127" t="s">
        <v>19</v>
      </c>
      <c r="N149" s="128" t="s">
        <v>43</v>
      </c>
      <c r="P149" s="129">
        <f t="shared" si="21"/>
        <v>0</v>
      </c>
      <c r="Q149" s="129">
        <v>0</v>
      </c>
      <c r="R149" s="129">
        <f t="shared" si="22"/>
        <v>0</v>
      </c>
      <c r="S149" s="129">
        <v>0</v>
      </c>
      <c r="T149" s="129">
        <f t="shared" si="23"/>
        <v>0</v>
      </c>
      <c r="U149" s="130" t="s">
        <v>19</v>
      </c>
      <c r="AR149" s="131" t="s">
        <v>173</v>
      </c>
      <c r="AT149" s="131" t="s">
        <v>168</v>
      </c>
      <c r="AU149" s="131" t="s">
        <v>82</v>
      </c>
      <c r="AY149" s="17" t="s">
        <v>167</v>
      </c>
      <c r="BE149" s="132">
        <f t="shared" si="24"/>
        <v>0</v>
      </c>
      <c r="BF149" s="132">
        <f t="shared" si="25"/>
        <v>0</v>
      </c>
      <c r="BG149" s="132">
        <f t="shared" si="26"/>
        <v>0</v>
      </c>
      <c r="BH149" s="132">
        <f t="shared" si="27"/>
        <v>0</v>
      </c>
      <c r="BI149" s="132">
        <f t="shared" si="28"/>
        <v>0</v>
      </c>
      <c r="BJ149" s="17" t="s">
        <v>80</v>
      </c>
      <c r="BK149" s="132">
        <f t="shared" si="29"/>
        <v>0</v>
      </c>
      <c r="BL149" s="17" t="s">
        <v>173</v>
      </c>
      <c r="BM149" s="131" t="s">
        <v>620</v>
      </c>
    </row>
    <row r="150" spans="2:65" s="1" customFormat="1" ht="16.5" customHeight="1" x14ac:dyDescent="0.2">
      <c r="B150" s="32"/>
      <c r="C150" s="120" t="s">
        <v>621</v>
      </c>
      <c r="D150" s="120" t="s">
        <v>168</v>
      </c>
      <c r="E150" s="121" t="s">
        <v>622</v>
      </c>
      <c r="F150" s="122" t="s">
        <v>469</v>
      </c>
      <c r="G150" s="123" t="s">
        <v>424</v>
      </c>
      <c r="H150" s="124">
        <v>3</v>
      </c>
      <c r="I150" s="125"/>
      <c r="J150" s="126">
        <f t="shared" si="20"/>
        <v>0</v>
      </c>
      <c r="K150" s="122" t="s">
        <v>19</v>
      </c>
      <c r="L150" s="32"/>
      <c r="M150" s="127" t="s">
        <v>19</v>
      </c>
      <c r="N150" s="128" t="s">
        <v>43</v>
      </c>
      <c r="P150" s="129">
        <f t="shared" si="21"/>
        <v>0</v>
      </c>
      <c r="Q150" s="129">
        <v>0</v>
      </c>
      <c r="R150" s="129">
        <f t="shared" si="22"/>
        <v>0</v>
      </c>
      <c r="S150" s="129">
        <v>0</v>
      </c>
      <c r="T150" s="129">
        <f t="shared" si="23"/>
        <v>0</v>
      </c>
      <c r="U150" s="130" t="s">
        <v>19</v>
      </c>
      <c r="AR150" s="131" t="s">
        <v>173</v>
      </c>
      <c r="AT150" s="131" t="s">
        <v>168</v>
      </c>
      <c r="AU150" s="131" t="s">
        <v>82</v>
      </c>
      <c r="AY150" s="17" t="s">
        <v>167</v>
      </c>
      <c r="BE150" s="132">
        <f t="shared" si="24"/>
        <v>0</v>
      </c>
      <c r="BF150" s="132">
        <f t="shared" si="25"/>
        <v>0</v>
      </c>
      <c r="BG150" s="132">
        <f t="shared" si="26"/>
        <v>0</v>
      </c>
      <c r="BH150" s="132">
        <f t="shared" si="27"/>
        <v>0</v>
      </c>
      <c r="BI150" s="132">
        <f t="shared" si="28"/>
        <v>0</v>
      </c>
      <c r="BJ150" s="17" t="s">
        <v>80</v>
      </c>
      <c r="BK150" s="132">
        <f t="shared" si="29"/>
        <v>0</v>
      </c>
      <c r="BL150" s="17" t="s">
        <v>173</v>
      </c>
      <c r="BM150" s="131" t="s">
        <v>623</v>
      </c>
    </row>
    <row r="151" spans="2:65" s="1" customFormat="1" ht="16.5" customHeight="1" x14ac:dyDescent="0.2">
      <c r="B151" s="32"/>
      <c r="C151" s="120" t="s">
        <v>624</v>
      </c>
      <c r="D151" s="120" t="s">
        <v>168</v>
      </c>
      <c r="E151" s="121" t="s">
        <v>625</v>
      </c>
      <c r="F151" s="122" t="s">
        <v>472</v>
      </c>
      <c r="G151" s="123" t="s">
        <v>424</v>
      </c>
      <c r="H151" s="124">
        <v>8</v>
      </c>
      <c r="I151" s="125"/>
      <c r="J151" s="126">
        <f t="shared" si="20"/>
        <v>0</v>
      </c>
      <c r="K151" s="122" t="s">
        <v>19</v>
      </c>
      <c r="L151" s="32"/>
      <c r="M151" s="127" t="s">
        <v>19</v>
      </c>
      <c r="N151" s="128" t="s">
        <v>43</v>
      </c>
      <c r="P151" s="129">
        <f t="shared" si="21"/>
        <v>0</v>
      </c>
      <c r="Q151" s="129">
        <v>0</v>
      </c>
      <c r="R151" s="129">
        <f t="shared" si="22"/>
        <v>0</v>
      </c>
      <c r="S151" s="129">
        <v>0</v>
      </c>
      <c r="T151" s="129">
        <f t="shared" si="23"/>
        <v>0</v>
      </c>
      <c r="U151" s="130" t="s">
        <v>19</v>
      </c>
      <c r="AR151" s="131" t="s">
        <v>173</v>
      </c>
      <c r="AT151" s="131" t="s">
        <v>168</v>
      </c>
      <c r="AU151" s="131" t="s">
        <v>82</v>
      </c>
      <c r="AY151" s="17" t="s">
        <v>167</v>
      </c>
      <c r="BE151" s="132">
        <f t="shared" si="24"/>
        <v>0</v>
      </c>
      <c r="BF151" s="132">
        <f t="shared" si="25"/>
        <v>0</v>
      </c>
      <c r="BG151" s="132">
        <f t="shared" si="26"/>
        <v>0</v>
      </c>
      <c r="BH151" s="132">
        <f t="shared" si="27"/>
        <v>0</v>
      </c>
      <c r="BI151" s="132">
        <f t="shared" si="28"/>
        <v>0</v>
      </c>
      <c r="BJ151" s="17" t="s">
        <v>80</v>
      </c>
      <c r="BK151" s="132">
        <f t="shared" si="29"/>
        <v>0</v>
      </c>
      <c r="BL151" s="17" t="s">
        <v>173</v>
      </c>
      <c r="BM151" s="131" t="s">
        <v>626</v>
      </c>
    </row>
    <row r="152" spans="2:65" s="1" customFormat="1" ht="16.5" customHeight="1" x14ac:dyDescent="0.2">
      <c r="B152" s="32"/>
      <c r="C152" s="120" t="s">
        <v>627</v>
      </c>
      <c r="D152" s="120" t="s">
        <v>168</v>
      </c>
      <c r="E152" s="121" t="s">
        <v>628</v>
      </c>
      <c r="F152" s="122" t="s">
        <v>478</v>
      </c>
      <c r="G152" s="123" t="s">
        <v>424</v>
      </c>
      <c r="H152" s="124">
        <v>20</v>
      </c>
      <c r="I152" s="125"/>
      <c r="J152" s="126">
        <f t="shared" si="20"/>
        <v>0</v>
      </c>
      <c r="K152" s="122" t="s">
        <v>19</v>
      </c>
      <c r="L152" s="32"/>
      <c r="M152" s="127" t="s">
        <v>19</v>
      </c>
      <c r="N152" s="128" t="s">
        <v>43</v>
      </c>
      <c r="P152" s="129">
        <f t="shared" si="21"/>
        <v>0</v>
      </c>
      <c r="Q152" s="129">
        <v>0</v>
      </c>
      <c r="R152" s="129">
        <f t="shared" si="22"/>
        <v>0</v>
      </c>
      <c r="S152" s="129">
        <v>0</v>
      </c>
      <c r="T152" s="129">
        <f t="shared" si="23"/>
        <v>0</v>
      </c>
      <c r="U152" s="130" t="s">
        <v>19</v>
      </c>
      <c r="AR152" s="131" t="s">
        <v>173</v>
      </c>
      <c r="AT152" s="131" t="s">
        <v>168</v>
      </c>
      <c r="AU152" s="131" t="s">
        <v>82</v>
      </c>
      <c r="AY152" s="17" t="s">
        <v>167</v>
      </c>
      <c r="BE152" s="132">
        <f t="shared" si="24"/>
        <v>0</v>
      </c>
      <c r="BF152" s="132">
        <f t="shared" si="25"/>
        <v>0</v>
      </c>
      <c r="BG152" s="132">
        <f t="shared" si="26"/>
        <v>0</v>
      </c>
      <c r="BH152" s="132">
        <f t="shared" si="27"/>
        <v>0</v>
      </c>
      <c r="BI152" s="132">
        <f t="shared" si="28"/>
        <v>0</v>
      </c>
      <c r="BJ152" s="17" t="s">
        <v>80</v>
      </c>
      <c r="BK152" s="132">
        <f t="shared" si="29"/>
        <v>0</v>
      </c>
      <c r="BL152" s="17" t="s">
        <v>173</v>
      </c>
      <c r="BM152" s="131" t="s">
        <v>629</v>
      </c>
    </row>
    <row r="153" spans="2:65" s="1" customFormat="1" ht="16.5" customHeight="1" x14ac:dyDescent="0.2">
      <c r="B153" s="32"/>
      <c r="C153" s="120" t="s">
        <v>630</v>
      </c>
      <c r="D153" s="120" t="s">
        <v>168</v>
      </c>
      <c r="E153" s="121" t="s">
        <v>631</v>
      </c>
      <c r="F153" s="122" t="s">
        <v>632</v>
      </c>
      <c r="G153" s="123" t="s">
        <v>424</v>
      </c>
      <c r="H153" s="124">
        <v>9</v>
      </c>
      <c r="I153" s="125"/>
      <c r="J153" s="126">
        <f t="shared" si="20"/>
        <v>0</v>
      </c>
      <c r="K153" s="122" t="s">
        <v>19</v>
      </c>
      <c r="L153" s="32"/>
      <c r="M153" s="127" t="s">
        <v>19</v>
      </c>
      <c r="N153" s="128" t="s">
        <v>43</v>
      </c>
      <c r="P153" s="129">
        <f t="shared" si="21"/>
        <v>0</v>
      </c>
      <c r="Q153" s="129">
        <v>0</v>
      </c>
      <c r="R153" s="129">
        <f t="shared" si="22"/>
        <v>0</v>
      </c>
      <c r="S153" s="129">
        <v>0</v>
      </c>
      <c r="T153" s="129">
        <f t="shared" si="23"/>
        <v>0</v>
      </c>
      <c r="U153" s="130" t="s">
        <v>19</v>
      </c>
      <c r="AR153" s="131" t="s">
        <v>173</v>
      </c>
      <c r="AT153" s="131" t="s">
        <v>168</v>
      </c>
      <c r="AU153" s="131" t="s">
        <v>82</v>
      </c>
      <c r="AY153" s="17" t="s">
        <v>167</v>
      </c>
      <c r="BE153" s="132">
        <f t="shared" si="24"/>
        <v>0</v>
      </c>
      <c r="BF153" s="132">
        <f t="shared" si="25"/>
        <v>0</v>
      </c>
      <c r="BG153" s="132">
        <f t="shared" si="26"/>
        <v>0</v>
      </c>
      <c r="BH153" s="132">
        <f t="shared" si="27"/>
        <v>0</v>
      </c>
      <c r="BI153" s="132">
        <f t="shared" si="28"/>
        <v>0</v>
      </c>
      <c r="BJ153" s="17" t="s">
        <v>80</v>
      </c>
      <c r="BK153" s="132">
        <f t="shared" si="29"/>
        <v>0</v>
      </c>
      <c r="BL153" s="17" t="s">
        <v>173</v>
      </c>
      <c r="BM153" s="131" t="s">
        <v>633</v>
      </c>
    </row>
    <row r="154" spans="2:65" s="1" customFormat="1" ht="16.5" customHeight="1" x14ac:dyDescent="0.2">
      <c r="B154" s="32"/>
      <c r="C154" s="120" t="s">
        <v>634</v>
      </c>
      <c r="D154" s="120" t="s">
        <v>168</v>
      </c>
      <c r="E154" s="121" t="s">
        <v>635</v>
      </c>
      <c r="F154" s="122" t="s">
        <v>481</v>
      </c>
      <c r="G154" s="123" t="s">
        <v>424</v>
      </c>
      <c r="H154" s="124">
        <v>5</v>
      </c>
      <c r="I154" s="125"/>
      <c r="J154" s="126">
        <f t="shared" si="20"/>
        <v>0</v>
      </c>
      <c r="K154" s="122" t="s">
        <v>19</v>
      </c>
      <c r="L154" s="32"/>
      <c r="M154" s="127" t="s">
        <v>19</v>
      </c>
      <c r="N154" s="128" t="s">
        <v>43</v>
      </c>
      <c r="P154" s="129">
        <f t="shared" si="21"/>
        <v>0</v>
      </c>
      <c r="Q154" s="129">
        <v>0</v>
      </c>
      <c r="R154" s="129">
        <f t="shared" si="22"/>
        <v>0</v>
      </c>
      <c r="S154" s="129">
        <v>0</v>
      </c>
      <c r="T154" s="129">
        <f t="shared" si="23"/>
        <v>0</v>
      </c>
      <c r="U154" s="130" t="s">
        <v>19</v>
      </c>
      <c r="AR154" s="131" t="s">
        <v>173</v>
      </c>
      <c r="AT154" s="131" t="s">
        <v>168</v>
      </c>
      <c r="AU154" s="131" t="s">
        <v>82</v>
      </c>
      <c r="AY154" s="17" t="s">
        <v>167</v>
      </c>
      <c r="BE154" s="132">
        <f t="shared" si="24"/>
        <v>0</v>
      </c>
      <c r="BF154" s="132">
        <f t="shared" si="25"/>
        <v>0</v>
      </c>
      <c r="BG154" s="132">
        <f t="shared" si="26"/>
        <v>0</v>
      </c>
      <c r="BH154" s="132">
        <f t="shared" si="27"/>
        <v>0</v>
      </c>
      <c r="BI154" s="132">
        <f t="shared" si="28"/>
        <v>0</v>
      </c>
      <c r="BJ154" s="17" t="s">
        <v>80</v>
      </c>
      <c r="BK154" s="132">
        <f t="shared" si="29"/>
        <v>0</v>
      </c>
      <c r="BL154" s="17" t="s">
        <v>173</v>
      </c>
      <c r="BM154" s="131" t="s">
        <v>636</v>
      </c>
    </row>
    <row r="155" spans="2:65" s="1" customFormat="1" ht="16.5" customHeight="1" x14ac:dyDescent="0.2">
      <c r="B155" s="32"/>
      <c r="C155" s="120" t="s">
        <v>637</v>
      </c>
      <c r="D155" s="120" t="s">
        <v>168</v>
      </c>
      <c r="E155" s="121" t="s">
        <v>638</v>
      </c>
      <c r="F155" s="122" t="s">
        <v>639</v>
      </c>
      <c r="G155" s="123" t="s">
        <v>424</v>
      </c>
      <c r="H155" s="124">
        <v>2</v>
      </c>
      <c r="I155" s="125"/>
      <c r="J155" s="126">
        <f t="shared" si="20"/>
        <v>0</v>
      </c>
      <c r="K155" s="122" t="s">
        <v>19</v>
      </c>
      <c r="L155" s="32"/>
      <c r="M155" s="127" t="s">
        <v>19</v>
      </c>
      <c r="N155" s="128" t="s">
        <v>43</v>
      </c>
      <c r="P155" s="129">
        <f t="shared" si="21"/>
        <v>0</v>
      </c>
      <c r="Q155" s="129">
        <v>0</v>
      </c>
      <c r="R155" s="129">
        <f t="shared" si="22"/>
        <v>0</v>
      </c>
      <c r="S155" s="129">
        <v>0</v>
      </c>
      <c r="T155" s="129">
        <f t="shared" si="23"/>
        <v>0</v>
      </c>
      <c r="U155" s="130" t="s">
        <v>19</v>
      </c>
      <c r="AR155" s="131" t="s">
        <v>173</v>
      </c>
      <c r="AT155" s="131" t="s">
        <v>168</v>
      </c>
      <c r="AU155" s="131" t="s">
        <v>82</v>
      </c>
      <c r="AY155" s="17" t="s">
        <v>167</v>
      </c>
      <c r="BE155" s="132">
        <f t="shared" si="24"/>
        <v>0</v>
      </c>
      <c r="BF155" s="132">
        <f t="shared" si="25"/>
        <v>0</v>
      </c>
      <c r="BG155" s="132">
        <f t="shared" si="26"/>
        <v>0</v>
      </c>
      <c r="BH155" s="132">
        <f t="shared" si="27"/>
        <v>0</v>
      </c>
      <c r="BI155" s="132">
        <f t="shared" si="28"/>
        <v>0</v>
      </c>
      <c r="BJ155" s="17" t="s">
        <v>80</v>
      </c>
      <c r="BK155" s="132">
        <f t="shared" si="29"/>
        <v>0</v>
      </c>
      <c r="BL155" s="17" t="s">
        <v>173</v>
      </c>
      <c r="BM155" s="131" t="s">
        <v>640</v>
      </c>
    </row>
    <row r="156" spans="2:65" s="1" customFormat="1" ht="16.5" customHeight="1" x14ac:dyDescent="0.2">
      <c r="B156" s="32"/>
      <c r="C156" s="120" t="s">
        <v>641</v>
      </c>
      <c r="D156" s="120" t="s">
        <v>168</v>
      </c>
      <c r="E156" s="121" t="s">
        <v>642</v>
      </c>
      <c r="F156" s="122" t="s">
        <v>484</v>
      </c>
      <c r="G156" s="123" t="s">
        <v>424</v>
      </c>
      <c r="H156" s="124">
        <v>12</v>
      </c>
      <c r="I156" s="125"/>
      <c r="J156" s="126">
        <f t="shared" si="20"/>
        <v>0</v>
      </c>
      <c r="K156" s="122" t="s">
        <v>19</v>
      </c>
      <c r="L156" s="32"/>
      <c r="M156" s="127" t="s">
        <v>19</v>
      </c>
      <c r="N156" s="128" t="s">
        <v>43</v>
      </c>
      <c r="P156" s="129">
        <f t="shared" si="21"/>
        <v>0</v>
      </c>
      <c r="Q156" s="129">
        <v>0</v>
      </c>
      <c r="R156" s="129">
        <f t="shared" si="22"/>
        <v>0</v>
      </c>
      <c r="S156" s="129">
        <v>0</v>
      </c>
      <c r="T156" s="129">
        <f t="shared" si="23"/>
        <v>0</v>
      </c>
      <c r="U156" s="130" t="s">
        <v>19</v>
      </c>
      <c r="AR156" s="131" t="s">
        <v>173</v>
      </c>
      <c r="AT156" s="131" t="s">
        <v>168</v>
      </c>
      <c r="AU156" s="131" t="s">
        <v>82</v>
      </c>
      <c r="AY156" s="17" t="s">
        <v>167</v>
      </c>
      <c r="BE156" s="132">
        <f t="shared" si="24"/>
        <v>0</v>
      </c>
      <c r="BF156" s="132">
        <f t="shared" si="25"/>
        <v>0</v>
      </c>
      <c r="BG156" s="132">
        <f t="shared" si="26"/>
        <v>0</v>
      </c>
      <c r="BH156" s="132">
        <f t="shared" si="27"/>
        <v>0</v>
      </c>
      <c r="BI156" s="132">
        <f t="shared" si="28"/>
        <v>0</v>
      </c>
      <c r="BJ156" s="17" t="s">
        <v>80</v>
      </c>
      <c r="BK156" s="132">
        <f t="shared" si="29"/>
        <v>0</v>
      </c>
      <c r="BL156" s="17" t="s">
        <v>173</v>
      </c>
      <c r="BM156" s="131" t="s">
        <v>643</v>
      </c>
    </row>
    <row r="157" spans="2:65" s="1" customFormat="1" ht="16.5" customHeight="1" x14ac:dyDescent="0.2">
      <c r="B157" s="32"/>
      <c r="C157" s="120" t="s">
        <v>644</v>
      </c>
      <c r="D157" s="120" t="s">
        <v>168</v>
      </c>
      <c r="E157" s="121" t="s">
        <v>645</v>
      </c>
      <c r="F157" s="122" t="s">
        <v>646</v>
      </c>
      <c r="G157" s="123" t="s">
        <v>424</v>
      </c>
      <c r="H157" s="124">
        <v>2</v>
      </c>
      <c r="I157" s="125"/>
      <c r="J157" s="126">
        <f t="shared" si="20"/>
        <v>0</v>
      </c>
      <c r="K157" s="122" t="s">
        <v>19</v>
      </c>
      <c r="L157" s="32"/>
      <c r="M157" s="127" t="s">
        <v>19</v>
      </c>
      <c r="N157" s="128" t="s">
        <v>43</v>
      </c>
      <c r="P157" s="129">
        <f t="shared" si="21"/>
        <v>0</v>
      </c>
      <c r="Q157" s="129">
        <v>0</v>
      </c>
      <c r="R157" s="129">
        <f t="shared" si="22"/>
        <v>0</v>
      </c>
      <c r="S157" s="129">
        <v>0</v>
      </c>
      <c r="T157" s="129">
        <f t="shared" si="23"/>
        <v>0</v>
      </c>
      <c r="U157" s="130" t="s">
        <v>19</v>
      </c>
      <c r="AR157" s="131" t="s">
        <v>173</v>
      </c>
      <c r="AT157" s="131" t="s">
        <v>168</v>
      </c>
      <c r="AU157" s="131" t="s">
        <v>82</v>
      </c>
      <c r="AY157" s="17" t="s">
        <v>167</v>
      </c>
      <c r="BE157" s="132">
        <f t="shared" si="24"/>
        <v>0</v>
      </c>
      <c r="BF157" s="132">
        <f t="shared" si="25"/>
        <v>0</v>
      </c>
      <c r="BG157" s="132">
        <f t="shared" si="26"/>
        <v>0</v>
      </c>
      <c r="BH157" s="132">
        <f t="shared" si="27"/>
        <v>0</v>
      </c>
      <c r="BI157" s="132">
        <f t="shared" si="28"/>
        <v>0</v>
      </c>
      <c r="BJ157" s="17" t="s">
        <v>80</v>
      </c>
      <c r="BK157" s="132">
        <f t="shared" si="29"/>
        <v>0</v>
      </c>
      <c r="BL157" s="17" t="s">
        <v>173</v>
      </c>
      <c r="BM157" s="131" t="s">
        <v>647</v>
      </c>
    </row>
    <row r="158" spans="2:65" s="1" customFormat="1" ht="16.5" customHeight="1" x14ac:dyDescent="0.2">
      <c r="B158" s="32"/>
      <c r="C158" s="120" t="s">
        <v>648</v>
      </c>
      <c r="D158" s="120" t="s">
        <v>168</v>
      </c>
      <c r="E158" s="121" t="s">
        <v>649</v>
      </c>
      <c r="F158" s="122" t="s">
        <v>487</v>
      </c>
      <c r="G158" s="123" t="s">
        <v>424</v>
      </c>
      <c r="H158" s="124">
        <v>7</v>
      </c>
      <c r="I158" s="125"/>
      <c r="J158" s="126">
        <f t="shared" si="20"/>
        <v>0</v>
      </c>
      <c r="K158" s="122" t="s">
        <v>19</v>
      </c>
      <c r="L158" s="32"/>
      <c r="M158" s="127" t="s">
        <v>19</v>
      </c>
      <c r="N158" s="128" t="s">
        <v>43</v>
      </c>
      <c r="P158" s="129">
        <f t="shared" si="21"/>
        <v>0</v>
      </c>
      <c r="Q158" s="129">
        <v>0</v>
      </c>
      <c r="R158" s="129">
        <f t="shared" si="22"/>
        <v>0</v>
      </c>
      <c r="S158" s="129">
        <v>0</v>
      </c>
      <c r="T158" s="129">
        <f t="shared" si="23"/>
        <v>0</v>
      </c>
      <c r="U158" s="130" t="s">
        <v>19</v>
      </c>
      <c r="AR158" s="131" t="s">
        <v>173</v>
      </c>
      <c r="AT158" s="131" t="s">
        <v>168</v>
      </c>
      <c r="AU158" s="131" t="s">
        <v>82</v>
      </c>
      <c r="AY158" s="17" t="s">
        <v>167</v>
      </c>
      <c r="BE158" s="132">
        <f t="shared" si="24"/>
        <v>0</v>
      </c>
      <c r="BF158" s="132">
        <f t="shared" si="25"/>
        <v>0</v>
      </c>
      <c r="BG158" s="132">
        <f t="shared" si="26"/>
        <v>0</v>
      </c>
      <c r="BH158" s="132">
        <f t="shared" si="27"/>
        <v>0</v>
      </c>
      <c r="BI158" s="132">
        <f t="shared" si="28"/>
        <v>0</v>
      </c>
      <c r="BJ158" s="17" t="s">
        <v>80</v>
      </c>
      <c r="BK158" s="132">
        <f t="shared" si="29"/>
        <v>0</v>
      </c>
      <c r="BL158" s="17" t="s">
        <v>173</v>
      </c>
      <c r="BM158" s="131" t="s">
        <v>650</v>
      </c>
    </row>
    <row r="159" spans="2:65" s="1" customFormat="1" ht="16.5" customHeight="1" x14ac:dyDescent="0.2">
      <c r="B159" s="32"/>
      <c r="C159" s="120" t="s">
        <v>651</v>
      </c>
      <c r="D159" s="120" t="s">
        <v>168</v>
      </c>
      <c r="E159" s="121" t="s">
        <v>652</v>
      </c>
      <c r="F159" s="122" t="s">
        <v>653</v>
      </c>
      <c r="G159" s="123" t="s">
        <v>424</v>
      </c>
      <c r="H159" s="124">
        <v>2</v>
      </c>
      <c r="I159" s="125"/>
      <c r="J159" s="126">
        <f t="shared" si="20"/>
        <v>0</v>
      </c>
      <c r="K159" s="122" t="s">
        <v>19</v>
      </c>
      <c r="L159" s="32"/>
      <c r="M159" s="127" t="s">
        <v>19</v>
      </c>
      <c r="N159" s="128" t="s">
        <v>43</v>
      </c>
      <c r="P159" s="129">
        <f t="shared" si="21"/>
        <v>0</v>
      </c>
      <c r="Q159" s="129">
        <v>0</v>
      </c>
      <c r="R159" s="129">
        <f t="shared" si="22"/>
        <v>0</v>
      </c>
      <c r="S159" s="129">
        <v>0</v>
      </c>
      <c r="T159" s="129">
        <f t="shared" si="23"/>
        <v>0</v>
      </c>
      <c r="U159" s="130" t="s">
        <v>19</v>
      </c>
      <c r="AR159" s="131" t="s">
        <v>173</v>
      </c>
      <c r="AT159" s="131" t="s">
        <v>168</v>
      </c>
      <c r="AU159" s="131" t="s">
        <v>82</v>
      </c>
      <c r="AY159" s="17" t="s">
        <v>167</v>
      </c>
      <c r="BE159" s="132">
        <f t="shared" si="24"/>
        <v>0</v>
      </c>
      <c r="BF159" s="132">
        <f t="shared" si="25"/>
        <v>0</v>
      </c>
      <c r="BG159" s="132">
        <f t="shared" si="26"/>
        <v>0</v>
      </c>
      <c r="BH159" s="132">
        <f t="shared" si="27"/>
        <v>0</v>
      </c>
      <c r="BI159" s="132">
        <f t="shared" si="28"/>
        <v>0</v>
      </c>
      <c r="BJ159" s="17" t="s">
        <v>80</v>
      </c>
      <c r="BK159" s="132">
        <f t="shared" si="29"/>
        <v>0</v>
      </c>
      <c r="BL159" s="17" t="s">
        <v>173</v>
      </c>
      <c r="BM159" s="131" t="s">
        <v>654</v>
      </c>
    </row>
    <row r="160" spans="2:65" s="1" customFormat="1" ht="16.5" customHeight="1" x14ac:dyDescent="0.2">
      <c r="B160" s="32"/>
      <c r="C160" s="120" t="s">
        <v>655</v>
      </c>
      <c r="D160" s="120" t="s">
        <v>168</v>
      </c>
      <c r="E160" s="121" t="s">
        <v>656</v>
      </c>
      <c r="F160" s="122" t="s">
        <v>657</v>
      </c>
      <c r="G160" s="123" t="s">
        <v>424</v>
      </c>
      <c r="H160" s="124">
        <v>22</v>
      </c>
      <c r="I160" s="125"/>
      <c r="J160" s="126">
        <f t="shared" si="20"/>
        <v>0</v>
      </c>
      <c r="K160" s="122" t="s">
        <v>19</v>
      </c>
      <c r="L160" s="32"/>
      <c r="M160" s="127" t="s">
        <v>19</v>
      </c>
      <c r="N160" s="128" t="s">
        <v>43</v>
      </c>
      <c r="P160" s="129">
        <f t="shared" si="21"/>
        <v>0</v>
      </c>
      <c r="Q160" s="129">
        <v>0</v>
      </c>
      <c r="R160" s="129">
        <f t="shared" si="22"/>
        <v>0</v>
      </c>
      <c r="S160" s="129">
        <v>0</v>
      </c>
      <c r="T160" s="129">
        <f t="shared" si="23"/>
        <v>0</v>
      </c>
      <c r="U160" s="130" t="s">
        <v>19</v>
      </c>
      <c r="AR160" s="131" t="s">
        <v>173</v>
      </c>
      <c r="AT160" s="131" t="s">
        <v>168</v>
      </c>
      <c r="AU160" s="131" t="s">
        <v>82</v>
      </c>
      <c r="AY160" s="17" t="s">
        <v>167</v>
      </c>
      <c r="BE160" s="132">
        <f t="shared" si="24"/>
        <v>0</v>
      </c>
      <c r="BF160" s="132">
        <f t="shared" si="25"/>
        <v>0</v>
      </c>
      <c r="BG160" s="132">
        <f t="shared" si="26"/>
        <v>0</v>
      </c>
      <c r="BH160" s="132">
        <f t="shared" si="27"/>
        <v>0</v>
      </c>
      <c r="BI160" s="132">
        <f t="shared" si="28"/>
        <v>0</v>
      </c>
      <c r="BJ160" s="17" t="s">
        <v>80</v>
      </c>
      <c r="BK160" s="132">
        <f t="shared" si="29"/>
        <v>0</v>
      </c>
      <c r="BL160" s="17" t="s">
        <v>173</v>
      </c>
      <c r="BM160" s="131" t="s">
        <v>658</v>
      </c>
    </row>
    <row r="161" spans="2:65" s="1" customFormat="1" ht="16.5" customHeight="1" x14ac:dyDescent="0.2">
      <c r="B161" s="32"/>
      <c r="C161" s="120" t="s">
        <v>659</v>
      </c>
      <c r="D161" s="120" t="s">
        <v>168</v>
      </c>
      <c r="E161" s="121" t="s">
        <v>660</v>
      </c>
      <c r="F161" s="122" t="s">
        <v>514</v>
      </c>
      <c r="G161" s="123" t="s">
        <v>424</v>
      </c>
      <c r="H161" s="124">
        <v>22</v>
      </c>
      <c r="I161" s="125"/>
      <c r="J161" s="126">
        <f t="shared" si="20"/>
        <v>0</v>
      </c>
      <c r="K161" s="122" t="s">
        <v>19</v>
      </c>
      <c r="L161" s="32"/>
      <c r="M161" s="127" t="s">
        <v>19</v>
      </c>
      <c r="N161" s="128" t="s">
        <v>43</v>
      </c>
      <c r="P161" s="129">
        <f t="shared" si="21"/>
        <v>0</v>
      </c>
      <c r="Q161" s="129">
        <v>0</v>
      </c>
      <c r="R161" s="129">
        <f t="shared" si="22"/>
        <v>0</v>
      </c>
      <c r="S161" s="129">
        <v>0</v>
      </c>
      <c r="T161" s="129">
        <f t="shared" si="23"/>
        <v>0</v>
      </c>
      <c r="U161" s="130" t="s">
        <v>19</v>
      </c>
      <c r="AR161" s="131" t="s">
        <v>173</v>
      </c>
      <c r="AT161" s="131" t="s">
        <v>168</v>
      </c>
      <c r="AU161" s="131" t="s">
        <v>82</v>
      </c>
      <c r="AY161" s="17" t="s">
        <v>167</v>
      </c>
      <c r="BE161" s="132">
        <f t="shared" si="24"/>
        <v>0</v>
      </c>
      <c r="BF161" s="132">
        <f t="shared" si="25"/>
        <v>0</v>
      </c>
      <c r="BG161" s="132">
        <f t="shared" si="26"/>
        <v>0</v>
      </c>
      <c r="BH161" s="132">
        <f t="shared" si="27"/>
        <v>0</v>
      </c>
      <c r="BI161" s="132">
        <f t="shared" si="28"/>
        <v>0</v>
      </c>
      <c r="BJ161" s="17" t="s">
        <v>80</v>
      </c>
      <c r="BK161" s="132">
        <f t="shared" si="29"/>
        <v>0</v>
      </c>
      <c r="BL161" s="17" t="s">
        <v>173</v>
      </c>
      <c r="BM161" s="131" t="s">
        <v>661</v>
      </c>
    </row>
    <row r="162" spans="2:65" s="1" customFormat="1" ht="16.5" customHeight="1" x14ac:dyDescent="0.2">
      <c r="B162" s="32"/>
      <c r="C162" s="120" t="s">
        <v>662</v>
      </c>
      <c r="D162" s="120" t="s">
        <v>168</v>
      </c>
      <c r="E162" s="121" t="s">
        <v>663</v>
      </c>
      <c r="F162" s="122" t="s">
        <v>517</v>
      </c>
      <c r="G162" s="123" t="s">
        <v>424</v>
      </c>
      <c r="H162" s="124">
        <v>4</v>
      </c>
      <c r="I162" s="125"/>
      <c r="J162" s="126">
        <f t="shared" si="20"/>
        <v>0</v>
      </c>
      <c r="K162" s="122" t="s">
        <v>19</v>
      </c>
      <c r="L162" s="32"/>
      <c r="M162" s="127" t="s">
        <v>19</v>
      </c>
      <c r="N162" s="128" t="s">
        <v>43</v>
      </c>
      <c r="P162" s="129">
        <f t="shared" si="21"/>
        <v>0</v>
      </c>
      <c r="Q162" s="129">
        <v>0</v>
      </c>
      <c r="R162" s="129">
        <f t="shared" si="22"/>
        <v>0</v>
      </c>
      <c r="S162" s="129">
        <v>0</v>
      </c>
      <c r="T162" s="129">
        <f t="shared" si="23"/>
        <v>0</v>
      </c>
      <c r="U162" s="130" t="s">
        <v>19</v>
      </c>
      <c r="AR162" s="131" t="s">
        <v>173</v>
      </c>
      <c r="AT162" s="131" t="s">
        <v>168</v>
      </c>
      <c r="AU162" s="131" t="s">
        <v>82</v>
      </c>
      <c r="AY162" s="17" t="s">
        <v>167</v>
      </c>
      <c r="BE162" s="132">
        <f t="shared" si="24"/>
        <v>0</v>
      </c>
      <c r="BF162" s="132">
        <f t="shared" si="25"/>
        <v>0</v>
      </c>
      <c r="BG162" s="132">
        <f t="shared" si="26"/>
        <v>0</v>
      </c>
      <c r="BH162" s="132">
        <f t="shared" si="27"/>
        <v>0</v>
      </c>
      <c r="BI162" s="132">
        <f t="shared" si="28"/>
        <v>0</v>
      </c>
      <c r="BJ162" s="17" t="s">
        <v>80</v>
      </c>
      <c r="BK162" s="132">
        <f t="shared" si="29"/>
        <v>0</v>
      </c>
      <c r="BL162" s="17" t="s">
        <v>173</v>
      </c>
      <c r="BM162" s="131" t="s">
        <v>664</v>
      </c>
    </row>
    <row r="163" spans="2:65" s="1" customFormat="1" ht="16.5" customHeight="1" x14ac:dyDescent="0.2">
      <c r="B163" s="32"/>
      <c r="C163" s="120" t="s">
        <v>665</v>
      </c>
      <c r="D163" s="120" t="s">
        <v>168</v>
      </c>
      <c r="E163" s="121" t="s">
        <v>666</v>
      </c>
      <c r="F163" s="122" t="s">
        <v>520</v>
      </c>
      <c r="G163" s="123" t="s">
        <v>424</v>
      </c>
      <c r="H163" s="124">
        <v>11</v>
      </c>
      <c r="I163" s="125"/>
      <c r="J163" s="126">
        <f t="shared" si="20"/>
        <v>0</v>
      </c>
      <c r="K163" s="122" t="s">
        <v>19</v>
      </c>
      <c r="L163" s="32"/>
      <c r="M163" s="127" t="s">
        <v>19</v>
      </c>
      <c r="N163" s="128" t="s">
        <v>43</v>
      </c>
      <c r="P163" s="129">
        <f t="shared" si="21"/>
        <v>0</v>
      </c>
      <c r="Q163" s="129">
        <v>0</v>
      </c>
      <c r="R163" s="129">
        <f t="shared" si="22"/>
        <v>0</v>
      </c>
      <c r="S163" s="129">
        <v>0</v>
      </c>
      <c r="T163" s="129">
        <f t="shared" si="23"/>
        <v>0</v>
      </c>
      <c r="U163" s="130" t="s">
        <v>19</v>
      </c>
      <c r="AR163" s="131" t="s">
        <v>173</v>
      </c>
      <c r="AT163" s="131" t="s">
        <v>168</v>
      </c>
      <c r="AU163" s="131" t="s">
        <v>82</v>
      </c>
      <c r="AY163" s="17" t="s">
        <v>167</v>
      </c>
      <c r="BE163" s="132">
        <f t="shared" si="24"/>
        <v>0</v>
      </c>
      <c r="BF163" s="132">
        <f t="shared" si="25"/>
        <v>0</v>
      </c>
      <c r="BG163" s="132">
        <f t="shared" si="26"/>
        <v>0</v>
      </c>
      <c r="BH163" s="132">
        <f t="shared" si="27"/>
        <v>0</v>
      </c>
      <c r="BI163" s="132">
        <f t="shared" si="28"/>
        <v>0</v>
      </c>
      <c r="BJ163" s="17" t="s">
        <v>80</v>
      </c>
      <c r="BK163" s="132">
        <f t="shared" si="29"/>
        <v>0</v>
      </c>
      <c r="BL163" s="17" t="s">
        <v>173</v>
      </c>
      <c r="BM163" s="131" t="s">
        <v>667</v>
      </c>
    </row>
    <row r="164" spans="2:65" s="1" customFormat="1" ht="16.5" customHeight="1" x14ac:dyDescent="0.2">
      <c r="B164" s="32"/>
      <c r="C164" s="120" t="s">
        <v>668</v>
      </c>
      <c r="D164" s="120" t="s">
        <v>168</v>
      </c>
      <c r="E164" s="121" t="s">
        <v>669</v>
      </c>
      <c r="F164" s="122" t="s">
        <v>523</v>
      </c>
      <c r="G164" s="123" t="s">
        <v>424</v>
      </c>
      <c r="H164" s="124">
        <v>4</v>
      </c>
      <c r="I164" s="125"/>
      <c r="J164" s="126">
        <f t="shared" si="20"/>
        <v>0</v>
      </c>
      <c r="K164" s="122" t="s">
        <v>19</v>
      </c>
      <c r="L164" s="32"/>
      <c r="M164" s="127" t="s">
        <v>19</v>
      </c>
      <c r="N164" s="128" t="s">
        <v>43</v>
      </c>
      <c r="P164" s="129">
        <f t="shared" si="21"/>
        <v>0</v>
      </c>
      <c r="Q164" s="129">
        <v>0</v>
      </c>
      <c r="R164" s="129">
        <f t="shared" si="22"/>
        <v>0</v>
      </c>
      <c r="S164" s="129">
        <v>0</v>
      </c>
      <c r="T164" s="129">
        <f t="shared" si="23"/>
        <v>0</v>
      </c>
      <c r="U164" s="130" t="s">
        <v>19</v>
      </c>
      <c r="AR164" s="131" t="s">
        <v>173</v>
      </c>
      <c r="AT164" s="131" t="s">
        <v>168</v>
      </c>
      <c r="AU164" s="131" t="s">
        <v>82</v>
      </c>
      <c r="AY164" s="17" t="s">
        <v>167</v>
      </c>
      <c r="BE164" s="132">
        <f t="shared" si="24"/>
        <v>0</v>
      </c>
      <c r="BF164" s="132">
        <f t="shared" si="25"/>
        <v>0</v>
      </c>
      <c r="BG164" s="132">
        <f t="shared" si="26"/>
        <v>0</v>
      </c>
      <c r="BH164" s="132">
        <f t="shared" si="27"/>
        <v>0</v>
      </c>
      <c r="BI164" s="132">
        <f t="shared" si="28"/>
        <v>0</v>
      </c>
      <c r="BJ164" s="17" t="s">
        <v>80</v>
      </c>
      <c r="BK164" s="132">
        <f t="shared" si="29"/>
        <v>0</v>
      </c>
      <c r="BL164" s="17" t="s">
        <v>173</v>
      </c>
      <c r="BM164" s="131" t="s">
        <v>670</v>
      </c>
    </row>
    <row r="165" spans="2:65" s="1" customFormat="1" ht="16.5" customHeight="1" x14ac:dyDescent="0.2">
      <c r="B165" s="32"/>
      <c r="C165" s="120" t="s">
        <v>671</v>
      </c>
      <c r="D165" s="120" t="s">
        <v>168</v>
      </c>
      <c r="E165" s="121" t="s">
        <v>672</v>
      </c>
      <c r="F165" s="122" t="s">
        <v>526</v>
      </c>
      <c r="G165" s="123" t="s">
        <v>228</v>
      </c>
      <c r="H165" s="124">
        <v>13</v>
      </c>
      <c r="I165" s="125"/>
      <c r="J165" s="126">
        <f t="shared" si="20"/>
        <v>0</v>
      </c>
      <c r="K165" s="122" t="s">
        <v>19</v>
      </c>
      <c r="L165" s="32"/>
      <c r="M165" s="127" t="s">
        <v>19</v>
      </c>
      <c r="N165" s="128" t="s">
        <v>43</v>
      </c>
      <c r="P165" s="129">
        <f t="shared" si="21"/>
        <v>0</v>
      </c>
      <c r="Q165" s="129">
        <v>0</v>
      </c>
      <c r="R165" s="129">
        <f t="shared" si="22"/>
        <v>0</v>
      </c>
      <c r="S165" s="129">
        <v>0</v>
      </c>
      <c r="T165" s="129">
        <f t="shared" si="23"/>
        <v>0</v>
      </c>
      <c r="U165" s="130" t="s">
        <v>19</v>
      </c>
      <c r="AR165" s="131" t="s">
        <v>173</v>
      </c>
      <c r="AT165" s="131" t="s">
        <v>168</v>
      </c>
      <c r="AU165" s="131" t="s">
        <v>82</v>
      </c>
      <c r="AY165" s="17" t="s">
        <v>167</v>
      </c>
      <c r="BE165" s="132">
        <f t="shared" si="24"/>
        <v>0</v>
      </c>
      <c r="BF165" s="132">
        <f t="shared" si="25"/>
        <v>0</v>
      </c>
      <c r="BG165" s="132">
        <f t="shared" si="26"/>
        <v>0</v>
      </c>
      <c r="BH165" s="132">
        <f t="shared" si="27"/>
        <v>0</v>
      </c>
      <c r="BI165" s="132">
        <f t="shared" si="28"/>
        <v>0</v>
      </c>
      <c r="BJ165" s="17" t="s">
        <v>80</v>
      </c>
      <c r="BK165" s="132">
        <f t="shared" si="29"/>
        <v>0</v>
      </c>
      <c r="BL165" s="17" t="s">
        <v>173</v>
      </c>
      <c r="BM165" s="131" t="s">
        <v>673</v>
      </c>
    </row>
    <row r="166" spans="2:65" s="1" customFormat="1" ht="16.5" customHeight="1" x14ac:dyDescent="0.2">
      <c r="B166" s="32"/>
      <c r="C166" s="120" t="s">
        <v>674</v>
      </c>
      <c r="D166" s="120" t="s">
        <v>168</v>
      </c>
      <c r="E166" s="121" t="s">
        <v>675</v>
      </c>
      <c r="F166" s="122" t="s">
        <v>535</v>
      </c>
      <c r="G166" s="123" t="s">
        <v>228</v>
      </c>
      <c r="H166" s="124">
        <v>305</v>
      </c>
      <c r="I166" s="125"/>
      <c r="J166" s="126">
        <f t="shared" si="20"/>
        <v>0</v>
      </c>
      <c r="K166" s="122" t="s">
        <v>19</v>
      </c>
      <c r="L166" s="32"/>
      <c r="M166" s="127" t="s">
        <v>19</v>
      </c>
      <c r="N166" s="128" t="s">
        <v>43</v>
      </c>
      <c r="P166" s="129">
        <f t="shared" si="21"/>
        <v>0</v>
      </c>
      <c r="Q166" s="129">
        <v>0</v>
      </c>
      <c r="R166" s="129">
        <f t="shared" si="22"/>
        <v>0</v>
      </c>
      <c r="S166" s="129">
        <v>0</v>
      </c>
      <c r="T166" s="129">
        <f t="shared" si="23"/>
        <v>0</v>
      </c>
      <c r="U166" s="130" t="s">
        <v>19</v>
      </c>
      <c r="AR166" s="131" t="s">
        <v>173</v>
      </c>
      <c r="AT166" s="131" t="s">
        <v>168</v>
      </c>
      <c r="AU166" s="131" t="s">
        <v>82</v>
      </c>
      <c r="AY166" s="17" t="s">
        <v>167</v>
      </c>
      <c r="BE166" s="132">
        <f t="shared" si="24"/>
        <v>0</v>
      </c>
      <c r="BF166" s="132">
        <f t="shared" si="25"/>
        <v>0</v>
      </c>
      <c r="BG166" s="132">
        <f t="shared" si="26"/>
        <v>0</v>
      </c>
      <c r="BH166" s="132">
        <f t="shared" si="27"/>
        <v>0</v>
      </c>
      <c r="BI166" s="132">
        <f t="shared" si="28"/>
        <v>0</v>
      </c>
      <c r="BJ166" s="17" t="s">
        <v>80</v>
      </c>
      <c r="BK166" s="132">
        <f t="shared" si="29"/>
        <v>0</v>
      </c>
      <c r="BL166" s="17" t="s">
        <v>173</v>
      </c>
      <c r="BM166" s="131" t="s">
        <v>676</v>
      </c>
    </row>
    <row r="167" spans="2:65" s="1" customFormat="1" ht="16.5" customHeight="1" x14ac:dyDescent="0.2">
      <c r="B167" s="32"/>
      <c r="C167" s="120" t="s">
        <v>677</v>
      </c>
      <c r="D167" s="120" t="s">
        <v>168</v>
      </c>
      <c r="E167" s="121" t="s">
        <v>678</v>
      </c>
      <c r="F167" s="122" t="s">
        <v>538</v>
      </c>
      <c r="G167" s="123" t="s">
        <v>228</v>
      </c>
      <c r="H167" s="124">
        <v>280</v>
      </c>
      <c r="I167" s="125"/>
      <c r="J167" s="126">
        <f t="shared" si="20"/>
        <v>0</v>
      </c>
      <c r="K167" s="122" t="s">
        <v>19</v>
      </c>
      <c r="L167" s="32"/>
      <c r="M167" s="127" t="s">
        <v>19</v>
      </c>
      <c r="N167" s="128" t="s">
        <v>43</v>
      </c>
      <c r="P167" s="129">
        <f t="shared" si="21"/>
        <v>0</v>
      </c>
      <c r="Q167" s="129">
        <v>0</v>
      </c>
      <c r="R167" s="129">
        <f t="shared" si="22"/>
        <v>0</v>
      </c>
      <c r="S167" s="129">
        <v>0</v>
      </c>
      <c r="T167" s="129">
        <f t="shared" si="23"/>
        <v>0</v>
      </c>
      <c r="U167" s="130" t="s">
        <v>19</v>
      </c>
      <c r="AR167" s="131" t="s">
        <v>173</v>
      </c>
      <c r="AT167" s="131" t="s">
        <v>168</v>
      </c>
      <c r="AU167" s="131" t="s">
        <v>82</v>
      </c>
      <c r="AY167" s="17" t="s">
        <v>167</v>
      </c>
      <c r="BE167" s="132">
        <f t="shared" si="24"/>
        <v>0</v>
      </c>
      <c r="BF167" s="132">
        <f t="shared" si="25"/>
        <v>0</v>
      </c>
      <c r="BG167" s="132">
        <f t="shared" si="26"/>
        <v>0</v>
      </c>
      <c r="BH167" s="132">
        <f t="shared" si="27"/>
        <v>0</v>
      </c>
      <c r="BI167" s="132">
        <f t="shared" si="28"/>
        <v>0</v>
      </c>
      <c r="BJ167" s="17" t="s">
        <v>80</v>
      </c>
      <c r="BK167" s="132">
        <f t="shared" si="29"/>
        <v>0</v>
      </c>
      <c r="BL167" s="17" t="s">
        <v>173</v>
      </c>
      <c r="BM167" s="131" t="s">
        <v>679</v>
      </c>
    </row>
    <row r="168" spans="2:65" s="1" customFormat="1" ht="16.5" customHeight="1" x14ac:dyDescent="0.2">
      <c r="B168" s="32"/>
      <c r="C168" s="120" t="s">
        <v>680</v>
      </c>
      <c r="D168" s="120" t="s">
        <v>168</v>
      </c>
      <c r="E168" s="121" t="s">
        <v>681</v>
      </c>
      <c r="F168" s="122" t="s">
        <v>541</v>
      </c>
      <c r="G168" s="123" t="s">
        <v>228</v>
      </c>
      <c r="H168" s="124">
        <v>70</v>
      </c>
      <c r="I168" s="125"/>
      <c r="J168" s="126">
        <f t="shared" si="20"/>
        <v>0</v>
      </c>
      <c r="K168" s="122" t="s">
        <v>19</v>
      </c>
      <c r="L168" s="32"/>
      <c r="M168" s="127" t="s">
        <v>19</v>
      </c>
      <c r="N168" s="128" t="s">
        <v>43</v>
      </c>
      <c r="P168" s="129">
        <f t="shared" si="21"/>
        <v>0</v>
      </c>
      <c r="Q168" s="129">
        <v>0</v>
      </c>
      <c r="R168" s="129">
        <f t="shared" si="22"/>
        <v>0</v>
      </c>
      <c r="S168" s="129">
        <v>0</v>
      </c>
      <c r="T168" s="129">
        <f t="shared" si="23"/>
        <v>0</v>
      </c>
      <c r="U168" s="130" t="s">
        <v>19</v>
      </c>
      <c r="AR168" s="131" t="s">
        <v>173</v>
      </c>
      <c r="AT168" s="131" t="s">
        <v>168</v>
      </c>
      <c r="AU168" s="131" t="s">
        <v>82</v>
      </c>
      <c r="AY168" s="17" t="s">
        <v>167</v>
      </c>
      <c r="BE168" s="132">
        <f t="shared" si="24"/>
        <v>0</v>
      </c>
      <c r="BF168" s="132">
        <f t="shared" si="25"/>
        <v>0</v>
      </c>
      <c r="BG168" s="132">
        <f t="shared" si="26"/>
        <v>0</v>
      </c>
      <c r="BH168" s="132">
        <f t="shared" si="27"/>
        <v>0</v>
      </c>
      <c r="BI168" s="132">
        <f t="shared" si="28"/>
        <v>0</v>
      </c>
      <c r="BJ168" s="17" t="s">
        <v>80</v>
      </c>
      <c r="BK168" s="132">
        <f t="shared" si="29"/>
        <v>0</v>
      </c>
      <c r="BL168" s="17" t="s">
        <v>173</v>
      </c>
      <c r="BM168" s="131" t="s">
        <v>682</v>
      </c>
    </row>
    <row r="169" spans="2:65" s="1" customFormat="1" ht="16.5" customHeight="1" x14ac:dyDescent="0.2">
      <c r="B169" s="32"/>
      <c r="C169" s="120" t="s">
        <v>683</v>
      </c>
      <c r="D169" s="120" t="s">
        <v>168</v>
      </c>
      <c r="E169" s="121" t="s">
        <v>684</v>
      </c>
      <c r="F169" s="122" t="s">
        <v>544</v>
      </c>
      <c r="G169" s="123" t="s">
        <v>228</v>
      </c>
      <c r="H169" s="124">
        <v>27</v>
      </c>
      <c r="I169" s="125"/>
      <c r="J169" s="126">
        <f t="shared" si="20"/>
        <v>0</v>
      </c>
      <c r="K169" s="122" t="s">
        <v>19</v>
      </c>
      <c r="L169" s="32"/>
      <c r="M169" s="127" t="s">
        <v>19</v>
      </c>
      <c r="N169" s="128" t="s">
        <v>43</v>
      </c>
      <c r="P169" s="129">
        <f t="shared" si="21"/>
        <v>0</v>
      </c>
      <c r="Q169" s="129">
        <v>0</v>
      </c>
      <c r="R169" s="129">
        <f t="shared" si="22"/>
        <v>0</v>
      </c>
      <c r="S169" s="129">
        <v>0</v>
      </c>
      <c r="T169" s="129">
        <f t="shared" si="23"/>
        <v>0</v>
      </c>
      <c r="U169" s="130" t="s">
        <v>19</v>
      </c>
      <c r="AR169" s="131" t="s">
        <v>173</v>
      </c>
      <c r="AT169" s="131" t="s">
        <v>168</v>
      </c>
      <c r="AU169" s="131" t="s">
        <v>82</v>
      </c>
      <c r="AY169" s="17" t="s">
        <v>167</v>
      </c>
      <c r="BE169" s="132">
        <f t="shared" si="24"/>
        <v>0</v>
      </c>
      <c r="BF169" s="132">
        <f t="shared" si="25"/>
        <v>0</v>
      </c>
      <c r="BG169" s="132">
        <f t="shared" si="26"/>
        <v>0</v>
      </c>
      <c r="BH169" s="132">
        <f t="shared" si="27"/>
        <v>0</v>
      </c>
      <c r="BI169" s="132">
        <f t="shared" si="28"/>
        <v>0</v>
      </c>
      <c r="BJ169" s="17" t="s">
        <v>80</v>
      </c>
      <c r="BK169" s="132">
        <f t="shared" si="29"/>
        <v>0</v>
      </c>
      <c r="BL169" s="17" t="s">
        <v>173</v>
      </c>
      <c r="BM169" s="131" t="s">
        <v>685</v>
      </c>
    </row>
    <row r="170" spans="2:65" s="1" customFormat="1" ht="16.5" customHeight="1" x14ac:dyDescent="0.2">
      <c r="B170" s="32"/>
      <c r="C170" s="120" t="s">
        <v>686</v>
      </c>
      <c r="D170" s="120" t="s">
        <v>168</v>
      </c>
      <c r="E170" s="121" t="s">
        <v>687</v>
      </c>
      <c r="F170" s="122" t="s">
        <v>547</v>
      </c>
      <c r="G170" s="123" t="s">
        <v>228</v>
      </c>
      <c r="H170" s="124">
        <v>394</v>
      </c>
      <c r="I170" s="125"/>
      <c r="J170" s="126">
        <f t="shared" si="20"/>
        <v>0</v>
      </c>
      <c r="K170" s="122" t="s">
        <v>19</v>
      </c>
      <c r="L170" s="32"/>
      <c r="M170" s="127" t="s">
        <v>19</v>
      </c>
      <c r="N170" s="128" t="s">
        <v>43</v>
      </c>
      <c r="P170" s="129">
        <f t="shared" si="21"/>
        <v>0</v>
      </c>
      <c r="Q170" s="129">
        <v>0</v>
      </c>
      <c r="R170" s="129">
        <f t="shared" si="22"/>
        <v>0</v>
      </c>
      <c r="S170" s="129">
        <v>0</v>
      </c>
      <c r="T170" s="129">
        <f t="shared" si="23"/>
        <v>0</v>
      </c>
      <c r="U170" s="130" t="s">
        <v>19</v>
      </c>
      <c r="AR170" s="131" t="s">
        <v>173</v>
      </c>
      <c r="AT170" s="131" t="s">
        <v>168</v>
      </c>
      <c r="AU170" s="131" t="s">
        <v>82</v>
      </c>
      <c r="AY170" s="17" t="s">
        <v>167</v>
      </c>
      <c r="BE170" s="132">
        <f t="shared" si="24"/>
        <v>0</v>
      </c>
      <c r="BF170" s="132">
        <f t="shared" si="25"/>
        <v>0</v>
      </c>
      <c r="BG170" s="132">
        <f t="shared" si="26"/>
        <v>0</v>
      </c>
      <c r="BH170" s="132">
        <f t="shared" si="27"/>
        <v>0</v>
      </c>
      <c r="BI170" s="132">
        <f t="shared" si="28"/>
        <v>0</v>
      </c>
      <c r="BJ170" s="17" t="s">
        <v>80</v>
      </c>
      <c r="BK170" s="132">
        <f t="shared" si="29"/>
        <v>0</v>
      </c>
      <c r="BL170" s="17" t="s">
        <v>173</v>
      </c>
      <c r="BM170" s="131" t="s">
        <v>688</v>
      </c>
    </row>
    <row r="171" spans="2:65" s="1" customFormat="1" ht="16.5" customHeight="1" x14ac:dyDescent="0.2">
      <c r="B171" s="32"/>
      <c r="C171" s="120" t="s">
        <v>689</v>
      </c>
      <c r="D171" s="120" t="s">
        <v>168</v>
      </c>
      <c r="E171" s="121" t="s">
        <v>690</v>
      </c>
      <c r="F171" s="122" t="s">
        <v>691</v>
      </c>
      <c r="G171" s="123" t="s">
        <v>228</v>
      </c>
      <c r="H171" s="124">
        <v>16</v>
      </c>
      <c r="I171" s="125"/>
      <c r="J171" s="126">
        <f t="shared" si="20"/>
        <v>0</v>
      </c>
      <c r="K171" s="122" t="s">
        <v>19</v>
      </c>
      <c r="L171" s="32"/>
      <c r="M171" s="127" t="s">
        <v>19</v>
      </c>
      <c r="N171" s="128" t="s">
        <v>43</v>
      </c>
      <c r="P171" s="129">
        <f t="shared" si="21"/>
        <v>0</v>
      </c>
      <c r="Q171" s="129">
        <v>0</v>
      </c>
      <c r="R171" s="129">
        <f t="shared" si="22"/>
        <v>0</v>
      </c>
      <c r="S171" s="129">
        <v>0</v>
      </c>
      <c r="T171" s="129">
        <f t="shared" si="23"/>
        <v>0</v>
      </c>
      <c r="U171" s="130" t="s">
        <v>19</v>
      </c>
      <c r="AR171" s="131" t="s">
        <v>173</v>
      </c>
      <c r="AT171" s="131" t="s">
        <v>168</v>
      </c>
      <c r="AU171" s="131" t="s">
        <v>82</v>
      </c>
      <c r="AY171" s="17" t="s">
        <v>167</v>
      </c>
      <c r="BE171" s="132">
        <f t="shared" si="24"/>
        <v>0</v>
      </c>
      <c r="BF171" s="132">
        <f t="shared" si="25"/>
        <v>0</v>
      </c>
      <c r="BG171" s="132">
        <f t="shared" si="26"/>
        <v>0</v>
      </c>
      <c r="BH171" s="132">
        <f t="shared" si="27"/>
        <v>0</v>
      </c>
      <c r="BI171" s="132">
        <f t="shared" si="28"/>
        <v>0</v>
      </c>
      <c r="BJ171" s="17" t="s">
        <v>80</v>
      </c>
      <c r="BK171" s="132">
        <f t="shared" si="29"/>
        <v>0</v>
      </c>
      <c r="BL171" s="17" t="s">
        <v>173</v>
      </c>
      <c r="BM171" s="131" t="s">
        <v>692</v>
      </c>
    </row>
    <row r="172" spans="2:65" s="1" customFormat="1" ht="16.5" customHeight="1" x14ac:dyDescent="0.2">
      <c r="B172" s="32"/>
      <c r="C172" s="120" t="s">
        <v>693</v>
      </c>
      <c r="D172" s="120" t="s">
        <v>168</v>
      </c>
      <c r="E172" s="121" t="s">
        <v>694</v>
      </c>
      <c r="F172" s="122" t="s">
        <v>695</v>
      </c>
      <c r="G172" s="123" t="s">
        <v>228</v>
      </c>
      <c r="H172" s="124">
        <v>36</v>
      </c>
      <c r="I172" s="125"/>
      <c r="J172" s="126">
        <f t="shared" si="20"/>
        <v>0</v>
      </c>
      <c r="K172" s="122" t="s">
        <v>19</v>
      </c>
      <c r="L172" s="32"/>
      <c r="M172" s="127" t="s">
        <v>19</v>
      </c>
      <c r="N172" s="128" t="s">
        <v>43</v>
      </c>
      <c r="P172" s="129">
        <f t="shared" si="21"/>
        <v>0</v>
      </c>
      <c r="Q172" s="129">
        <v>0</v>
      </c>
      <c r="R172" s="129">
        <f t="shared" si="22"/>
        <v>0</v>
      </c>
      <c r="S172" s="129">
        <v>0</v>
      </c>
      <c r="T172" s="129">
        <f t="shared" si="23"/>
        <v>0</v>
      </c>
      <c r="U172" s="130" t="s">
        <v>19</v>
      </c>
      <c r="AR172" s="131" t="s">
        <v>173</v>
      </c>
      <c r="AT172" s="131" t="s">
        <v>168</v>
      </c>
      <c r="AU172" s="131" t="s">
        <v>82</v>
      </c>
      <c r="AY172" s="17" t="s">
        <v>167</v>
      </c>
      <c r="BE172" s="132">
        <f t="shared" si="24"/>
        <v>0</v>
      </c>
      <c r="BF172" s="132">
        <f t="shared" si="25"/>
        <v>0</v>
      </c>
      <c r="BG172" s="132">
        <f t="shared" si="26"/>
        <v>0</v>
      </c>
      <c r="BH172" s="132">
        <f t="shared" si="27"/>
        <v>0</v>
      </c>
      <c r="BI172" s="132">
        <f t="shared" si="28"/>
        <v>0</v>
      </c>
      <c r="BJ172" s="17" t="s">
        <v>80</v>
      </c>
      <c r="BK172" s="132">
        <f t="shared" si="29"/>
        <v>0</v>
      </c>
      <c r="BL172" s="17" t="s">
        <v>173</v>
      </c>
      <c r="BM172" s="131" t="s">
        <v>696</v>
      </c>
    </row>
    <row r="173" spans="2:65" s="1" customFormat="1" ht="16.5" customHeight="1" x14ac:dyDescent="0.2">
      <c r="B173" s="32"/>
      <c r="C173" s="120" t="s">
        <v>697</v>
      </c>
      <c r="D173" s="120" t="s">
        <v>168</v>
      </c>
      <c r="E173" s="121" t="s">
        <v>698</v>
      </c>
      <c r="F173" s="122" t="s">
        <v>563</v>
      </c>
      <c r="G173" s="123" t="s">
        <v>228</v>
      </c>
      <c r="H173" s="124">
        <v>35</v>
      </c>
      <c r="I173" s="125"/>
      <c r="J173" s="126">
        <f t="shared" si="20"/>
        <v>0</v>
      </c>
      <c r="K173" s="122" t="s">
        <v>19</v>
      </c>
      <c r="L173" s="32"/>
      <c r="M173" s="127" t="s">
        <v>19</v>
      </c>
      <c r="N173" s="128" t="s">
        <v>43</v>
      </c>
      <c r="P173" s="129">
        <f t="shared" si="21"/>
        <v>0</v>
      </c>
      <c r="Q173" s="129">
        <v>0</v>
      </c>
      <c r="R173" s="129">
        <f t="shared" si="22"/>
        <v>0</v>
      </c>
      <c r="S173" s="129">
        <v>0</v>
      </c>
      <c r="T173" s="129">
        <f t="shared" si="23"/>
        <v>0</v>
      </c>
      <c r="U173" s="130" t="s">
        <v>19</v>
      </c>
      <c r="AR173" s="131" t="s">
        <v>173</v>
      </c>
      <c r="AT173" s="131" t="s">
        <v>168</v>
      </c>
      <c r="AU173" s="131" t="s">
        <v>82</v>
      </c>
      <c r="AY173" s="17" t="s">
        <v>167</v>
      </c>
      <c r="BE173" s="132">
        <f t="shared" si="24"/>
        <v>0</v>
      </c>
      <c r="BF173" s="132">
        <f t="shared" si="25"/>
        <v>0</v>
      </c>
      <c r="BG173" s="132">
        <f t="shared" si="26"/>
        <v>0</v>
      </c>
      <c r="BH173" s="132">
        <f t="shared" si="27"/>
        <v>0</v>
      </c>
      <c r="BI173" s="132">
        <f t="shared" si="28"/>
        <v>0</v>
      </c>
      <c r="BJ173" s="17" t="s">
        <v>80</v>
      </c>
      <c r="BK173" s="132">
        <f t="shared" si="29"/>
        <v>0</v>
      </c>
      <c r="BL173" s="17" t="s">
        <v>173</v>
      </c>
      <c r="BM173" s="131" t="s">
        <v>699</v>
      </c>
    </row>
    <row r="174" spans="2:65" s="1" customFormat="1" ht="16.5" customHeight="1" x14ac:dyDescent="0.2">
      <c r="B174" s="32"/>
      <c r="C174" s="120" t="s">
        <v>700</v>
      </c>
      <c r="D174" s="120" t="s">
        <v>168</v>
      </c>
      <c r="E174" s="121" t="s">
        <v>701</v>
      </c>
      <c r="F174" s="122" t="s">
        <v>702</v>
      </c>
      <c r="G174" s="123" t="s">
        <v>424</v>
      </c>
      <c r="H174" s="124">
        <v>1</v>
      </c>
      <c r="I174" s="125"/>
      <c r="J174" s="126">
        <f t="shared" si="20"/>
        <v>0</v>
      </c>
      <c r="K174" s="122" t="s">
        <v>19</v>
      </c>
      <c r="L174" s="32"/>
      <c r="M174" s="127" t="s">
        <v>19</v>
      </c>
      <c r="N174" s="128" t="s">
        <v>43</v>
      </c>
      <c r="P174" s="129">
        <f t="shared" si="21"/>
        <v>0</v>
      </c>
      <c r="Q174" s="129">
        <v>0</v>
      </c>
      <c r="R174" s="129">
        <f t="shared" si="22"/>
        <v>0</v>
      </c>
      <c r="S174" s="129">
        <v>0</v>
      </c>
      <c r="T174" s="129">
        <f t="shared" si="23"/>
        <v>0</v>
      </c>
      <c r="U174" s="130" t="s">
        <v>19</v>
      </c>
      <c r="AR174" s="131" t="s">
        <v>173</v>
      </c>
      <c r="AT174" s="131" t="s">
        <v>168</v>
      </c>
      <c r="AU174" s="131" t="s">
        <v>82</v>
      </c>
      <c r="AY174" s="17" t="s">
        <v>167</v>
      </c>
      <c r="BE174" s="132">
        <f t="shared" si="24"/>
        <v>0</v>
      </c>
      <c r="BF174" s="132">
        <f t="shared" si="25"/>
        <v>0</v>
      </c>
      <c r="BG174" s="132">
        <f t="shared" si="26"/>
        <v>0</v>
      </c>
      <c r="BH174" s="132">
        <f t="shared" si="27"/>
        <v>0</v>
      </c>
      <c r="BI174" s="132">
        <f t="shared" si="28"/>
        <v>0</v>
      </c>
      <c r="BJ174" s="17" t="s">
        <v>80</v>
      </c>
      <c r="BK174" s="132">
        <f t="shared" si="29"/>
        <v>0</v>
      </c>
      <c r="BL174" s="17" t="s">
        <v>173</v>
      </c>
      <c r="BM174" s="131" t="s">
        <v>703</v>
      </c>
    </row>
    <row r="175" spans="2:65" s="1" customFormat="1" ht="16.5" customHeight="1" x14ac:dyDescent="0.2">
      <c r="B175" s="32"/>
      <c r="C175" s="120" t="s">
        <v>704</v>
      </c>
      <c r="D175" s="120" t="s">
        <v>168</v>
      </c>
      <c r="E175" s="121" t="s">
        <v>705</v>
      </c>
      <c r="F175" s="122" t="s">
        <v>567</v>
      </c>
      <c r="G175" s="123" t="s">
        <v>568</v>
      </c>
      <c r="H175" s="124">
        <v>1</v>
      </c>
      <c r="I175" s="125"/>
      <c r="J175" s="126">
        <f t="shared" si="20"/>
        <v>0</v>
      </c>
      <c r="K175" s="122" t="s">
        <v>19</v>
      </c>
      <c r="L175" s="32"/>
      <c r="M175" s="127" t="s">
        <v>19</v>
      </c>
      <c r="N175" s="128" t="s">
        <v>43</v>
      </c>
      <c r="P175" s="129">
        <f t="shared" si="21"/>
        <v>0</v>
      </c>
      <c r="Q175" s="129">
        <v>0</v>
      </c>
      <c r="R175" s="129">
        <f t="shared" si="22"/>
        <v>0</v>
      </c>
      <c r="S175" s="129">
        <v>0</v>
      </c>
      <c r="T175" s="129">
        <f t="shared" si="23"/>
        <v>0</v>
      </c>
      <c r="U175" s="130" t="s">
        <v>19</v>
      </c>
      <c r="AR175" s="131" t="s">
        <v>173</v>
      </c>
      <c r="AT175" s="131" t="s">
        <v>168</v>
      </c>
      <c r="AU175" s="131" t="s">
        <v>82</v>
      </c>
      <c r="AY175" s="17" t="s">
        <v>167</v>
      </c>
      <c r="BE175" s="132">
        <f t="shared" si="24"/>
        <v>0</v>
      </c>
      <c r="BF175" s="132">
        <f t="shared" si="25"/>
        <v>0</v>
      </c>
      <c r="BG175" s="132">
        <f t="shared" si="26"/>
        <v>0</v>
      </c>
      <c r="BH175" s="132">
        <f t="shared" si="27"/>
        <v>0</v>
      </c>
      <c r="BI175" s="132">
        <f t="shared" si="28"/>
        <v>0</v>
      </c>
      <c r="BJ175" s="17" t="s">
        <v>80</v>
      </c>
      <c r="BK175" s="132">
        <f t="shared" si="29"/>
        <v>0</v>
      </c>
      <c r="BL175" s="17" t="s">
        <v>173</v>
      </c>
      <c r="BM175" s="131" t="s">
        <v>706</v>
      </c>
    </row>
    <row r="176" spans="2:65" s="1" customFormat="1" ht="16.5" customHeight="1" x14ac:dyDescent="0.2">
      <c r="B176" s="32"/>
      <c r="C176" s="120" t="s">
        <v>707</v>
      </c>
      <c r="D176" s="120" t="s">
        <v>168</v>
      </c>
      <c r="E176" s="121" t="s">
        <v>708</v>
      </c>
      <c r="F176" s="122" t="s">
        <v>572</v>
      </c>
      <c r="G176" s="123" t="s">
        <v>568</v>
      </c>
      <c r="H176" s="124">
        <v>1</v>
      </c>
      <c r="I176" s="125"/>
      <c r="J176" s="126">
        <f t="shared" si="20"/>
        <v>0</v>
      </c>
      <c r="K176" s="122" t="s">
        <v>19</v>
      </c>
      <c r="L176" s="32"/>
      <c r="M176" s="127" t="s">
        <v>19</v>
      </c>
      <c r="N176" s="128" t="s">
        <v>43</v>
      </c>
      <c r="P176" s="129">
        <f t="shared" si="21"/>
        <v>0</v>
      </c>
      <c r="Q176" s="129">
        <v>0</v>
      </c>
      <c r="R176" s="129">
        <f t="shared" si="22"/>
        <v>0</v>
      </c>
      <c r="S176" s="129">
        <v>0</v>
      </c>
      <c r="T176" s="129">
        <f t="shared" si="23"/>
        <v>0</v>
      </c>
      <c r="U176" s="130" t="s">
        <v>19</v>
      </c>
      <c r="AR176" s="131" t="s">
        <v>173</v>
      </c>
      <c r="AT176" s="131" t="s">
        <v>168</v>
      </c>
      <c r="AU176" s="131" t="s">
        <v>82</v>
      </c>
      <c r="AY176" s="17" t="s">
        <v>167</v>
      </c>
      <c r="BE176" s="132">
        <f t="shared" si="24"/>
        <v>0</v>
      </c>
      <c r="BF176" s="132">
        <f t="shared" si="25"/>
        <v>0</v>
      </c>
      <c r="BG176" s="132">
        <f t="shared" si="26"/>
        <v>0</v>
      </c>
      <c r="BH176" s="132">
        <f t="shared" si="27"/>
        <v>0</v>
      </c>
      <c r="BI176" s="132">
        <f t="shared" si="28"/>
        <v>0</v>
      </c>
      <c r="BJ176" s="17" t="s">
        <v>80</v>
      </c>
      <c r="BK176" s="132">
        <f t="shared" si="29"/>
        <v>0</v>
      </c>
      <c r="BL176" s="17" t="s">
        <v>173</v>
      </c>
      <c r="BM176" s="131" t="s">
        <v>709</v>
      </c>
    </row>
    <row r="177" spans="2:65" s="1" customFormat="1" ht="16.5" customHeight="1" x14ac:dyDescent="0.2">
      <c r="B177" s="32"/>
      <c r="C177" s="120" t="s">
        <v>710</v>
      </c>
      <c r="D177" s="120" t="s">
        <v>168</v>
      </c>
      <c r="E177" s="121" t="s">
        <v>711</v>
      </c>
      <c r="F177" s="122" t="s">
        <v>576</v>
      </c>
      <c r="G177" s="123" t="s">
        <v>568</v>
      </c>
      <c r="H177" s="124">
        <v>1</v>
      </c>
      <c r="I177" s="125"/>
      <c r="J177" s="126">
        <f t="shared" si="20"/>
        <v>0</v>
      </c>
      <c r="K177" s="122" t="s">
        <v>19</v>
      </c>
      <c r="L177" s="32"/>
      <c r="M177" s="127" t="s">
        <v>19</v>
      </c>
      <c r="N177" s="128" t="s">
        <v>43</v>
      </c>
      <c r="P177" s="129">
        <f t="shared" si="21"/>
        <v>0</v>
      </c>
      <c r="Q177" s="129">
        <v>0</v>
      </c>
      <c r="R177" s="129">
        <f t="shared" si="22"/>
        <v>0</v>
      </c>
      <c r="S177" s="129">
        <v>0</v>
      </c>
      <c r="T177" s="129">
        <f t="shared" si="23"/>
        <v>0</v>
      </c>
      <c r="U177" s="130" t="s">
        <v>19</v>
      </c>
      <c r="AR177" s="131" t="s">
        <v>173</v>
      </c>
      <c r="AT177" s="131" t="s">
        <v>168</v>
      </c>
      <c r="AU177" s="131" t="s">
        <v>82</v>
      </c>
      <c r="AY177" s="17" t="s">
        <v>167</v>
      </c>
      <c r="BE177" s="132">
        <f t="shared" si="24"/>
        <v>0</v>
      </c>
      <c r="BF177" s="132">
        <f t="shared" si="25"/>
        <v>0</v>
      </c>
      <c r="BG177" s="132">
        <f t="shared" si="26"/>
        <v>0</v>
      </c>
      <c r="BH177" s="132">
        <f t="shared" si="27"/>
        <v>0</v>
      </c>
      <c r="BI177" s="132">
        <f t="shared" si="28"/>
        <v>0</v>
      </c>
      <c r="BJ177" s="17" t="s">
        <v>80</v>
      </c>
      <c r="BK177" s="132">
        <f t="shared" si="29"/>
        <v>0</v>
      </c>
      <c r="BL177" s="17" t="s">
        <v>173</v>
      </c>
      <c r="BM177" s="131" t="s">
        <v>712</v>
      </c>
    </row>
    <row r="178" spans="2:65" s="1" customFormat="1" ht="16.5" customHeight="1" x14ac:dyDescent="0.2">
      <c r="B178" s="32"/>
      <c r="C178" s="120" t="s">
        <v>713</v>
      </c>
      <c r="D178" s="120" t="s">
        <v>168</v>
      </c>
      <c r="E178" s="121" t="s">
        <v>714</v>
      </c>
      <c r="F178" s="122" t="s">
        <v>580</v>
      </c>
      <c r="G178" s="123" t="s">
        <v>568</v>
      </c>
      <c r="H178" s="124">
        <v>1</v>
      </c>
      <c r="I178" s="125"/>
      <c r="J178" s="126">
        <f t="shared" si="20"/>
        <v>0</v>
      </c>
      <c r="K178" s="122" t="s">
        <v>19</v>
      </c>
      <c r="L178" s="32"/>
      <c r="M178" s="127" t="s">
        <v>19</v>
      </c>
      <c r="N178" s="128" t="s">
        <v>43</v>
      </c>
      <c r="P178" s="129">
        <f t="shared" si="21"/>
        <v>0</v>
      </c>
      <c r="Q178" s="129">
        <v>0</v>
      </c>
      <c r="R178" s="129">
        <f t="shared" si="22"/>
        <v>0</v>
      </c>
      <c r="S178" s="129">
        <v>0</v>
      </c>
      <c r="T178" s="129">
        <f t="shared" si="23"/>
        <v>0</v>
      </c>
      <c r="U178" s="130" t="s">
        <v>19</v>
      </c>
      <c r="AR178" s="131" t="s">
        <v>173</v>
      </c>
      <c r="AT178" s="131" t="s">
        <v>168</v>
      </c>
      <c r="AU178" s="131" t="s">
        <v>82</v>
      </c>
      <c r="AY178" s="17" t="s">
        <v>167</v>
      </c>
      <c r="BE178" s="132">
        <f t="shared" si="24"/>
        <v>0</v>
      </c>
      <c r="BF178" s="132">
        <f t="shared" si="25"/>
        <v>0</v>
      </c>
      <c r="BG178" s="132">
        <f t="shared" si="26"/>
        <v>0</v>
      </c>
      <c r="BH178" s="132">
        <f t="shared" si="27"/>
        <v>0</v>
      </c>
      <c r="BI178" s="132">
        <f t="shared" si="28"/>
        <v>0</v>
      </c>
      <c r="BJ178" s="17" t="s">
        <v>80</v>
      </c>
      <c r="BK178" s="132">
        <f t="shared" si="29"/>
        <v>0</v>
      </c>
      <c r="BL178" s="17" t="s">
        <v>173</v>
      </c>
      <c r="BM178" s="131" t="s">
        <v>715</v>
      </c>
    </row>
    <row r="179" spans="2:65" s="10" customFormat="1" ht="22.9" customHeight="1" x14ac:dyDescent="0.2">
      <c r="B179" s="110"/>
      <c r="D179" s="111" t="s">
        <v>71</v>
      </c>
      <c r="E179" s="175" t="s">
        <v>716</v>
      </c>
      <c r="F179" s="175" t="s">
        <v>717</v>
      </c>
      <c r="I179" s="113"/>
      <c r="J179" s="176">
        <f>BK179</f>
        <v>0</v>
      </c>
      <c r="L179" s="110"/>
      <c r="M179" s="115"/>
      <c r="P179" s="116">
        <f>SUM(P180:P210)</f>
        <v>0</v>
      </c>
      <c r="R179" s="116">
        <f>SUM(R180:R210)</f>
        <v>0</v>
      </c>
      <c r="T179" s="116">
        <f>SUM(T180:T210)</f>
        <v>0</v>
      </c>
      <c r="U179" s="117"/>
      <c r="AR179" s="111" t="s">
        <v>80</v>
      </c>
      <c r="AT179" s="118" t="s">
        <v>71</v>
      </c>
      <c r="AU179" s="118" t="s">
        <v>80</v>
      </c>
      <c r="AY179" s="111" t="s">
        <v>167</v>
      </c>
      <c r="BK179" s="119">
        <f>SUM(BK180:BK210)</f>
        <v>0</v>
      </c>
    </row>
    <row r="180" spans="2:65" s="1" customFormat="1" ht="16.5" customHeight="1" x14ac:dyDescent="0.2">
      <c r="B180" s="32"/>
      <c r="C180" s="120" t="s">
        <v>718</v>
      </c>
      <c r="D180" s="120" t="s">
        <v>168</v>
      </c>
      <c r="E180" s="121" t="s">
        <v>719</v>
      </c>
      <c r="F180" s="122" t="s">
        <v>427</v>
      </c>
      <c r="G180" s="123" t="s">
        <v>424</v>
      </c>
      <c r="H180" s="124">
        <v>21</v>
      </c>
      <c r="I180" s="125"/>
      <c r="J180" s="126">
        <f t="shared" ref="J180:J210" si="30">ROUND(I180*H180,2)</f>
        <v>0</v>
      </c>
      <c r="K180" s="122" t="s">
        <v>19</v>
      </c>
      <c r="L180" s="32"/>
      <c r="M180" s="127" t="s">
        <v>19</v>
      </c>
      <c r="N180" s="128" t="s">
        <v>43</v>
      </c>
      <c r="P180" s="129">
        <f t="shared" ref="P180:P210" si="31">O180*H180</f>
        <v>0</v>
      </c>
      <c r="Q180" s="129">
        <v>0</v>
      </c>
      <c r="R180" s="129">
        <f t="shared" ref="R180:R210" si="32">Q180*H180</f>
        <v>0</v>
      </c>
      <c r="S180" s="129">
        <v>0</v>
      </c>
      <c r="T180" s="129">
        <f t="shared" ref="T180:T210" si="33">S180*H180</f>
        <v>0</v>
      </c>
      <c r="U180" s="130" t="s">
        <v>19</v>
      </c>
      <c r="AR180" s="131" t="s">
        <v>173</v>
      </c>
      <c r="AT180" s="131" t="s">
        <v>168</v>
      </c>
      <c r="AU180" s="131" t="s">
        <v>82</v>
      </c>
      <c r="AY180" s="17" t="s">
        <v>167</v>
      </c>
      <c r="BE180" s="132">
        <f t="shared" ref="BE180:BE210" si="34">IF(N180="základní",J180,0)</f>
        <v>0</v>
      </c>
      <c r="BF180" s="132">
        <f t="shared" ref="BF180:BF210" si="35">IF(N180="snížená",J180,0)</f>
        <v>0</v>
      </c>
      <c r="BG180" s="132">
        <f t="shared" ref="BG180:BG210" si="36">IF(N180="zákl. přenesená",J180,0)</f>
        <v>0</v>
      </c>
      <c r="BH180" s="132">
        <f t="shared" ref="BH180:BH210" si="37">IF(N180="sníž. přenesená",J180,0)</f>
        <v>0</v>
      </c>
      <c r="BI180" s="132">
        <f t="shared" ref="BI180:BI210" si="38">IF(N180="nulová",J180,0)</f>
        <v>0</v>
      </c>
      <c r="BJ180" s="17" t="s">
        <v>80</v>
      </c>
      <c r="BK180" s="132">
        <f t="shared" ref="BK180:BK210" si="39">ROUND(I180*H180,2)</f>
        <v>0</v>
      </c>
      <c r="BL180" s="17" t="s">
        <v>173</v>
      </c>
      <c r="BM180" s="131" t="s">
        <v>720</v>
      </c>
    </row>
    <row r="181" spans="2:65" s="1" customFormat="1" ht="16.5" customHeight="1" x14ac:dyDescent="0.2">
      <c r="B181" s="32"/>
      <c r="C181" s="120" t="s">
        <v>721</v>
      </c>
      <c r="D181" s="120" t="s">
        <v>168</v>
      </c>
      <c r="E181" s="121" t="s">
        <v>722</v>
      </c>
      <c r="F181" s="122" t="s">
        <v>593</v>
      </c>
      <c r="G181" s="123" t="s">
        <v>424</v>
      </c>
      <c r="H181" s="124">
        <v>6</v>
      </c>
      <c r="I181" s="125"/>
      <c r="J181" s="126">
        <f t="shared" si="30"/>
        <v>0</v>
      </c>
      <c r="K181" s="122" t="s">
        <v>19</v>
      </c>
      <c r="L181" s="32"/>
      <c r="M181" s="127" t="s">
        <v>19</v>
      </c>
      <c r="N181" s="128" t="s">
        <v>43</v>
      </c>
      <c r="P181" s="129">
        <f t="shared" si="31"/>
        <v>0</v>
      </c>
      <c r="Q181" s="129">
        <v>0</v>
      </c>
      <c r="R181" s="129">
        <f t="shared" si="32"/>
        <v>0</v>
      </c>
      <c r="S181" s="129">
        <v>0</v>
      </c>
      <c r="T181" s="129">
        <f t="shared" si="33"/>
        <v>0</v>
      </c>
      <c r="U181" s="130" t="s">
        <v>19</v>
      </c>
      <c r="AR181" s="131" t="s">
        <v>173</v>
      </c>
      <c r="AT181" s="131" t="s">
        <v>168</v>
      </c>
      <c r="AU181" s="131" t="s">
        <v>82</v>
      </c>
      <c r="AY181" s="17" t="s">
        <v>167</v>
      </c>
      <c r="BE181" s="132">
        <f t="shared" si="34"/>
        <v>0</v>
      </c>
      <c r="BF181" s="132">
        <f t="shared" si="35"/>
        <v>0</v>
      </c>
      <c r="BG181" s="132">
        <f t="shared" si="36"/>
        <v>0</v>
      </c>
      <c r="BH181" s="132">
        <f t="shared" si="37"/>
        <v>0</v>
      </c>
      <c r="BI181" s="132">
        <f t="shared" si="38"/>
        <v>0</v>
      </c>
      <c r="BJ181" s="17" t="s">
        <v>80</v>
      </c>
      <c r="BK181" s="132">
        <f t="shared" si="39"/>
        <v>0</v>
      </c>
      <c r="BL181" s="17" t="s">
        <v>173</v>
      </c>
      <c r="BM181" s="131" t="s">
        <v>723</v>
      </c>
    </row>
    <row r="182" spans="2:65" s="1" customFormat="1" ht="16.5" customHeight="1" x14ac:dyDescent="0.2">
      <c r="B182" s="32"/>
      <c r="C182" s="120" t="s">
        <v>724</v>
      </c>
      <c r="D182" s="120" t="s">
        <v>168</v>
      </c>
      <c r="E182" s="121" t="s">
        <v>725</v>
      </c>
      <c r="F182" s="122" t="s">
        <v>439</v>
      </c>
      <c r="G182" s="123" t="s">
        <v>424</v>
      </c>
      <c r="H182" s="124">
        <v>3</v>
      </c>
      <c r="I182" s="125"/>
      <c r="J182" s="126">
        <f t="shared" si="30"/>
        <v>0</v>
      </c>
      <c r="K182" s="122" t="s">
        <v>19</v>
      </c>
      <c r="L182" s="32"/>
      <c r="M182" s="127" t="s">
        <v>19</v>
      </c>
      <c r="N182" s="128" t="s">
        <v>43</v>
      </c>
      <c r="P182" s="129">
        <f t="shared" si="31"/>
        <v>0</v>
      </c>
      <c r="Q182" s="129">
        <v>0</v>
      </c>
      <c r="R182" s="129">
        <f t="shared" si="32"/>
        <v>0</v>
      </c>
      <c r="S182" s="129">
        <v>0</v>
      </c>
      <c r="T182" s="129">
        <f t="shared" si="33"/>
        <v>0</v>
      </c>
      <c r="U182" s="130" t="s">
        <v>19</v>
      </c>
      <c r="AR182" s="131" t="s">
        <v>173</v>
      </c>
      <c r="AT182" s="131" t="s">
        <v>168</v>
      </c>
      <c r="AU182" s="131" t="s">
        <v>82</v>
      </c>
      <c r="AY182" s="17" t="s">
        <v>167</v>
      </c>
      <c r="BE182" s="132">
        <f t="shared" si="34"/>
        <v>0</v>
      </c>
      <c r="BF182" s="132">
        <f t="shared" si="35"/>
        <v>0</v>
      </c>
      <c r="BG182" s="132">
        <f t="shared" si="36"/>
        <v>0</v>
      </c>
      <c r="BH182" s="132">
        <f t="shared" si="37"/>
        <v>0</v>
      </c>
      <c r="BI182" s="132">
        <f t="shared" si="38"/>
        <v>0</v>
      </c>
      <c r="BJ182" s="17" t="s">
        <v>80</v>
      </c>
      <c r="BK182" s="132">
        <f t="shared" si="39"/>
        <v>0</v>
      </c>
      <c r="BL182" s="17" t="s">
        <v>173</v>
      </c>
      <c r="BM182" s="131" t="s">
        <v>726</v>
      </c>
    </row>
    <row r="183" spans="2:65" s="1" customFormat="1" ht="16.5" customHeight="1" x14ac:dyDescent="0.2">
      <c r="B183" s="32"/>
      <c r="C183" s="120" t="s">
        <v>727</v>
      </c>
      <c r="D183" s="120" t="s">
        <v>168</v>
      </c>
      <c r="E183" s="121" t="s">
        <v>728</v>
      </c>
      <c r="F183" s="122" t="s">
        <v>445</v>
      </c>
      <c r="G183" s="123" t="s">
        <v>424</v>
      </c>
      <c r="H183" s="124">
        <v>6</v>
      </c>
      <c r="I183" s="125"/>
      <c r="J183" s="126">
        <f t="shared" si="30"/>
        <v>0</v>
      </c>
      <c r="K183" s="122" t="s">
        <v>19</v>
      </c>
      <c r="L183" s="32"/>
      <c r="M183" s="127" t="s">
        <v>19</v>
      </c>
      <c r="N183" s="128" t="s">
        <v>43</v>
      </c>
      <c r="P183" s="129">
        <f t="shared" si="31"/>
        <v>0</v>
      </c>
      <c r="Q183" s="129">
        <v>0</v>
      </c>
      <c r="R183" s="129">
        <f t="shared" si="32"/>
        <v>0</v>
      </c>
      <c r="S183" s="129">
        <v>0</v>
      </c>
      <c r="T183" s="129">
        <f t="shared" si="33"/>
        <v>0</v>
      </c>
      <c r="U183" s="130" t="s">
        <v>19</v>
      </c>
      <c r="AR183" s="131" t="s">
        <v>173</v>
      </c>
      <c r="AT183" s="131" t="s">
        <v>168</v>
      </c>
      <c r="AU183" s="131" t="s">
        <v>82</v>
      </c>
      <c r="AY183" s="17" t="s">
        <v>167</v>
      </c>
      <c r="BE183" s="132">
        <f t="shared" si="34"/>
        <v>0</v>
      </c>
      <c r="BF183" s="132">
        <f t="shared" si="35"/>
        <v>0</v>
      </c>
      <c r="BG183" s="132">
        <f t="shared" si="36"/>
        <v>0</v>
      </c>
      <c r="BH183" s="132">
        <f t="shared" si="37"/>
        <v>0</v>
      </c>
      <c r="BI183" s="132">
        <f t="shared" si="38"/>
        <v>0</v>
      </c>
      <c r="BJ183" s="17" t="s">
        <v>80</v>
      </c>
      <c r="BK183" s="132">
        <f t="shared" si="39"/>
        <v>0</v>
      </c>
      <c r="BL183" s="17" t="s">
        <v>173</v>
      </c>
      <c r="BM183" s="131" t="s">
        <v>729</v>
      </c>
    </row>
    <row r="184" spans="2:65" s="1" customFormat="1" ht="16.5" customHeight="1" x14ac:dyDescent="0.2">
      <c r="B184" s="32"/>
      <c r="C184" s="120" t="s">
        <v>730</v>
      </c>
      <c r="D184" s="120" t="s">
        <v>168</v>
      </c>
      <c r="E184" s="121" t="s">
        <v>731</v>
      </c>
      <c r="F184" s="122" t="s">
        <v>606</v>
      </c>
      <c r="G184" s="123" t="s">
        <v>424</v>
      </c>
      <c r="H184" s="124">
        <v>6</v>
      </c>
      <c r="I184" s="125"/>
      <c r="J184" s="126">
        <f t="shared" si="30"/>
        <v>0</v>
      </c>
      <c r="K184" s="122" t="s">
        <v>19</v>
      </c>
      <c r="L184" s="32"/>
      <c r="M184" s="127" t="s">
        <v>19</v>
      </c>
      <c r="N184" s="128" t="s">
        <v>43</v>
      </c>
      <c r="P184" s="129">
        <f t="shared" si="31"/>
        <v>0</v>
      </c>
      <c r="Q184" s="129">
        <v>0</v>
      </c>
      <c r="R184" s="129">
        <f t="shared" si="32"/>
        <v>0</v>
      </c>
      <c r="S184" s="129">
        <v>0</v>
      </c>
      <c r="T184" s="129">
        <f t="shared" si="33"/>
        <v>0</v>
      </c>
      <c r="U184" s="130" t="s">
        <v>19</v>
      </c>
      <c r="AR184" s="131" t="s">
        <v>173</v>
      </c>
      <c r="AT184" s="131" t="s">
        <v>168</v>
      </c>
      <c r="AU184" s="131" t="s">
        <v>82</v>
      </c>
      <c r="AY184" s="17" t="s">
        <v>167</v>
      </c>
      <c r="BE184" s="132">
        <f t="shared" si="34"/>
        <v>0</v>
      </c>
      <c r="BF184" s="132">
        <f t="shared" si="35"/>
        <v>0</v>
      </c>
      <c r="BG184" s="132">
        <f t="shared" si="36"/>
        <v>0</v>
      </c>
      <c r="BH184" s="132">
        <f t="shared" si="37"/>
        <v>0</v>
      </c>
      <c r="BI184" s="132">
        <f t="shared" si="38"/>
        <v>0</v>
      </c>
      <c r="BJ184" s="17" t="s">
        <v>80</v>
      </c>
      <c r="BK184" s="132">
        <f t="shared" si="39"/>
        <v>0</v>
      </c>
      <c r="BL184" s="17" t="s">
        <v>173</v>
      </c>
      <c r="BM184" s="131" t="s">
        <v>732</v>
      </c>
    </row>
    <row r="185" spans="2:65" s="1" customFormat="1" ht="16.5" customHeight="1" x14ac:dyDescent="0.2">
      <c r="B185" s="32"/>
      <c r="C185" s="120" t="s">
        <v>733</v>
      </c>
      <c r="D185" s="120" t="s">
        <v>168</v>
      </c>
      <c r="E185" s="121" t="s">
        <v>734</v>
      </c>
      <c r="F185" s="122" t="s">
        <v>454</v>
      </c>
      <c r="G185" s="123" t="s">
        <v>424</v>
      </c>
      <c r="H185" s="124">
        <v>3</v>
      </c>
      <c r="I185" s="125"/>
      <c r="J185" s="126">
        <f t="shared" si="30"/>
        <v>0</v>
      </c>
      <c r="K185" s="122" t="s">
        <v>19</v>
      </c>
      <c r="L185" s="32"/>
      <c r="M185" s="127" t="s">
        <v>19</v>
      </c>
      <c r="N185" s="128" t="s">
        <v>43</v>
      </c>
      <c r="P185" s="129">
        <f t="shared" si="31"/>
        <v>0</v>
      </c>
      <c r="Q185" s="129">
        <v>0</v>
      </c>
      <c r="R185" s="129">
        <f t="shared" si="32"/>
        <v>0</v>
      </c>
      <c r="S185" s="129">
        <v>0</v>
      </c>
      <c r="T185" s="129">
        <f t="shared" si="33"/>
        <v>0</v>
      </c>
      <c r="U185" s="130" t="s">
        <v>19</v>
      </c>
      <c r="AR185" s="131" t="s">
        <v>173</v>
      </c>
      <c r="AT185" s="131" t="s">
        <v>168</v>
      </c>
      <c r="AU185" s="131" t="s">
        <v>82</v>
      </c>
      <c r="AY185" s="17" t="s">
        <v>167</v>
      </c>
      <c r="BE185" s="132">
        <f t="shared" si="34"/>
        <v>0</v>
      </c>
      <c r="BF185" s="132">
        <f t="shared" si="35"/>
        <v>0</v>
      </c>
      <c r="BG185" s="132">
        <f t="shared" si="36"/>
        <v>0</v>
      </c>
      <c r="BH185" s="132">
        <f t="shared" si="37"/>
        <v>0</v>
      </c>
      <c r="BI185" s="132">
        <f t="shared" si="38"/>
        <v>0</v>
      </c>
      <c r="BJ185" s="17" t="s">
        <v>80</v>
      </c>
      <c r="BK185" s="132">
        <f t="shared" si="39"/>
        <v>0</v>
      </c>
      <c r="BL185" s="17" t="s">
        <v>173</v>
      </c>
      <c r="BM185" s="131" t="s">
        <v>735</v>
      </c>
    </row>
    <row r="186" spans="2:65" s="1" customFormat="1" ht="16.5" customHeight="1" x14ac:dyDescent="0.2">
      <c r="B186" s="32"/>
      <c r="C186" s="120" t="s">
        <v>736</v>
      </c>
      <c r="D186" s="120" t="s">
        <v>168</v>
      </c>
      <c r="E186" s="121" t="s">
        <v>737</v>
      </c>
      <c r="F186" s="122" t="s">
        <v>613</v>
      </c>
      <c r="G186" s="123" t="s">
        <v>424</v>
      </c>
      <c r="H186" s="124">
        <v>6</v>
      </c>
      <c r="I186" s="125"/>
      <c r="J186" s="126">
        <f t="shared" si="30"/>
        <v>0</v>
      </c>
      <c r="K186" s="122" t="s">
        <v>19</v>
      </c>
      <c r="L186" s="32"/>
      <c r="M186" s="127" t="s">
        <v>19</v>
      </c>
      <c r="N186" s="128" t="s">
        <v>43</v>
      </c>
      <c r="P186" s="129">
        <f t="shared" si="31"/>
        <v>0</v>
      </c>
      <c r="Q186" s="129">
        <v>0</v>
      </c>
      <c r="R186" s="129">
        <f t="shared" si="32"/>
        <v>0</v>
      </c>
      <c r="S186" s="129">
        <v>0</v>
      </c>
      <c r="T186" s="129">
        <f t="shared" si="33"/>
        <v>0</v>
      </c>
      <c r="U186" s="130" t="s">
        <v>19</v>
      </c>
      <c r="AR186" s="131" t="s">
        <v>173</v>
      </c>
      <c r="AT186" s="131" t="s">
        <v>168</v>
      </c>
      <c r="AU186" s="131" t="s">
        <v>82</v>
      </c>
      <c r="AY186" s="17" t="s">
        <v>167</v>
      </c>
      <c r="BE186" s="132">
        <f t="shared" si="34"/>
        <v>0</v>
      </c>
      <c r="BF186" s="132">
        <f t="shared" si="35"/>
        <v>0</v>
      </c>
      <c r="BG186" s="132">
        <f t="shared" si="36"/>
        <v>0</v>
      </c>
      <c r="BH186" s="132">
        <f t="shared" si="37"/>
        <v>0</v>
      </c>
      <c r="BI186" s="132">
        <f t="shared" si="38"/>
        <v>0</v>
      </c>
      <c r="BJ186" s="17" t="s">
        <v>80</v>
      </c>
      <c r="BK186" s="132">
        <f t="shared" si="39"/>
        <v>0</v>
      </c>
      <c r="BL186" s="17" t="s">
        <v>173</v>
      </c>
      <c r="BM186" s="131" t="s">
        <v>738</v>
      </c>
    </row>
    <row r="187" spans="2:65" s="1" customFormat="1" ht="16.5" customHeight="1" x14ac:dyDescent="0.2">
      <c r="B187" s="32"/>
      <c r="C187" s="120" t="s">
        <v>739</v>
      </c>
      <c r="D187" s="120" t="s">
        <v>168</v>
      </c>
      <c r="E187" s="121" t="s">
        <v>740</v>
      </c>
      <c r="F187" s="122" t="s">
        <v>463</v>
      </c>
      <c r="G187" s="123" t="s">
        <v>424</v>
      </c>
      <c r="H187" s="124">
        <v>68</v>
      </c>
      <c r="I187" s="125"/>
      <c r="J187" s="126">
        <f t="shared" si="30"/>
        <v>0</v>
      </c>
      <c r="K187" s="122" t="s">
        <v>19</v>
      </c>
      <c r="L187" s="32"/>
      <c r="M187" s="127" t="s">
        <v>19</v>
      </c>
      <c r="N187" s="128" t="s">
        <v>43</v>
      </c>
      <c r="P187" s="129">
        <f t="shared" si="31"/>
        <v>0</v>
      </c>
      <c r="Q187" s="129">
        <v>0</v>
      </c>
      <c r="R187" s="129">
        <f t="shared" si="32"/>
        <v>0</v>
      </c>
      <c r="S187" s="129">
        <v>0</v>
      </c>
      <c r="T187" s="129">
        <f t="shared" si="33"/>
        <v>0</v>
      </c>
      <c r="U187" s="130" t="s">
        <v>19</v>
      </c>
      <c r="AR187" s="131" t="s">
        <v>173</v>
      </c>
      <c r="AT187" s="131" t="s">
        <v>168</v>
      </c>
      <c r="AU187" s="131" t="s">
        <v>82</v>
      </c>
      <c r="AY187" s="17" t="s">
        <v>167</v>
      </c>
      <c r="BE187" s="132">
        <f t="shared" si="34"/>
        <v>0</v>
      </c>
      <c r="BF187" s="132">
        <f t="shared" si="35"/>
        <v>0</v>
      </c>
      <c r="BG187" s="132">
        <f t="shared" si="36"/>
        <v>0</v>
      </c>
      <c r="BH187" s="132">
        <f t="shared" si="37"/>
        <v>0</v>
      </c>
      <c r="BI187" s="132">
        <f t="shared" si="38"/>
        <v>0</v>
      </c>
      <c r="BJ187" s="17" t="s">
        <v>80</v>
      </c>
      <c r="BK187" s="132">
        <f t="shared" si="39"/>
        <v>0</v>
      </c>
      <c r="BL187" s="17" t="s">
        <v>173</v>
      </c>
      <c r="BM187" s="131" t="s">
        <v>741</v>
      </c>
    </row>
    <row r="188" spans="2:65" s="1" customFormat="1" ht="16.5" customHeight="1" x14ac:dyDescent="0.2">
      <c r="B188" s="32"/>
      <c r="C188" s="120" t="s">
        <v>742</v>
      </c>
      <c r="D188" s="120" t="s">
        <v>168</v>
      </c>
      <c r="E188" s="121" t="s">
        <v>743</v>
      </c>
      <c r="F188" s="122" t="s">
        <v>744</v>
      </c>
      <c r="G188" s="123" t="s">
        <v>424</v>
      </c>
      <c r="H188" s="124">
        <v>6</v>
      </c>
      <c r="I188" s="125"/>
      <c r="J188" s="126">
        <f t="shared" si="30"/>
        <v>0</v>
      </c>
      <c r="K188" s="122" t="s">
        <v>19</v>
      </c>
      <c r="L188" s="32"/>
      <c r="M188" s="127" t="s">
        <v>19</v>
      </c>
      <c r="N188" s="128" t="s">
        <v>43</v>
      </c>
      <c r="P188" s="129">
        <f t="shared" si="31"/>
        <v>0</v>
      </c>
      <c r="Q188" s="129">
        <v>0</v>
      </c>
      <c r="R188" s="129">
        <f t="shared" si="32"/>
        <v>0</v>
      </c>
      <c r="S188" s="129">
        <v>0</v>
      </c>
      <c r="T188" s="129">
        <f t="shared" si="33"/>
        <v>0</v>
      </c>
      <c r="U188" s="130" t="s">
        <v>19</v>
      </c>
      <c r="AR188" s="131" t="s">
        <v>173</v>
      </c>
      <c r="AT188" s="131" t="s">
        <v>168</v>
      </c>
      <c r="AU188" s="131" t="s">
        <v>82</v>
      </c>
      <c r="AY188" s="17" t="s">
        <v>167</v>
      </c>
      <c r="BE188" s="132">
        <f t="shared" si="34"/>
        <v>0</v>
      </c>
      <c r="BF188" s="132">
        <f t="shared" si="35"/>
        <v>0</v>
      </c>
      <c r="BG188" s="132">
        <f t="shared" si="36"/>
        <v>0</v>
      </c>
      <c r="BH188" s="132">
        <f t="shared" si="37"/>
        <v>0</v>
      </c>
      <c r="BI188" s="132">
        <f t="shared" si="38"/>
        <v>0</v>
      </c>
      <c r="BJ188" s="17" t="s">
        <v>80</v>
      </c>
      <c r="BK188" s="132">
        <f t="shared" si="39"/>
        <v>0</v>
      </c>
      <c r="BL188" s="17" t="s">
        <v>173</v>
      </c>
      <c r="BM188" s="131" t="s">
        <v>745</v>
      </c>
    </row>
    <row r="189" spans="2:65" s="1" customFormat="1" ht="16.5" customHeight="1" x14ac:dyDescent="0.2">
      <c r="B189" s="32"/>
      <c r="C189" s="120" t="s">
        <v>746</v>
      </c>
      <c r="D189" s="120" t="s">
        <v>168</v>
      </c>
      <c r="E189" s="121" t="s">
        <v>747</v>
      </c>
      <c r="F189" s="122" t="s">
        <v>748</v>
      </c>
      <c r="G189" s="123" t="s">
        <v>424</v>
      </c>
      <c r="H189" s="124">
        <v>18</v>
      </c>
      <c r="I189" s="125"/>
      <c r="J189" s="126">
        <f t="shared" si="30"/>
        <v>0</v>
      </c>
      <c r="K189" s="122" t="s">
        <v>19</v>
      </c>
      <c r="L189" s="32"/>
      <c r="M189" s="127" t="s">
        <v>19</v>
      </c>
      <c r="N189" s="128" t="s">
        <v>43</v>
      </c>
      <c r="P189" s="129">
        <f t="shared" si="31"/>
        <v>0</v>
      </c>
      <c r="Q189" s="129">
        <v>0</v>
      </c>
      <c r="R189" s="129">
        <f t="shared" si="32"/>
        <v>0</v>
      </c>
      <c r="S189" s="129">
        <v>0</v>
      </c>
      <c r="T189" s="129">
        <f t="shared" si="33"/>
        <v>0</v>
      </c>
      <c r="U189" s="130" t="s">
        <v>19</v>
      </c>
      <c r="AR189" s="131" t="s">
        <v>173</v>
      </c>
      <c r="AT189" s="131" t="s">
        <v>168</v>
      </c>
      <c r="AU189" s="131" t="s">
        <v>82</v>
      </c>
      <c r="AY189" s="17" t="s">
        <v>167</v>
      </c>
      <c r="BE189" s="132">
        <f t="shared" si="34"/>
        <v>0</v>
      </c>
      <c r="BF189" s="132">
        <f t="shared" si="35"/>
        <v>0</v>
      </c>
      <c r="BG189" s="132">
        <f t="shared" si="36"/>
        <v>0</v>
      </c>
      <c r="BH189" s="132">
        <f t="shared" si="37"/>
        <v>0</v>
      </c>
      <c r="BI189" s="132">
        <f t="shared" si="38"/>
        <v>0</v>
      </c>
      <c r="BJ189" s="17" t="s">
        <v>80</v>
      </c>
      <c r="BK189" s="132">
        <f t="shared" si="39"/>
        <v>0</v>
      </c>
      <c r="BL189" s="17" t="s">
        <v>173</v>
      </c>
      <c r="BM189" s="131" t="s">
        <v>749</v>
      </c>
    </row>
    <row r="190" spans="2:65" s="1" customFormat="1" ht="16.5" customHeight="1" x14ac:dyDescent="0.2">
      <c r="B190" s="32"/>
      <c r="C190" s="120" t="s">
        <v>750</v>
      </c>
      <c r="D190" s="120" t="s">
        <v>168</v>
      </c>
      <c r="E190" s="121" t="s">
        <v>751</v>
      </c>
      <c r="F190" s="122" t="s">
        <v>752</v>
      </c>
      <c r="G190" s="123" t="s">
        <v>424</v>
      </c>
      <c r="H190" s="124">
        <v>6</v>
      </c>
      <c r="I190" s="125"/>
      <c r="J190" s="126">
        <f t="shared" si="30"/>
        <v>0</v>
      </c>
      <c r="K190" s="122" t="s">
        <v>19</v>
      </c>
      <c r="L190" s="32"/>
      <c r="M190" s="127" t="s">
        <v>19</v>
      </c>
      <c r="N190" s="128" t="s">
        <v>43</v>
      </c>
      <c r="P190" s="129">
        <f t="shared" si="31"/>
        <v>0</v>
      </c>
      <c r="Q190" s="129">
        <v>0</v>
      </c>
      <c r="R190" s="129">
        <f t="shared" si="32"/>
        <v>0</v>
      </c>
      <c r="S190" s="129">
        <v>0</v>
      </c>
      <c r="T190" s="129">
        <f t="shared" si="33"/>
        <v>0</v>
      </c>
      <c r="U190" s="130" t="s">
        <v>19</v>
      </c>
      <c r="AR190" s="131" t="s">
        <v>173</v>
      </c>
      <c r="AT190" s="131" t="s">
        <v>168</v>
      </c>
      <c r="AU190" s="131" t="s">
        <v>82</v>
      </c>
      <c r="AY190" s="17" t="s">
        <v>167</v>
      </c>
      <c r="BE190" s="132">
        <f t="shared" si="34"/>
        <v>0</v>
      </c>
      <c r="BF190" s="132">
        <f t="shared" si="35"/>
        <v>0</v>
      </c>
      <c r="BG190" s="132">
        <f t="shared" si="36"/>
        <v>0</v>
      </c>
      <c r="BH190" s="132">
        <f t="shared" si="37"/>
        <v>0</v>
      </c>
      <c r="BI190" s="132">
        <f t="shared" si="38"/>
        <v>0</v>
      </c>
      <c r="BJ190" s="17" t="s">
        <v>80</v>
      </c>
      <c r="BK190" s="132">
        <f t="shared" si="39"/>
        <v>0</v>
      </c>
      <c r="BL190" s="17" t="s">
        <v>173</v>
      </c>
      <c r="BM190" s="131" t="s">
        <v>753</v>
      </c>
    </row>
    <row r="191" spans="2:65" s="1" customFormat="1" ht="16.5" customHeight="1" x14ac:dyDescent="0.2">
      <c r="B191" s="32"/>
      <c r="C191" s="120" t="s">
        <v>754</v>
      </c>
      <c r="D191" s="120" t="s">
        <v>168</v>
      </c>
      <c r="E191" s="121" t="s">
        <v>755</v>
      </c>
      <c r="F191" s="122" t="s">
        <v>478</v>
      </c>
      <c r="G191" s="123" t="s">
        <v>424</v>
      </c>
      <c r="H191" s="124">
        <v>52</v>
      </c>
      <c r="I191" s="125"/>
      <c r="J191" s="126">
        <f t="shared" si="30"/>
        <v>0</v>
      </c>
      <c r="K191" s="122" t="s">
        <v>19</v>
      </c>
      <c r="L191" s="32"/>
      <c r="M191" s="127" t="s">
        <v>19</v>
      </c>
      <c r="N191" s="128" t="s">
        <v>43</v>
      </c>
      <c r="P191" s="129">
        <f t="shared" si="31"/>
        <v>0</v>
      </c>
      <c r="Q191" s="129">
        <v>0</v>
      </c>
      <c r="R191" s="129">
        <f t="shared" si="32"/>
        <v>0</v>
      </c>
      <c r="S191" s="129">
        <v>0</v>
      </c>
      <c r="T191" s="129">
        <f t="shared" si="33"/>
        <v>0</v>
      </c>
      <c r="U191" s="130" t="s">
        <v>19</v>
      </c>
      <c r="AR191" s="131" t="s">
        <v>173</v>
      </c>
      <c r="AT191" s="131" t="s">
        <v>168</v>
      </c>
      <c r="AU191" s="131" t="s">
        <v>82</v>
      </c>
      <c r="AY191" s="17" t="s">
        <v>167</v>
      </c>
      <c r="BE191" s="132">
        <f t="shared" si="34"/>
        <v>0</v>
      </c>
      <c r="BF191" s="132">
        <f t="shared" si="35"/>
        <v>0</v>
      </c>
      <c r="BG191" s="132">
        <f t="shared" si="36"/>
        <v>0</v>
      </c>
      <c r="BH191" s="132">
        <f t="shared" si="37"/>
        <v>0</v>
      </c>
      <c r="BI191" s="132">
        <f t="shared" si="38"/>
        <v>0</v>
      </c>
      <c r="BJ191" s="17" t="s">
        <v>80</v>
      </c>
      <c r="BK191" s="132">
        <f t="shared" si="39"/>
        <v>0</v>
      </c>
      <c r="BL191" s="17" t="s">
        <v>173</v>
      </c>
      <c r="BM191" s="131" t="s">
        <v>756</v>
      </c>
    </row>
    <row r="192" spans="2:65" s="1" customFormat="1" ht="16.5" customHeight="1" x14ac:dyDescent="0.2">
      <c r="B192" s="32"/>
      <c r="C192" s="120" t="s">
        <v>757</v>
      </c>
      <c r="D192" s="120" t="s">
        <v>168</v>
      </c>
      <c r="E192" s="121" t="s">
        <v>758</v>
      </c>
      <c r="F192" s="122" t="s">
        <v>632</v>
      </c>
      <c r="G192" s="123" t="s">
        <v>424</v>
      </c>
      <c r="H192" s="124">
        <v>23</v>
      </c>
      <c r="I192" s="125"/>
      <c r="J192" s="126">
        <f t="shared" si="30"/>
        <v>0</v>
      </c>
      <c r="K192" s="122" t="s">
        <v>19</v>
      </c>
      <c r="L192" s="32"/>
      <c r="M192" s="127" t="s">
        <v>19</v>
      </c>
      <c r="N192" s="128" t="s">
        <v>43</v>
      </c>
      <c r="P192" s="129">
        <f t="shared" si="31"/>
        <v>0</v>
      </c>
      <c r="Q192" s="129">
        <v>0</v>
      </c>
      <c r="R192" s="129">
        <f t="shared" si="32"/>
        <v>0</v>
      </c>
      <c r="S192" s="129">
        <v>0</v>
      </c>
      <c r="T192" s="129">
        <f t="shared" si="33"/>
        <v>0</v>
      </c>
      <c r="U192" s="130" t="s">
        <v>19</v>
      </c>
      <c r="AR192" s="131" t="s">
        <v>173</v>
      </c>
      <c r="AT192" s="131" t="s">
        <v>168</v>
      </c>
      <c r="AU192" s="131" t="s">
        <v>82</v>
      </c>
      <c r="AY192" s="17" t="s">
        <v>167</v>
      </c>
      <c r="BE192" s="132">
        <f t="shared" si="34"/>
        <v>0</v>
      </c>
      <c r="BF192" s="132">
        <f t="shared" si="35"/>
        <v>0</v>
      </c>
      <c r="BG192" s="132">
        <f t="shared" si="36"/>
        <v>0</v>
      </c>
      <c r="BH192" s="132">
        <f t="shared" si="37"/>
        <v>0</v>
      </c>
      <c r="BI192" s="132">
        <f t="shared" si="38"/>
        <v>0</v>
      </c>
      <c r="BJ192" s="17" t="s">
        <v>80</v>
      </c>
      <c r="BK192" s="132">
        <f t="shared" si="39"/>
        <v>0</v>
      </c>
      <c r="BL192" s="17" t="s">
        <v>173</v>
      </c>
      <c r="BM192" s="131" t="s">
        <v>759</v>
      </c>
    </row>
    <row r="193" spans="2:65" s="1" customFormat="1" ht="16.5" customHeight="1" x14ac:dyDescent="0.2">
      <c r="B193" s="32"/>
      <c r="C193" s="120" t="s">
        <v>760</v>
      </c>
      <c r="D193" s="120" t="s">
        <v>168</v>
      </c>
      <c r="E193" s="121" t="s">
        <v>761</v>
      </c>
      <c r="F193" s="122" t="s">
        <v>481</v>
      </c>
      <c r="G193" s="123" t="s">
        <v>424</v>
      </c>
      <c r="H193" s="124">
        <v>4</v>
      </c>
      <c r="I193" s="125"/>
      <c r="J193" s="126">
        <f t="shared" si="30"/>
        <v>0</v>
      </c>
      <c r="K193" s="122" t="s">
        <v>19</v>
      </c>
      <c r="L193" s="32"/>
      <c r="M193" s="127" t="s">
        <v>19</v>
      </c>
      <c r="N193" s="128" t="s">
        <v>43</v>
      </c>
      <c r="P193" s="129">
        <f t="shared" si="31"/>
        <v>0</v>
      </c>
      <c r="Q193" s="129">
        <v>0</v>
      </c>
      <c r="R193" s="129">
        <f t="shared" si="32"/>
        <v>0</v>
      </c>
      <c r="S193" s="129">
        <v>0</v>
      </c>
      <c r="T193" s="129">
        <f t="shared" si="33"/>
        <v>0</v>
      </c>
      <c r="U193" s="130" t="s">
        <v>19</v>
      </c>
      <c r="AR193" s="131" t="s">
        <v>173</v>
      </c>
      <c r="AT193" s="131" t="s">
        <v>168</v>
      </c>
      <c r="AU193" s="131" t="s">
        <v>82</v>
      </c>
      <c r="AY193" s="17" t="s">
        <v>167</v>
      </c>
      <c r="BE193" s="132">
        <f t="shared" si="34"/>
        <v>0</v>
      </c>
      <c r="BF193" s="132">
        <f t="shared" si="35"/>
        <v>0</v>
      </c>
      <c r="BG193" s="132">
        <f t="shared" si="36"/>
        <v>0</v>
      </c>
      <c r="BH193" s="132">
        <f t="shared" si="37"/>
        <v>0</v>
      </c>
      <c r="BI193" s="132">
        <f t="shared" si="38"/>
        <v>0</v>
      </c>
      <c r="BJ193" s="17" t="s">
        <v>80</v>
      </c>
      <c r="BK193" s="132">
        <f t="shared" si="39"/>
        <v>0</v>
      </c>
      <c r="BL193" s="17" t="s">
        <v>173</v>
      </c>
      <c r="BM193" s="131" t="s">
        <v>762</v>
      </c>
    </row>
    <row r="194" spans="2:65" s="1" customFormat="1" ht="16.5" customHeight="1" x14ac:dyDescent="0.2">
      <c r="B194" s="32"/>
      <c r="C194" s="120" t="s">
        <v>763</v>
      </c>
      <c r="D194" s="120" t="s">
        <v>168</v>
      </c>
      <c r="E194" s="121" t="s">
        <v>764</v>
      </c>
      <c r="F194" s="122" t="s">
        <v>639</v>
      </c>
      <c r="G194" s="123" t="s">
        <v>424</v>
      </c>
      <c r="H194" s="124">
        <v>6</v>
      </c>
      <c r="I194" s="125"/>
      <c r="J194" s="126">
        <f t="shared" si="30"/>
        <v>0</v>
      </c>
      <c r="K194" s="122" t="s">
        <v>19</v>
      </c>
      <c r="L194" s="32"/>
      <c r="M194" s="127" t="s">
        <v>19</v>
      </c>
      <c r="N194" s="128" t="s">
        <v>43</v>
      </c>
      <c r="P194" s="129">
        <f t="shared" si="31"/>
        <v>0</v>
      </c>
      <c r="Q194" s="129">
        <v>0</v>
      </c>
      <c r="R194" s="129">
        <f t="shared" si="32"/>
        <v>0</v>
      </c>
      <c r="S194" s="129">
        <v>0</v>
      </c>
      <c r="T194" s="129">
        <f t="shared" si="33"/>
        <v>0</v>
      </c>
      <c r="U194" s="130" t="s">
        <v>19</v>
      </c>
      <c r="AR194" s="131" t="s">
        <v>173</v>
      </c>
      <c r="AT194" s="131" t="s">
        <v>168</v>
      </c>
      <c r="AU194" s="131" t="s">
        <v>82</v>
      </c>
      <c r="AY194" s="17" t="s">
        <v>167</v>
      </c>
      <c r="BE194" s="132">
        <f t="shared" si="34"/>
        <v>0</v>
      </c>
      <c r="BF194" s="132">
        <f t="shared" si="35"/>
        <v>0</v>
      </c>
      <c r="BG194" s="132">
        <f t="shared" si="36"/>
        <v>0</v>
      </c>
      <c r="BH194" s="132">
        <f t="shared" si="37"/>
        <v>0</v>
      </c>
      <c r="BI194" s="132">
        <f t="shared" si="38"/>
        <v>0</v>
      </c>
      <c r="BJ194" s="17" t="s">
        <v>80</v>
      </c>
      <c r="BK194" s="132">
        <f t="shared" si="39"/>
        <v>0</v>
      </c>
      <c r="BL194" s="17" t="s">
        <v>173</v>
      </c>
      <c r="BM194" s="131" t="s">
        <v>765</v>
      </c>
    </row>
    <row r="195" spans="2:65" s="1" customFormat="1" ht="16.5" customHeight="1" x14ac:dyDescent="0.2">
      <c r="B195" s="32"/>
      <c r="C195" s="120" t="s">
        <v>766</v>
      </c>
      <c r="D195" s="120" t="s">
        <v>168</v>
      </c>
      <c r="E195" s="121" t="s">
        <v>767</v>
      </c>
      <c r="F195" s="122" t="s">
        <v>484</v>
      </c>
      <c r="G195" s="123" t="s">
        <v>424</v>
      </c>
      <c r="H195" s="124">
        <v>6</v>
      </c>
      <c r="I195" s="125"/>
      <c r="J195" s="126">
        <f t="shared" si="30"/>
        <v>0</v>
      </c>
      <c r="K195" s="122" t="s">
        <v>19</v>
      </c>
      <c r="L195" s="32"/>
      <c r="M195" s="127" t="s">
        <v>19</v>
      </c>
      <c r="N195" s="128" t="s">
        <v>43</v>
      </c>
      <c r="P195" s="129">
        <f t="shared" si="31"/>
        <v>0</v>
      </c>
      <c r="Q195" s="129">
        <v>0</v>
      </c>
      <c r="R195" s="129">
        <f t="shared" si="32"/>
        <v>0</v>
      </c>
      <c r="S195" s="129">
        <v>0</v>
      </c>
      <c r="T195" s="129">
        <f t="shared" si="33"/>
        <v>0</v>
      </c>
      <c r="U195" s="130" t="s">
        <v>19</v>
      </c>
      <c r="AR195" s="131" t="s">
        <v>173</v>
      </c>
      <c r="AT195" s="131" t="s">
        <v>168</v>
      </c>
      <c r="AU195" s="131" t="s">
        <v>82</v>
      </c>
      <c r="AY195" s="17" t="s">
        <v>167</v>
      </c>
      <c r="BE195" s="132">
        <f t="shared" si="34"/>
        <v>0</v>
      </c>
      <c r="BF195" s="132">
        <f t="shared" si="35"/>
        <v>0</v>
      </c>
      <c r="BG195" s="132">
        <f t="shared" si="36"/>
        <v>0</v>
      </c>
      <c r="BH195" s="132">
        <f t="shared" si="37"/>
        <v>0</v>
      </c>
      <c r="BI195" s="132">
        <f t="shared" si="38"/>
        <v>0</v>
      </c>
      <c r="BJ195" s="17" t="s">
        <v>80</v>
      </c>
      <c r="BK195" s="132">
        <f t="shared" si="39"/>
        <v>0</v>
      </c>
      <c r="BL195" s="17" t="s">
        <v>173</v>
      </c>
      <c r="BM195" s="131" t="s">
        <v>768</v>
      </c>
    </row>
    <row r="196" spans="2:65" s="1" customFormat="1" ht="16.5" customHeight="1" x14ac:dyDescent="0.2">
      <c r="B196" s="32"/>
      <c r="C196" s="120" t="s">
        <v>769</v>
      </c>
      <c r="D196" s="120" t="s">
        <v>168</v>
      </c>
      <c r="E196" s="121" t="s">
        <v>770</v>
      </c>
      <c r="F196" s="122" t="s">
        <v>487</v>
      </c>
      <c r="G196" s="123" t="s">
        <v>424</v>
      </c>
      <c r="H196" s="124">
        <v>98</v>
      </c>
      <c r="I196" s="125"/>
      <c r="J196" s="126">
        <f t="shared" si="30"/>
        <v>0</v>
      </c>
      <c r="K196" s="122" t="s">
        <v>19</v>
      </c>
      <c r="L196" s="32"/>
      <c r="M196" s="127" t="s">
        <v>19</v>
      </c>
      <c r="N196" s="128" t="s">
        <v>43</v>
      </c>
      <c r="P196" s="129">
        <f t="shared" si="31"/>
        <v>0</v>
      </c>
      <c r="Q196" s="129">
        <v>0</v>
      </c>
      <c r="R196" s="129">
        <f t="shared" si="32"/>
        <v>0</v>
      </c>
      <c r="S196" s="129">
        <v>0</v>
      </c>
      <c r="T196" s="129">
        <f t="shared" si="33"/>
        <v>0</v>
      </c>
      <c r="U196" s="130" t="s">
        <v>19</v>
      </c>
      <c r="AR196" s="131" t="s">
        <v>173</v>
      </c>
      <c r="AT196" s="131" t="s">
        <v>168</v>
      </c>
      <c r="AU196" s="131" t="s">
        <v>82</v>
      </c>
      <c r="AY196" s="17" t="s">
        <v>167</v>
      </c>
      <c r="BE196" s="132">
        <f t="shared" si="34"/>
        <v>0</v>
      </c>
      <c r="BF196" s="132">
        <f t="shared" si="35"/>
        <v>0</v>
      </c>
      <c r="BG196" s="132">
        <f t="shared" si="36"/>
        <v>0</v>
      </c>
      <c r="BH196" s="132">
        <f t="shared" si="37"/>
        <v>0</v>
      </c>
      <c r="BI196" s="132">
        <f t="shared" si="38"/>
        <v>0</v>
      </c>
      <c r="BJ196" s="17" t="s">
        <v>80</v>
      </c>
      <c r="BK196" s="132">
        <f t="shared" si="39"/>
        <v>0</v>
      </c>
      <c r="BL196" s="17" t="s">
        <v>173</v>
      </c>
      <c r="BM196" s="131" t="s">
        <v>771</v>
      </c>
    </row>
    <row r="197" spans="2:65" s="1" customFormat="1" ht="16.5" customHeight="1" x14ac:dyDescent="0.2">
      <c r="B197" s="32"/>
      <c r="C197" s="120" t="s">
        <v>772</v>
      </c>
      <c r="D197" s="120" t="s">
        <v>168</v>
      </c>
      <c r="E197" s="121" t="s">
        <v>773</v>
      </c>
      <c r="F197" s="122" t="s">
        <v>653</v>
      </c>
      <c r="G197" s="123" t="s">
        <v>424</v>
      </c>
      <c r="H197" s="124">
        <v>12</v>
      </c>
      <c r="I197" s="125"/>
      <c r="J197" s="126">
        <f t="shared" si="30"/>
        <v>0</v>
      </c>
      <c r="K197" s="122" t="s">
        <v>19</v>
      </c>
      <c r="L197" s="32"/>
      <c r="M197" s="127" t="s">
        <v>19</v>
      </c>
      <c r="N197" s="128" t="s">
        <v>43</v>
      </c>
      <c r="P197" s="129">
        <f t="shared" si="31"/>
        <v>0</v>
      </c>
      <c r="Q197" s="129">
        <v>0</v>
      </c>
      <c r="R197" s="129">
        <f t="shared" si="32"/>
        <v>0</v>
      </c>
      <c r="S197" s="129">
        <v>0</v>
      </c>
      <c r="T197" s="129">
        <f t="shared" si="33"/>
        <v>0</v>
      </c>
      <c r="U197" s="130" t="s">
        <v>19</v>
      </c>
      <c r="AR197" s="131" t="s">
        <v>173</v>
      </c>
      <c r="AT197" s="131" t="s">
        <v>168</v>
      </c>
      <c r="AU197" s="131" t="s">
        <v>82</v>
      </c>
      <c r="AY197" s="17" t="s">
        <v>167</v>
      </c>
      <c r="BE197" s="132">
        <f t="shared" si="34"/>
        <v>0</v>
      </c>
      <c r="BF197" s="132">
        <f t="shared" si="35"/>
        <v>0</v>
      </c>
      <c r="BG197" s="132">
        <f t="shared" si="36"/>
        <v>0</v>
      </c>
      <c r="BH197" s="132">
        <f t="shared" si="37"/>
        <v>0</v>
      </c>
      <c r="BI197" s="132">
        <f t="shared" si="38"/>
        <v>0</v>
      </c>
      <c r="BJ197" s="17" t="s">
        <v>80</v>
      </c>
      <c r="BK197" s="132">
        <f t="shared" si="39"/>
        <v>0</v>
      </c>
      <c r="BL197" s="17" t="s">
        <v>173</v>
      </c>
      <c r="BM197" s="131" t="s">
        <v>774</v>
      </c>
    </row>
    <row r="198" spans="2:65" s="1" customFormat="1" ht="16.5" customHeight="1" x14ac:dyDescent="0.2">
      <c r="B198" s="32"/>
      <c r="C198" s="120" t="s">
        <v>775</v>
      </c>
      <c r="D198" s="120" t="s">
        <v>168</v>
      </c>
      <c r="E198" s="121" t="s">
        <v>776</v>
      </c>
      <c r="F198" s="122" t="s">
        <v>777</v>
      </c>
      <c r="G198" s="123" t="s">
        <v>424</v>
      </c>
      <c r="H198" s="124">
        <v>42</v>
      </c>
      <c r="I198" s="125"/>
      <c r="J198" s="126">
        <f t="shared" si="30"/>
        <v>0</v>
      </c>
      <c r="K198" s="122" t="s">
        <v>19</v>
      </c>
      <c r="L198" s="32"/>
      <c r="M198" s="127" t="s">
        <v>19</v>
      </c>
      <c r="N198" s="128" t="s">
        <v>43</v>
      </c>
      <c r="P198" s="129">
        <f t="shared" si="31"/>
        <v>0</v>
      </c>
      <c r="Q198" s="129">
        <v>0</v>
      </c>
      <c r="R198" s="129">
        <f t="shared" si="32"/>
        <v>0</v>
      </c>
      <c r="S198" s="129">
        <v>0</v>
      </c>
      <c r="T198" s="129">
        <f t="shared" si="33"/>
        <v>0</v>
      </c>
      <c r="U198" s="130" t="s">
        <v>19</v>
      </c>
      <c r="AR198" s="131" t="s">
        <v>173</v>
      </c>
      <c r="AT198" s="131" t="s">
        <v>168</v>
      </c>
      <c r="AU198" s="131" t="s">
        <v>82</v>
      </c>
      <c r="AY198" s="17" t="s">
        <v>167</v>
      </c>
      <c r="BE198" s="132">
        <f t="shared" si="34"/>
        <v>0</v>
      </c>
      <c r="BF198" s="132">
        <f t="shared" si="35"/>
        <v>0</v>
      </c>
      <c r="BG198" s="132">
        <f t="shared" si="36"/>
        <v>0</v>
      </c>
      <c r="BH198" s="132">
        <f t="shared" si="37"/>
        <v>0</v>
      </c>
      <c r="BI198" s="132">
        <f t="shared" si="38"/>
        <v>0</v>
      </c>
      <c r="BJ198" s="17" t="s">
        <v>80</v>
      </c>
      <c r="BK198" s="132">
        <f t="shared" si="39"/>
        <v>0</v>
      </c>
      <c r="BL198" s="17" t="s">
        <v>173</v>
      </c>
      <c r="BM198" s="131" t="s">
        <v>778</v>
      </c>
    </row>
    <row r="199" spans="2:65" s="1" customFormat="1" ht="16.5" customHeight="1" x14ac:dyDescent="0.2">
      <c r="B199" s="32"/>
      <c r="C199" s="120" t="s">
        <v>779</v>
      </c>
      <c r="D199" s="120" t="s">
        <v>168</v>
      </c>
      <c r="E199" s="121" t="s">
        <v>780</v>
      </c>
      <c r="F199" s="122" t="s">
        <v>781</v>
      </c>
      <c r="G199" s="123" t="s">
        <v>424</v>
      </c>
      <c r="H199" s="124">
        <v>1</v>
      </c>
      <c r="I199" s="125"/>
      <c r="J199" s="126">
        <f t="shared" si="30"/>
        <v>0</v>
      </c>
      <c r="K199" s="122" t="s">
        <v>19</v>
      </c>
      <c r="L199" s="32"/>
      <c r="M199" s="127" t="s">
        <v>19</v>
      </c>
      <c r="N199" s="128" t="s">
        <v>43</v>
      </c>
      <c r="P199" s="129">
        <f t="shared" si="31"/>
        <v>0</v>
      </c>
      <c r="Q199" s="129">
        <v>0</v>
      </c>
      <c r="R199" s="129">
        <f t="shared" si="32"/>
        <v>0</v>
      </c>
      <c r="S199" s="129">
        <v>0</v>
      </c>
      <c r="T199" s="129">
        <f t="shared" si="33"/>
        <v>0</v>
      </c>
      <c r="U199" s="130" t="s">
        <v>19</v>
      </c>
      <c r="AR199" s="131" t="s">
        <v>173</v>
      </c>
      <c r="AT199" s="131" t="s">
        <v>168</v>
      </c>
      <c r="AU199" s="131" t="s">
        <v>82</v>
      </c>
      <c r="AY199" s="17" t="s">
        <v>167</v>
      </c>
      <c r="BE199" s="132">
        <f t="shared" si="34"/>
        <v>0</v>
      </c>
      <c r="BF199" s="132">
        <f t="shared" si="35"/>
        <v>0</v>
      </c>
      <c r="BG199" s="132">
        <f t="shared" si="36"/>
        <v>0</v>
      </c>
      <c r="BH199" s="132">
        <f t="shared" si="37"/>
        <v>0</v>
      </c>
      <c r="BI199" s="132">
        <f t="shared" si="38"/>
        <v>0</v>
      </c>
      <c r="BJ199" s="17" t="s">
        <v>80</v>
      </c>
      <c r="BK199" s="132">
        <f t="shared" si="39"/>
        <v>0</v>
      </c>
      <c r="BL199" s="17" t="s">
        <v>173</v>
      </c>
      <c r="BM199" s="131" t="s">
        <v>782</v>
      </c>
    </row>
    <row r="200" spans="2:65" s="1" customFormat="1" ht="16.5" customHeight="1" x14ac:dyDescent="0.2">
      <c r="B200" s="32"/>
      <c r="C200" s="120" t="s">
        <v>783</v>
      </c>
      <c r="D200" s="120" t="s">
        <v>168</v>
      </c>
      <c r="E200" s="121" t="s">
        <v>784</v>
      </c>
      <c r="F200" s="122" t="s">
        <v>535</v>
      </c>
      <c r="G200" s="123" t="s">
        <v>228</v>
      </c>
      <c r="H200" s="124">
        <v>288</v>
      </c>
      <c r="I200" s="125"/>
      <c r="J200" s="126">
        <f t="shared" si="30"/>
        <v>0</v>
      </c>
      <c r="K200" s="122" t="s">
        <v>19</v>
      </c>
      <c r="L200" s="32"/>
      <c r="M200" s="127" t="s">
        <v>19</v>
      </c>
      <c r="N200" s="128" t="s">
        <v>43</v>
      </c>
      <c r="P200" s="129">
        <f t="shared" si="31"/>
        <v>0</v>
      </c>
      <c r="Q200" s="129">
        <v>0</v>
      </c>
      <c r="R200" s="129">
        <f t="shared" si="32"/>
        <v>0</v>
      </c>
      <c r="S200" s="129">
        <v>0</v>
      </c>
      <c r="T200" s="129">
        <f t="shared" si="33"/>
        <v>0</v>
      </c>
      <c r="U200" s="130" t="s">
        <v>19</v>
      </c>
      <c r="AR200" s="131" t="s">
        <v>173</v>
      </c>
      <c r="AT200" s="131" t="s">
        <v>168</v>
      </c>
      <c r="AU200" s="131" t="s">
        <v>82</v>
      </c>
      <c r="AY200" s="17" t="s">
        <v>167</v>
      </c>
      <c r="BE200" s="132">
        <f t="shared" si="34"/>
        <v>0</v>
      </c>
      <c r="BF200" s="132">
        <f t="shared" si="35"/>
        <v>0</v>
      </c>
      <c r="BG200" s="132">
        <f t="shared" si="36"/>
        <v>0</v>
      </c>
      <c r="BH200" s="132">
        <f t="shared" si="37"/>
        <v>0</v>
      </c>
      <c r="BI200" s="132">
        <f t="shared" si="38"/>
        <v>0</v>
      </c>
      <c r="BJ200" s="17" t="s">
        <v>80</v>
      </c>
      <c r="BK200" s="132">
        <f t="shared" si="39"/>
        <v>0</v>
      </c>
      <c r="BL200" s="17" t="s">
        <v>173</v>
      </c>
      <c r="BM200" s="131" t="s">
        <v>785</v>
      </c>
    </row>
    <row r="201" spans="2:65" s="1" customFormat="1" ht="16.5" customHeight="1" x14ac:dyDescent="0.2">
      <c r="B201" s="32"/>
      <c r="C201" s="120" t="s">
        <v>786</v>
      </c>
      <c r="D201" s="120" t="s">
        <v>168</v>
      </c>
      <c r="E201" s="121" t="s">
        <v>787</v>
      </c>
      <c r="F201" s="122" t="s">
        <v>538</v>
      </c>
      <c r="G201" s="123" t="s">
        <v>228</v>
      </c>
      <c r="H201" s="124">
        <v>579</v>
      </c>
      <c r="I201" s="125"/>
      <c r="J201" s="126">
        <f t="shared" si="30"/>
        <v>0</v>
      </c>
      <c r="K201" s="122" t="s">
        <v>19</v>
      </c>
      <c r="L201" s="32"/>
      <c r="M201" s="127" t="s">
        <v>19</v>
      </c>
      <c r="N201" s="128" t="s">
        <v>43</v>
      </c>
      <c r="P201" s="129">
        <f t="shared" si="31"/>
        <v>0</v>
      </c>
      <c r="Q201" s="129">
        <v>0</v>
      </c>
      <c r="R201" s="129">
        <f t="shared" si="32"/>
        <v>0</v>
      </c>
      <c r="S201" s="129">
        <v>0</v>
      </c>
      <c r="T201" s="129">
        <f t="shared" si="33"/>
        <v>0</v>
      </c>
      <c r="U201" s="130" t="s">
        <v>19</v>
      </c>
      <c r="AR201" s="131" t="s">
        <v>173</v>
      </c>
      <c r="AT201" s="131" t="s">
        <v>168</v>
      </c>
      <c r="AU201" s="131" t="s">
        <v>82</v>
      </c>
      <c r="AY201" s="17" t="s">
        <v>167</v>
      </c>
      <c r="BE201" s="132">
        <f t="shared" si="34"/>
        <v>0</v>
      </c>
      <c r="BF201" s="132">
        <f t="shared" si="35"/>
        <v>0</v>
      </c>
      <c r="BG201" s="132">
        <f t="shared" si="36"/>
        <v>0</v>
      </c>
      <c r="BH201" s="132">
        <f t="shared" si="37"/>
        <v>0</v>
      </c>
      <c r="BI201" s="132">
        <f t="shared" si="38"/>
        <v>0</v>
      </c>
      <c r="BJ201" s="17" t="s">
        <v>80</v>
      </c>
      <c r="BK201" s="132">
        <f t="shared" si="39"/>
        <v>0</v>
      </c>
      <c r="BL201" s="17" t="s">
        <v>173</v>
      </c>
      <c r="BM201" s="131" t="s">
        <v>788</v>
      </c>
    </row>
    <row r="202" spans="2:65" s="1" customFormat="1" ht="16.5" customHeight="1" x14ac:dyDescent="0.2">
      <c r="B202" s="32"/>
      <c r="C202" s="120" t="s">
        <v>789</v>
      </c>
      <c r="D202" s="120" t="s">
        <v>168</v>
      </c>
      <c r="E202" s="121" t="s">
        <v>790</v>
      </c>
      <c r="F202" s="122" t="s">
        <v>541</v>
      </c>
      <c r="G202" s="123" t="s">
        <v>228</v>
      </c>
      <c r="H202" s="124">
        <v>116</v>
      </c>
      <c r="I202" s="125"/>
      <c r="J202" s="126">
        <f t="shared" si="30"/>
        <v>0</v>
      </c>
      <c r="K202" s="122" t="s">
        <v>19</v>
      </c>
      <c r="L202" s="32"/>
      <c r="M202" s="127" t="s">
        <v>19</v>
      </c>
      <c r="N202" s="128" t="s">
        <v>43</v>
      </c>
      <c r="P202" s="129">
        <f t="shared" si="31"/>
        <v>0</v>
      </c>
      <c r="Q202" s="129">
        <v>0</v>
      </c>
      <c r="R202" s="129">
        <f t="shared" si="32"/>
        <v>0</v>
      </c>
      <c r="S202" s="129">
        <v>0</v>
      </c>
      <c r="T202" s="129">
        <f t="shared" si="33"/>
        <v>0</v>
      </c>
      <c r="U202" s="130" t="s">
        <v>19</v>
      </c>
      <c r="AR202" s="131" t="s">
        <v>173</v>
      </c>
      <c r="AT202" s="131" t="s">
        <v>168</v>
      </c>
      <c r="AU202" s="131" t="s">
        <v>82</v>
      </c>
      <c r="AY202" s="17" t="s">
        <v>167</v>
      </c>
      <c r="BE202" s="132">
        <f t="shared" si="34"/>
        <v>0</v>
      </c>
      <c r="BF202" s="132">
        <f t="shared" si="35"/>
        <v>0</v>
      </c>
      <c r="BG202" s="132">
        <f t="shared" si="36"/>
        <v>0</v>
      </c>
      <c r="BH202" s="132">
        <f t="shared" si="37"/>
        <v>0</v>
      </c>
      <c r="BI202" s="132">
        <f t="shared" si="38"/>
        <v>0</v>
      </c>
      <c r="BJ202" s="17" t="s">
        <v>80</v>
      </c>
      <c r="BK202" s="132">
        <f t="shared" si="39"/>
        <v>0</v>
      </c>
      <c r="BL202" s="17" t="s">
        <v>173</v>
      </c>
      <c r="BM202" s="131" t="s">
        <v>791</v>
      </c>
    </row>
    <row r="203" spans="2:65" s="1" customFormat="1" ht="16.5" customHeight="1" x14ac:dyDescent="0.2">
      <c r="B203" s="32"/>
      <c r="C203" s="120" t="s">
        <v>792</v>
      </c>
      <c r="D203" s="120" t="s">
        <v>168</v>
      </c>
      <c r="E203" s="121" t="s">
        <v>793</v>
      </c>
      <c r="F203" s="122" t="s">
        <v>794</v>
      </c>
      <c r="G203" s="123" t="s">
        <v>228</v>
      </c>
      <c r="H203" s="124">
        <v>82</v>
      </c>
      <c r="I203" s="125"/>
      <c r="J203" s="126">
        <f t="shared" si="30"/>
        <v>0</v>
      </c>
      <c r="K203" s="122" t="s">
        <v>19</v>
      </c>
      <c r="L203" s="32"/>
      <c r="M203" s="127" t="s">
        <v>19</v>
      </c>
      <c r="N203" s="128" t="s">
        <v>43</v>
      </c>
      <c r="P203" s="129">
        <f t="shared" si="31"/>
        <v>0</v>
      </c>
      <c r="Q203" s="129">
        <v>0</v>
      </c>
      <c r="R203" s="129">
        <f t="shared" si="32"/>
        <v>0</v>
      </c>
      <c r="S203" s="129">
        <v>0</v>
      </c>
      <c r="T203" s="129">
        <f t="shared" si="33"/>
        <v>0</v>
      </c>
      <c r="U203" s="130" t="s">
        <v>19</v>
      </c>
      <c r="AR203" s="131" t="s">
        <v>173</v>
      </c>
      <c r="AT203" s="131" t="s">
        <v>168</v>
      </c>
      <c r="AU203" s="131" t="s">
        <v>82</v>
      </c>
      <c r="AY203" s="17" t="s">
        <v>167</v>
      </c>
      <c r="BE203" s="132">
        <f t="shared" si="34"/>
        <v>0</v>
      </c>
      <c r="BF203" s="132">
        <f t="shared" si="35"/>
        <v>0</v>
      </c>
      <c r="BG203" s="132">
        <f t="shared" si="36"/>
        <v>0</v>
      </c>
      <c r="BH203" s="132">
        <f t="shared" si="37"/>
        <v>0</v>
      </c>
      <c r="BI203" s="132">
        <f t="shared" si="38"/>
        <v>0</v>
      </c>
      <c r="BJ203" s="17" t="s">
        <v>80</v>
      </c>
      <c r="BK203" s="132">
        <f t="shared" si="39"/>
        <v>0</v>
      </c>
      <c r="BL203" s="17" t="s">
        <v>173</v>
      </c>
      <c r="BM203" s="131" t="s">
        <v>795</v>
      </c>
    </row>
    <row r="204" spans="2:65" s="1" customFormat="1" ht="16.5" customHeight="1" x14ac:dyDescent="0.2">
      <c r="B204" s="32"/>
      <c r="C204" s="120" t="s">
        <v>796</v>
      </c>
      <c r="D204" s="120" t="s">
        <v>168</v>
      </c>
      <c r="E204" s="121" t="s">
        <v>797</v>
      </c>
      <c r="F204" s="122" t="s">
        <v>547</v>
      </c>
      <c r="G204" s="123" t="s">
        <v>228</v>
      </c>
      <c r="H204" s="124">
        <v>394</v>
      </c>
      <c r="I204" s="125"/>
      <c r="J204" s="126">
        <f t="shared" si="30"/>
        <v>0</v>
      </c>
      <c r="K204" s="122" t="s">
        <v>19</v>
      </c>
      <c r="L204" s="32"/>
      <c r="M204" s="127" t="s">
        <v>19</v>
      </c>
      <c r="N204" s="128" t="s">
        <v>43</v>
      </c>
      <c r="P204" s="129">
        <f t="shared" si="31"/>
        <v>0</v>
      </c>
      <c r="Q204" s="129">
        <v>0</v>
      </c>
      <c r="R204" s="129">
        <f t="shared" si="32"/>
        <v>0</v>
      </c>
      <c r="S204" s="129">
        <v>0</v>
      </c>
      <c r="T204" s="129">
        <f t="shared" si="33"/>
        <v>0</v>
      </c>
      <c r="U204" s="130" t="s">
        <v>19</v>
      </c>
      <c r="AR204" s="131" t="s">
        <v>173</v>
      </c>
      <c r="AT204" s="131" t="s">
        <v>168</v>
      </c>
      <c r="AU204" s="131" t="s">
        <v>82</v>
      </c>
      <c r="AY204" s="17" t="s">
        <v>167</v>
      </c>
      <c r="BE204" s="132">
        <f t="shared" si="34"/>
        <v>0</v>
      </c>
      <c r="BF204" s="132">
        <f t="shared" si="35"/>
        <v>0</v>
      </c>
      <c r="BG204" s="132">
        <f t="shared" si="36"/>
        <v>0</v>
      </c>
      <c r="BH204" s="132">
        <f t="shared" si="37"/>
        <v>0</v>
      </c>
      <c r="BI204" s="132">
        <f t="shared" si="38"/>
        <v>0</v>
      </c>
      <c r="BJ204" s="17" t="s">
        <v>80</v>
      </c>
      <c r="BK204" s="132">
        <f t="shared" si="39"/>
        <v>0</v>
      </c>
      <c r="BL204" s="17" t="s">
        <v>173</v>
      </c>
      <c r="BM204" s="131" t="s">
        <v>798</v>
      </c>
    </row>
    <row r="205" spans="2:65" s="1" customFormat="1" ht="16.5" customHeight="1" x14ac:dyDescent="0.2">
      <c r="B205" s="32"/>
      <c r="C205" s="120" t="s">
        <v>799</v>
      </c>
      <c r="D205" s="120" t="s">
        <v>168</v>
      </c>
      <c r="E205" s="121" t="s">
        <v>800</v>
      </c>
      <c r="F205" s="122" t="s">
        <v>695</v>
      </c>
      <c r="G205" s="123" t="s">
        <v>228</v>
      </c>
      <c r="H205" s="124">
        <v>108</v>
      </c>
      <c r="I205" s="125"/>
      <c r="J205" s="126">
        <f t="shared" si="30"/>
        <v>0</v>
      </c>
      <c r="K205" s="122" t="s">
        <v>19</v>
      </c>
      <c r="L205" s="32"/>
      <c r="M205" s="127" t="s">
        <v>19</v>
      </c>
      <c r="N205" s="128" t="s">
        <v>43</v>
      </c>
      <c r="P205" s="129">
        <f t="shared" si="31"/>
        <v>0</v>
      </c>
      <c r="Q205" s="129">
        <v>0</v>
      </c>
      <c r="R205" s="129">
        <f t="shared" si="32"/>
        <v>0</v>
      </c>
      <c r="S205" s="129">
        <v>0</v>
      </c>
      <c r="T205" s="129">
        <f t="shared" si="33"/>
        <v>0</v>
      </c>
      <c r="U205" s="130" t="s">
        <v>19</v>
      </c>
      <c r="AR205" s="131" t="s">
        <v>173</v>
      </c>
      <c r="AT205" s="131" t="s">
        <v>168</v>
      </c>
      <c r="AU205" s="131" t="s">
        <v>82</v>
      </c>
      <c r="AY205" s="17" t="s">
        <v>167</v>
      </c>
      <c r="BE205" s="132">
        <f t="shared" si="34"/>
        <v>0</v>
      </c>
      <c r="BF205" s="132">
        <f t="shared" si="35"/>
        <v>0</v>
      </c>
      <c r="BG205" s="132">
        <f t="shared" si="36"/>
        <v>0</v>
      </c>
      <c r="BH205" s="132">
        <f t="shared" si="37"/>
        <v>0</v>
      </c>
      <c r="BI205" s="132">
        <f t="shared" si="38"/>
        <v>0</v>
      </c>
      <c r="BJ205" s="17" t="s">
        <v>80</v>
      </c>
      <c r="BK205" s="132">
        <f t="shared" si="39"/>
        <v>0</v>
      </c>
      <c r="BL205" s="17" t="s">
        <v>173</v>
      </c>
      <c r="BM205" s="131" t="s">
        <v>801</v>
      </c>
    </row>
    <row r="206" spans="2:65" s="1" customFormat="1" ht="16.5" customHeight="1" x14ac:dyDescent="0.2">
      <c r="B206" s="32"/>
      <c r="C206" s="120" t="s">
        <v>802</v>
      </c>
      <c r="D206" s="120" t="s">
        <v>168</v>
      </c>
      <c r="E206" s="121" t="s">
        <v>803</v>
      </c>
      <c r="F206" s="122" t="s">
        <v>804</v>
      </c>
      <c r="G206" s="123" t="s">
        <v>424</v>
      </c>
      <c r="H206" s="124">
        <v>1</v>
      </c>
      <c r="I206" s="125"/>
      <c r="J206" s="126">
        <f t="shared" si="30"/>
        <v>0</v>
      </c>
      <c r="K206" s="122" t="s">
        <v>19</v>
      </c>
      <c r="L206" s="32"/>
      <c r="M206" s="127" t="s">
        <v>19</v>
      </c>
      <c r="N206" s="128" t="s">
        <v>43</v>
      </c>
      <c r="P206" s="129">
        <f t="shared" si="31"/>
        <v>0</v>
      </c>
      <c r="Q206" s="129">
        <v>0</v>
      </c>
      <c r="R206" s="129">
        <f t="shared" si="32"/>
        <v>0</v>
      </c>
      <c r="S206" s="129">
        <v>0</v>
      </c>
      <c r="T206" s="129">
        <f t="shared" si="33"/>
        <v>0</v>
      </c>
      <c r="U206" s="130" t="s">
        <v>19</v>
      </c>
      <c r="AR206" s="131" t="s">
        <v>173</v>
      </c>
      <c r="AT206" s="131" t="s">
        <v>168</v>
      </c>
      <c r="AU206" s="131" t="s">
        <v>82</v>
      </c>
      <c r="AY206" s="17" t="s">
        <v>167</v>
      </c>
      <c r="BE206" s="132">
        <f t="shared" si="34"/>
        <v>0</v>
      </c>
      <c r="BF206" s="132">
        <f t="shared" si="35"/>
        <v>0</v>
      </c>
      <c r="BG206" s="132">
        <f t="shared" si="36"/>
        <v>0</v>
      </c>
      <c r="BH206" s="132">
        <f t="shared" si="37"/>
        <v>0</v>
      </c>
      <c r="BI206" s="132">
        <f t="shared" si="38"/>
        <v>0</v>
      </c>
      <c r="BJ206" s="17" t="s">
        <v>80</v>
      </c>
      <c r="BK206" s="132">
        <f t="shared" si="39"/>
        <v>0</v>
      </c>
      <c r="BL206" s="17" t="s">
        <v>173</v>
      </c>
      <c r="BM206" s="131" t="s">
        <v>805</v>
      </c>
    </row>
    <row r="207" spans="2:65" s="1" customFormat="1" ht="16.5" customHeight="1" x14ac:dyDescent="0.2">
      <c r="B207" s="32"/>
      <c r="C207" s="120" t="s">
        <v>806</v>
      </c>
      <c r="D207" s="120" t="s">
        <v>168</v>
      </c>
      <c r="E207" s="121" t="s">
        <v>807</v>
      </c>
      <c r="F207" s="122" t="s">
        <v>567</v>
      </c>
      <c r="G207" s="123" t="s">
        <v>568</v>
      </c>
      <c r="H207" s="124">
        <v>1</v>
      </c>
      <c r="I207" s="125"/>
      <c r="J207" s="126">
        <f t="shared" si="30"/>
        <v>0</v>
      </c>
      <c r="K207" s="122" t="s">
        <v>19</v>
      </c>
      <c r="L207" s="32"/>
      <c r="M207" s="127" t="s">
        <v>19</v>
      </c>
      <c r="N207" s="128" t="s">
        <v>43</v>
      </c>
      <c r="P207" s="129">
        <f t="shared" si="31"/>
        <v>0</v>
      </c>
      <c r="Q207" s="129">
        <v>0</v>
      </c>
      <c r="R207" s="129">
        <f t="shared" si="32"/>
        <v>0</v>
      </c>
      <c r="S207" s="129">
        <v>0</v>
      </c>
      <c r="T207" s="129">
        <f t="shared" si="33"/>
        <v>0</v>
      </c>
      <c r="U207" s="130" t="s">
        <v>19</v>
      </c>
      <c r="AR207" s="131" t="s">
        <v>173</v>
      </c>
      <c r="AT207" s="131" t="s">
        <v>168</v>
      </c>
      <c r="AU207" s="131" t="s">
        <v>82</v>
      </c>
      <c r="AY207" s="17" t="s">
        <v>167</v>
      </c>
      <c r="BE207" s="132">
        <f t="shared" si="34"/>
        <v>0</v>
      </c>
      <c r="BF207" s="132">
        <f t="shared" si="35"/>
        <v>0</v>
      </c>
      <c r="BG207" s="132">
        <f t="shared" si="36"/>
        <v>0</v>
      </c>
      <c r="BH207" s="132">
        <f t="shared" si="37"/>
        <v>0</v>
      </c>
      <c r="BI207" s="132">
        <f t="shared" si="38"/>
        <v>0</v>
      </c>
      <c r="BJ207" s="17" t="s">
        <v>80</v>
      </c>
      <c r="BK207" s="132">
        <f t="shared" si="39"/>
        <v>0</v>
      </c>
      <c r="BL207" s="17" t="s">
        <v>173</v>
      </c>
      <c r="BM207" s="131" t="s">
        <v>808</v>
      </c>
    </row>
    <row r="208" spans="2:65" s="1" customFormat="1" ht="16.5" customHeight="1" x14ac:dyDescent="0.2">
      <c r="B208" s="32"/>
      <c r="C208" s="120" t="s">
        <v>809</v>
      </c>
      <c r="D208" s="120" t="s">
        <v>168</v>
      </c>
      <c r="E208" s="121" t="s">
        <v>810</v>
      </c>
      <c r="F208" s="122" t="s">
        <v>572</v>
      </c>
      <c r="G208" s="123" t="s">
        <v>568</v>
      </c>
      <c r="H208" s="124">
        <v>1</v>
      </c>
      <c r="I208" s="125"/>
      <c r="J208" s="126">
        <f t="shared" si="30"/>
        <v>0</v>
      </c>
      <c r="K208" s="122" t="s">
        <v>19</v>
      </c>
      <c r="L208" s="32"/>
      <c r="M208" s="127" t="s">
        <v>19</v>
      </c>
      <c r="N208" s="128" t="s">
        <v>43</v>
      </c>
      <c r="P208" s="129">
        <f t="shared" si="31"/>
        <v>0</v>
      </c>
      <c r="Q208" s="129">
        <v>0</v>
      </c>
      <c r="R208" s="129">
        <f t="shared" si="32"/>
        <v>0</v>
      </c>
      <c r="S208" s="129">
        <v>0</v>
      </c>
      <c r="T208" s="129">
        <f t="shared" si="33"/>
        <v>0</v>
      </c>
      <c r="U208" s="130" t="s">
        <v>19</v>
      </c>
      <c r="AR208" s="131" t="s">
        <v>173</v>
      </c>
      <c r="AT208" s="131" t="s">
        <v>168</v>
      </c>
      <c r="AU208" s="131" t="s">
        <v>82</v>
      </c>
      <c r="AY208" s="17" t="s">
        <v>167</v>
      </c>
      <c r="BE208" s="132">
        <f t="shared" si="34"/>
        <v>0</v>
      </c>
      <c r="BF208" s="132">
        <f t="shared" si="35"/>
        <v>0</v>
      </c>
      <c r="BG208" s="132">
        <f t="shared" si="36"/>
        <v>0</v>
      </c>
      <c r="BH208" s="132">
        <f t="shared" si="37"/>
        <v>0</v>
      </c>
      <c r="BI208" s="132">
        <f t="shared" si="38"/>
        <v>0</v>
      </c>
      <c r="BJ208" s="17" t="s">
        <v>80</v>
      </c>
      <c r="BK208" s="132">
        <f t="shared" si="39"/>
        <v>0</v>
      </c>
      <c r="BL208" s="17" t="s">
        <v>173</v>
      </c>
      <c r="BM208" s="131" t="s">
        <v>811</v>
      </c>
    </row>
    <row r="209" spans="2:65" s="1" customFormat="1" ht="16.5" customHeight="1" x14ac:dyDescent="0.2">
      <c r="B209" s="32"/>
      <c r="C209" s="120" t="s">
        <v>812</v>
      </c>
      <c r="D209" s="120" t="s">
        <v>168</v>
      </c>
      <c r="E209" s="121" t="s">
        <v>813</v>
      </c>
      <c r="F209" s="122" t="s">
        <v>576</v>
      </c>
      <c r="G209" s="123" t="s">
        <v>568</v>
      </c>
      <c r="H209" s="124">
        <v>1</v>
      </c>
      <c r="I209" s="125"/>
      <c r="J209" s="126">
        <f t="shared" si="30"/>
        <v>0</v>
      </c>
      <c r="K209" s="122" t="s">
        <v>19</v>
      </c>
      <c r="L209" s="32"/>
      <c r="M209" s="127" t="s">
        <v>19</v>
      </c>
      <c r="N209" s="128" t="s">
        <v>43</v>
      </c>
      <c r="P209" s="129">
        <f t="shared" si="31"/>
        <v>0</v>
      </c>
      <c r="Q209" s="129">
        <v>0</v>
      </c>
      <c r="R209" s="129">
        <f t="shared" si="32"/>
        <v>0</v>
      </c>
      <c r="S209" s="129">
        <v>0</v>
      </c>
      <c r="T209" s="129">
        <f t="shared" si="33"/>
        <v>0</v>
      </c>
      <c r="U209" s="130" t="s">
        <v>19</v>
      </c>
      <c r="AR209" s="131" t="s">
        <v>173</v>
      </c>
      <c r="AT209" s="131" t="s">
        <v>168</v>
      </c>
      <c r="AU209" s="131" t="s">
        <v>82</v>
      </c>
      <c r="AY209" s="17" t="s">
        <v>167</v>
      </c>
      <c r="BE209" s="132">
        <f t="shared" si="34"/>
        <v>0</v>
      </c>
      <c r="BF209" s="132">
        <f t="shared" si="35"/>
        <v>0</v>
      </c>
      <c r="BG209" s="132">
        <f t="shared" si="36"/>
        <v>0</v>
      </c>
      <c r="BH209" s="132">
        <f t="shared" si="37"/>
        <v>0</v>
      </c>
      <c r="BI209" s="132">
        <f t="shared" si="38"/>
        <v>0</v>
      </c>
      <c r="BJ209" s="17" t="s">
        <v>80</v>
      </c>
      <c r="BK209" s="132">
        <f t="shared" si="39"/>
        <v>0</v>
      </c>
      <c r="BL209" s="17" t="s">
        <v>173</v>
      </c>
      <c r="BM209" s="131" t="s">
        <v>814</v>
      </c>
    </row>
    <row r="210" spans="2:65" s="1" customFormat="1" ht="16.5" customHeight="1" x14ac:dyDescent="0.2">
      <c r="B210" s="32"/>
      <c r="C210" s="120" t="s">
        <v>815</v>
      </c>
      <c r="D210" s="120" t="s">
        <v>168</v>
      </c>
      <c r="E210" s="121" t="s">
        <v>816</v>
      </c>
      <c r="F210" s="122" t="s">
        <v>580</v>
      </c>
      <c r="G210" s="123" t="s">
        <v>568</v>
      </c>
      <c r="H210" s="124">
        <v>1</v>
      </c>
      <c r="I210" s="125"/>
      <c r="J210" s="126">
        <f t="shared" si="30"/>
        <v>0</v>
      </c>
      <c r="K210" s="122" t="s">
        <v>19</v>
      </c>
      <c r="L210" s="32"/>
      <c r="M210" s="127" t="s">
        <v>19</v>
      </c>
      <c r="N210" s="128" t="s">
        <v>43</v>
      </c>
      <c r="P210" s="129">
        <f t="shared" si="31"/>
        <v>0</v>
      </c>
      <c r="Q210" s="129">
        <v>0</v>
      </c>
      <c r="R210" s="129">
        <f t="shared" si="32"/>
        <v>0</v>
      </c>
      <c r="S210" s="129">
        <v>0</v>
      </c>
      <c r="T210" s="129">
        <f t="shared" si="33"/>
        <v>0</v>
      </c>
      <c r="U210" s="130" t="s">
        <v>19</v>
      </c>
      <c r="AR210" s="131" t="s">
        <v>173</v>
      </c>
      <c r="AT210" s="131" t="s">
        <v>168</v>
      </c>
      <c r="AU210" s="131" t="s">
        <v>82</v>
      </c>
      <c r="AY210" s="17" t="s">
        <v>167</v>
      </c>
      <c r="BE210" s="132">
        <f t="shared" si="34"/>
        <v>0</v>
      </c>
      <c r="BF210" s="132">
        <f t="shared" si="35"/>
        <v>0</v>
      </c>
      <c r="BG210" s="132">
        <f t="shared" si="36"/>
        <v>0</v>
      </c>
      <c r="BH210" s="132">
        <f t="shared" si="37"/>
        <v>0</v>
      </c>
      <c r="BI210" s="132">
        <f t="shared" si="38"/>
        <v>0</v>
      </c>
      <c r="BJ210" s="17" t="s">
        <v>80</v>
      </c>
      <c r="BK210" s="132">
        <f t="shared" si="39"/>
        <v>0</v>
      </c>
      <c r="BL210" s="17" t="s">
        <v>173</v>
      </c>
      <c r="BM210" s="131" t="s">
        <v>817</v>
      </c>
    </row>
    <row r="211" spans="2:65" s="10" customFormat="1" ht="22.9" customHeight="1" x14ac:dyDescent="0.2">
      <c r="B211" s="110"/>
      <c r="D211" s="111" t="s">
        <v>71</v>
      </c>
      <c r="E211" s="175" t="s">
        <v>818</v>
      </c>
      <c r="F211" s="175" t="s">
        <v>819</v>
      </c>
      <c r="I211" s="113"/>
      <c r="J211" s="176">
        <f>BK211</f>
        <v>0</v>
      </c>
      <c r="L211" s="110"/>
      <c r="M211" s="115"/>
      <c r="P211" s="116">
        <f>SUM(P212:P260)</f>
        <v>0</v>
      </c>
      <c r="R211" s="116">
        <f>SUM(R212:R260)</f>
        <v>0</v>
      </c>
      <c r="T211" s="116">
        <f>SUM(T212:T260)</f>
        <v>0</v>
      </c>
      <c r="U211" s="117"/>
      <c r="AR211" s="111" t="s">
        <v>80</v>
      </c>
      <c r="AT211" s="118" t="s">
        <v>71</v>
      </c>
      <c r="AU211" s="118" t="s">
        <v>80</v>
      </c>
      <c r="AY211" s="111" t="s">
        <v>167</v>
      </c>
      <c r="BK211" s="119">
        <f>SUM(BK212:BK260)</f>
        <v>0</v>
      </c>
    </row>
    <row r="212" spans="2:65" s="1" customFormat="1" ht="16.5" customHeight="1" x14ac:dyDescent="0.2">
      <c r="B212" s="32"/>
      <c r="C212" s="120" t="s">
        <v>820</v>
      </c>
      <c r="D212" s="120" t="s">
        <v>168</v>
      </c>
      <c r="E212" s="121" t="s">
        <v>821</v>
      </c>
      <c r="F212" s="122" t="s">
        <v>430</v>
      </c>
      <c r="G212" s="123" t="s">
        <v>424</v>
      </c>
      <c r="H212" s="124">
        <v>10</v>
      </c>
      <c r="I212" s="125"/>
      <c r="J212" s="126">
        <f t="shared" ref="J212:J243" si="40">ROUND(I212*H212,2)</f>
        <v>0</v>
      </c>
      <c r="K212" s="122" t="s">
        <v>19</v>
      </c>
      <c r="L212" s="32"/>
      <c r="M212" s="127" t="s">
        <v>19</v>
      </c>
      <c r="N212" s="128" t="s">
        <v>43</v>
      </c>
      <c r="P212" s="129">
        <f t="shared" ref="P212:P243" si="41">O212*H212</f>
        <v>0</v>
      </c>
      <c r="Q212" s="129">
        <v>0</v>
      </c>
      <c r="R212" s="129">
        <f t="shared" ref="R212:R243" si="42">Q212*H212</f>
        <v>0</v>
      </c>
      <c r="S212" s="129">
        <v>0</v>
      </c>
      <c r="T212" s="129">
        <f t="shared" ref="T212:T243" si="43">S212*H212</f>
        <v>0</v>
      </c>
      <c r="U212" s="130" t="s">
        <v>19</v>
      </c>
      <c r="AR212" s="131" t="s">
        <v>173</v>
      </c>
      <c r="AT212" s="131" t="s">
        <v>168</v>
      </c>
      <c r="AU212" s="131" t="s">
        <v>82</v>
      </c>
      <c r="AY212" s="17" t="s">
        <v>167</v>
      </c>
      <c r="BE212" s="132">
        <f t="shared" ref="BE212:BE243" si="44">IF(N212="základní",J212,0)</f>
        <v>0</v>
      </c>
      <c r="BF212" s="132">
        <f t="shared" ref="BF212:BF243" si="45">IF(N212="snížená",J212,0)</f>
        <v>0</v>
      </c>
      <c r="BG212" s="132">
        <f t="shared" ref="BG212:BG243" si="46">IF(N212="zákl. přenesená",J212,0)</f>
        <v>0</v>
      </c>
      <c r="BH212" s="132">
        <f t="shared" ref="BH212:BH243" si="47">IF(N212="sníž. přenesená",J212,0)</f>
        <v>0</v>
      </c>
      <c r="BI212" s="132">
        <f t="shared" ref="BI212:BI243" si="48">IF(N212="nulová",J212,0)</f>
        <v>0</v>
      </c>
      <c r="BJ212" s="17" t="s">
        <v>80</v>
      </c>
      <c r="BK212" s="132">
        <f t="shared" ref="BK212:BK243" si="49">ROUND(I212*H212,2)</f>
        <v>0</v>
      </c>
      <c r="BL212" s="17" t="s">
        <v>173</v>
      </c>
      <c r="BM212" s="131" t="s">
        <v>822</v>
      </c>
    </row>
    <row r="213" spans="2:65" s="1" customFormat="1" ht="24.2" customHeight="1" x14ac:dyDescent="0.2">
      <c r="B213" s="32"/>
      <c r="C213" s="120" t="s">
        <v>823</v>
      </c>
      <c r="D213" s="120" t="s">
        <v>168</v>
      </c>
      <c r="E213" s="121" t="s">
        <v>824</v>
      </c>
      <c r="F213" s="122" t="s">
        <v>3377</v>
      </c>
      <c r="G213" s="123" t="s">
        <v>424</v>
      </c>
      <c r="H213" s="124">
        <v>30</v>
      </c>
      <c r="I213" s="125"/>
      <c r="J213" s="126">
        <f t="shared" si="40"/>
        <v>0</v>
      </c>
      <c r="K213" s="122" t="s">
        <v>19</v>
      </c>
      <c r="L213" s="32"/>
      <c r="M213" s="127" t="s">
        <v>19</v>
      </c>
      <c r="N213" s="128" t="s">
        <v>43</v>
      </c>
      <c r="P213" s="129">
        <f t="shared" si="41"/>
        <v>0</v>
      </c>
      <c r="Q213" s="129">
        <v>0</v>
      </c>
      <c r="R213" s="129">
        <f t="shared" si="42"/>
        <v>0</v>
      </c>
      <c r="S213" s="129">
        <v>0</v>
      </c>
      <c r="T213" s="129">
        <f t="shared" si="43"/>
        <v>0</v>
      </c>
      <c r="U213" s="130" t="s">
        <v>19</v>
      </c>
      <c r="AR213" s="131" t="s">
        <v>173</v>
      </c>
      <c r="AT213" s="131" t="s">
        <v>168</v>
      </c>
      <c r="AU213" s="131" t="s">
        <v>82</v>
      </c>
      <c r="AY213" s="17" t="s">
        <v>167</v>
      </c>
      <c r="BE213" s="132">
        <f t="shared" si="44"/>
        <v>0</v>
      </c>
      <c r="BF213" s="132">
        <f t="shared" si="45"/>
        <v>0</v>
      </c>
      <c r="BG213" s="132">
        <f t="shared" si="46"/>
        <v>0</v>
      </c>
      <c r="BH213" s="132">
        <f t="shared" si="47"/>
        <v>0</v>
      </c>
      <c r="BI213" s="132">
        <f t="shared" si="48"/>
        <v>0</v>
      </c>
      <c r="BJ213" s="17" t="s">
        <v>80</v>
      </c>
      <c r="BK213" s="132">
        <f t="shared" si="49"/>
        <v>0</v>
      </c>
      <c r="BL213" s="17" t="s">
        <v>173</v>
      </c>
      <c r="BM213" s="131" t="s">
        <v>825</v>
      </c>
    </row>
    <row r="214" spans="2:65" s="1" customFormat="1" ht="16.5" customHeight="1" x14ac:dyDescent="0.2">
      <c r="B214" s="32"/>
      <c r="C214" s="120" t="s">
        <v>826</v>
      </c>
      <c r="D214" s="120" t="s">
        <v>168</v>
      </c>
      <c r="E214" s="121" t="s">
        <v>827</v>
      </c>
      <c r="F214" s="122" t="s">
        <v>828</v>
      </c>
      <c r="G214" s="123" t="s">
        <v>424</v>
      </c>
      <c r="H214" s="124">
        <v>20</v>
      </c>
      <c r="I214" s="125"/>
      <c r="J214" s="126">
        <f t="shared" si="40"/>
        <v>0</v>
      </c>
      <c r="K214" s="122" t="s">
        <v>19</v>
      </c>
      <c r="L214" s="32"/>
      <c r="M214" s="127" t="s">
        <v>19</v>
      </c>
      <c r="N214" s="128" t="s">
        <v>43</v>
      </c>
      <c r="P214" s="129">
        <f t="shared" si="41"/>
        <v>0</v>
      </c>
      <c r="Q214" s="129">
        <v>0</v>
      </c>
      <c r="R214" s="129">
        <f t="shared" si="42"/>
        <v>0</v>
      </c>
      <c r="S214" s="129">
        <v>0</v>
      </c>
      <c r="T214" s="129">
        <f t="shared" si="43"/>
        <v>0</v>
      </c>
      <c r="U214" s="130" t="s">
        <v>19</v>
      </c>
      <c r="AR214" s="131" t="s">
        <v>173</v>
      </c>
      <c r="AT214" s="131" t="s">
        <v>168</v>
      </c>
      <c r="AU214" s="131" t="s">
        <v>82</v>
      </c>
      <c r="AY214" s="17" t="s">
        <v>167</v>
      </c>
      <c r="BE214" s="132">
        <f t="shared" si="44"/>
        <v>0</v>
      </c>
      <c r="BF214" s="132">
        <f t="shared" si="45"/>
        <v>0</v>
      </c>
      <c r="BG214" s="132">
        <f t="shared" si="46"/>
        <v>0</v>
      </c>
      <c r="BH214" s="132">
        <f t="shared" si="47"/>
        <v>0</v>
      </c>
      <c r="BI214" s="132">
        <f t="shared" si="48"/>
        <v>0</v>
      </c>
      <c r="BJ214" s="17" t="s">
        <v>80</v>
      </c>
      <c r="BK214" s="132">
        <f t="shared" si="49"/>
        <v>0</v>
      </c>
      <c r="BL214" s="17" t="s">
        <v>173</v>
      </c>
      <c r="BM214" s="131" t="s">
        <v>829</v>
      </c>
    </row>
    <row r="215" spans="2:65" s="1" customFormat="1" ht="16.5" customHeight="1" x14ac:dyDescent="0.2">
      <c r="B215" s="32"/>
      <c r="C215" s="120" t="s">
        <v>830</v>
      </c>
      <c r="D215" s="120" t="s">
        <v>168</v>
      </c>
      <c r="E215" s="121" t="s">
        <v>831</v>
      </c>
      <c r="F215" s="122" t="s">
        <v>832</v>
      </c>
      <c r="G215" s="123" t="s">
        <v>424</v>
      </c>
      <c r="H215" s="124">
        <v>1</v>
      </c>
      <c r="I215" s="125"/>
      <c r="J215" s="126">
        <f t="shared" si="40"/>
        <v>0</v>
      </c>
      <c r="K215" s="122" t="s">
        <v>19</v>
      </c>
      <c r="L215" s="32"/>
      <c r="M215" s="127" t="s">
        <v>19</v>
      </c>
      <c r="N215" s="128" t="s">
        <v>43</v>
      </c>
      <c r="P215" s="129">
        <f t="shared" si="41"/>
        <v>0</v>
      </c>
      <c r="Q215" s="129">
        <v>0</v>
      </c>
      <c r="R215" s="129">
        <f t="shared" si="42"/>
        <v>0</v>
      </c>
      <c r="S215" s="129">
        <v>0</v>
      </c>
      <c r="T215" s="129">
        <f t="shared" si="43"/>
        <v>0</v>
      </c>
      <c r="U215" s="130" t="s">
        <v>19</v>
      </c>
      <c r="AR215" s="131" t="s">
        <v>173</v>
      </c>
      <c r="AT215" s="131" t="s">
        <v>168</v>
      </c>
      <c r="AU215" s="131" t="s">
        <v>82</v>
      </c>
      <c r="AY215" s="17" t="s">
        <v>167</v>
      </c>
      <c r="BE215" s="132">
        <f t="shared" si="44"/>
        <v>0</v>
      </c>
      <c r="BF215" s="132">
        <f t="shared" si="45"/>
        <v>0</v>
      </c>
      <c r="BG215" s="132">
        <f t="shared" si="46"/>
        <v>0</v>
      </c>
      <c r="BH215" s="132">
        <f t="shared" si="47"/>
        <v>0</v>
      </c>
      <c r="BI215" s="132">
        <f t="shared" si="48"/>
        <v>0</v>
      </c>
      <c r="BJ215" s="17" t="s">
        <v>80</v>
      </c>
      <c r="BK215" s="132">
        <f t="shared" si="49"/>
        <v>0</v>
      </c>
      <c r="BL215" s="17" t="s">
        <v>173</v>
      </c>
      <c r="BM215" s="131" t="s">
        <v>833</v>
      </c>
    </row>
    <row r="216" spans="2:65" s="1" customFormat="1" ht="16.5" customHeight="1" x14ac:dyDescent="0.2">
      <c r="B216" s="32"/>
      <c r="C216" s="120" t="s">
        <v>834</v>
      </c>
      <c r="D216" s="120" t="s">
        <v>168</v>
      </c>
      <c r="E216" s="121" t="s">
        <v>835</v>
      </c>
      <c r="F216" s="122" t="s">
        <v>836</v>
      </c>
      <c r="G216" s="123" t="s">
        <v>424</v>
      </c>
      <c r="H216" s="124">
        <v>1</v>
      </c>
      <c r="I216" s="125"/>
      <c r="J216" s="126">
        <f t="shared" si="40"/>
        <v>0</v>
      </c>
      <c r="K216" s="122" t="s">
        <v>19</v>
      </c>
      <c r="L216" s="32"/>
      <c r="M216" s="127" t="s">
        <v>19</v>
      </c>
      <c r="N216" s="128" t="s">
        <v>43</v>
      </c>
      <c r="P216" s="129">
        <f t="shared" si="41"/>
        <v>0</v>
      </c>
      <c r="Q216" s="129">
        <v>0</v>
      </c>
      <c r="R216" s="129">
        <f t="shared" si="42"/>
        <v>0</v>
      </c>
      <c r="S216" s="129">
        <v>0</v>
      </c>
      <c r="T216" s="129">
        <f t="shared" si="43"/>
        <v>0</v>
      </c>
      <c r="U216" s="130" t="s">
        <v>19</v>
      </c>
      <c r="AR216" s="131" t="s">
        <v>173</v>
      </c>
      <c r="AT216" s="131" t="s">
        <v>168</v>
      </c>
      <c r="AU216" s="131" t="s">
        <v>82</v>
      </c>
      <c r="AY216" s="17" t="s">
        <v>167</v>
      </c>
      <c r="BE216" s="132">
        <f t="shared" si="44"/>
        <v>0</v>
      </c>
      <c r="BF216" s="132">
        <f t="shared" si="45"/>
        <v>0</v>
      </c>
      <c r="BG216" s="132">
        <f t="shared" si="46"/>
        <v>0</v>
      </c>
      <c r="BH216" s="132">
        <f t="shared" si="47"/>
        <v>0</v>
      </c>
      <c r="BI216" s="132">
        <f t="shared" si="48"/>
        <v>0</v>
      </c>
      <c r="BJ216" s="17" t="s">
        <v>80</v>
      </c>
      <c r="BK216" s="132">
        <f t="shared" si="49"/>
        <v>0</v>
      </c>
      <c r="BL216" s="17" t="s">
        <v>173</v>
      </c>
      <c r="BM216" s="131" t="s">
        <v>837</v>
      </c>
    </row>
    <row r="217" spans="2:65" s="1" customFormat="1" ht="16.5" customHeight="1" x14ac:dyDescent="0.2">
      <c r="B217" s="32"/>
      <c r="C217" s="120" t="s">
        <v>838</v>
      </c>
      <c r="D217" s="120" t="s">
        <v>168</v>
      </c>
      <c r="E217" s="121" t="s">
        <v>839</v>
      </c>
      <c r="F217" s="122" t="s">
        <v>840</v>
      </c>
      <c r="G217" s="123" t="s">
        <v>424</v>
      </c>
      <c r="H217" s="124">
        <v>17</v>
      </c>
      <c r="I217" s="125"/>
      <c r="J217" s="126">
        <f t="shared" si="40"/>
        <v>0</v>
      </c>
      <c r="K217" s="122" t="s">
        <v>19</v>
      </c>
      <c r="L217" s="32"/>
      <c r="M217" s="127" t="s">
        <v>19</v>
      </c>
      <c r="N217" s="128" t="s">
        <v>43</v>
      </c>
      <c r="P217" s="129">
        <f t="shared" si="41"/>
        <v>0</v>
      </c>
      <c r="Q217" s="129">
        <v>0</v>
      </c>
      <c r="R217" s="129">
        <f t="shared" si="42"/>
        <v>0</v>
      </c>
      <c r="S217" s="129">
        <v>0</v>
      </c>
      <c r="T217" s="129">
        <f t="shared" si="43"/>
        <v>0</v>
      </c>
      <c r="U217" s="130" t="s">
        <v>19</v>
      </c>
      <c r="AR217" s="131" t="s">
        <v>173</v>
      </c>
      <c r="AT217" s="131" t="s">
        <v>168</v>
      </c>
      <c r="AU217" s="131" t="s">
        <v>82</v>
      </c>
      <c r="AY217" s="17" t="s">
        <v>167</v>
      </c>
      <c r="BE217" s="132">
        <f t="shared" si="44"/>
        <v>0</v>
      </c>
      <c r="BF217" s="132">
        <f t="shared" si="45"/>
        <v>0</v>
      </c>
      <c r="BG217" s="132">
        <f t="shared" si="46"/>
        <v>0</v>
      </c>
      <c r="BH217" s="132">
        <f t="shared" si="47"/>
        <v>0</v>
      </c>
      <c r="BI217" s="132">
        <f t="shared" si="48"/>
        <v>0</v>
      </c>
      <c r="BJ217" s="17" t="s">
        <v>80</v>
      </c>
      <c r="BK217" s="132">
        <f t="shared" si="49"/>
        <v>0</v>
      </c>
      <c r="BL217" s="17" t="s">
        <v>173</v>
      </c>
      <c r="BM217" s="131" t="s">
        <v>841</v>
      </c>
    </row>
    <row r="218" spans="2:65" s="1" customFormat="1" ht="16.5" customHeight="1" x14ac:dyDescent="0.2">
      <c r="B218" s="32"/>
      <c r="C218" s="120" t="s">
        <v>842</v>
      </c>
      <c r="D218" s="120" t="s">
        <v>168</v>
      </c>
      <c r="E218" s="121" t="s">
        <v>843</v>
      </c>
      <c r="F218" s="122" t="s">
        <v>844</v>
      </c>
      <c r="G218" s="123" t="s">
        <v>424</v>
      </c>
      <c r="H218" s="124">
        <v>1</v>
      </c>
      <c r="I218" s="125"/>
      <c r="J218" s="126">
        <f t="shared" si="40"/>
        <v>0</v>
      </c>
      <c r="K218" s="122" t="s">
        <v>19</v>
      </c>
      <c r="L218" s="32"/>
      <c r="M218" s="127" t="s">
        <v>19</v>
      </c>
      <c r="N218" s="128" t="s">
        <v>43</v>
      </c>
      <c r="P218" s="129">
        <f t="shared" si="41"/>
        <v>0</v>
      </c>
      <c r="Q218" s="129">
        <v>0</v>
      </c>
      <c r="R218" s="129">
        <f t="shared" si="42"/>
        <v>0</v>
      </c>
      <c r="S218" s="129">
        <v>0</v>
      </c>
      <c r="T218" s="129">
        <f t="shared" si="43"/>
        <v>0</v>
      </c>
      <c r="U218" s="130" t="s">
        <v>19</v>
      </c>
      <c r="AR218" s="131" t="s">
        <v>173</v>
      </c>
      <c r="AT218" s="131" t="s">
        <v>168</v>
      </c>
      <c r="AU218" s="131" t="s">
        <v>82</v>
      </c>
      <c r="AY218" s="17" t="s">
        <v>167</v>
      </c>
      <c r="BE218" s="132">
        <f t="shared" si="44"/>
        <v>0</v>
      </c>
      <c r="BF218" s="132">
        <f t="shared" si="45"/>
        <v>0</v>
      </c>
      <c r="BG218" s="132">
        <f t="shared" si="46"/>
        <v>0</v>
      </c>
      <c r="BH218" s="132">
        <f t="shared" si="47"/>
        <v>0</v>
      </c>
      <c r="BI218" s="132">
        <f t="shared" si="48"/>
        <v>0</v>
      </c>
      <c r="BJ218" s="17" t="s">
        <v>80</v>
      </c>
      <c r="BK218" s="132">
        <f t="shared" si="49"/>
        <v>0</v>
      </c>
      <c r="BL218" s="17" t="s">
        <v>173</v>
      </c>
      <c r="BM218" s="131" t="s">
        <v>845</v>
      </c>
    </row>
    <row r="219" spans="2:65" s="1" customFormat="1" ht="16.5" customHeight="1" x14ac:dyDescent="0.2">
      <c r="B219" s="32"/>
      <c r="C219" s="120" t="s">
        <v>846</v>
      </c>
      <c r="D219" s="120" t="s">
        <v>168</v>
      </c>
      <c r="E219" s="121" t="s">
        <v>847</v>
      </c>
      <c r="F219" s="122" t="s">
        <v>439</v>
      </c>
      <c r="G219" s="123" t="s">
        <v>424</v>
      </c>
      <c r="H219" s="124">
        <v>1</v>
      </c>
      <c r="I219" s="125"/>
      <c r="J219" s="126">
        <f t="shared" si="40"/>
        <v>0</v>
      </c>
      <c r="K219" s="122" t="s">
        <v>19</v>
      </c>
      <c r="L219" s="32"/>
      <c r="M219" s="127" t="s">
        <v>19</v>
      </c>
      <c r="N219" s="128" t="s">
        <v>43</v>
      </c>
      <c r="P219" s="129">
        <f t="shared" si="41"/>
        <v>0</v>
      </c>
      <c r="Q219" s="129">
        <v>0</v>
      </c>
      <c r="R219" s="129">
        <f t="shared" si="42"/>
        <v>0</v>
      </c>
      <c r="S219" s="129">
        <v>0</v>
      </c>
      <c r="T219" s="129">
        <f t="shared" si="43"/>
        <v>0</v>
      </c>
      <c r="U219" s="130" t="s">
        <v>19</v>
      </c>
      <c r="AR219" s="131" t="s">
        <v>173</v>
      </c>
      <c r="AT219" s="131" t="s">
        <v>168</v>
      </c>
      <c r="AU219" s="131" t="s">
        <v>82</v>
      </c>
      <c r="AY219" s="17" t="s">
        <v>167</v>
      </c>
      <c r="BE219" s="132">
        <f t="shared" si="44"/>
        <v>0</v>
      </c>
      <c r="BF219" s="132">
        <f t="shared" si="45"/>
        <v>0</v>
      </c>
      <c r="BG219" s="132">
        <f t="shared" si="46"/>
        <v>0</v>
      </c>
      <c r="BH219" s="132">
        <f t="shared" si="47"/>
        <v>0</v>
      </c>
      <c r="BI219" s="132">
        <f t="shared" si="48"/>
        <v>0</v>
      </c>
      <c r="BJ219" s="17" t="s">
        <v>80</v>
      </c>
      <c r="BK219" s="132">
        <f t="shared" si="49"/>
        <v>0</v>
      </c>
      <c r="BL219" s="17" t="s">
        <v>173</v>
      </c>
      <c r="BM219" s="131" t="s">
        <v>848</v>
      </c>
    </row>
    <row r="220" spans="2:65" s="1" customFormat="1" ht="16.5" customHeight="1" x14ac:dyDescent="0.2">
      <c r="B220" s="32"/>
      <c r="C220" s="120" t="s">
        <v>849</v>
      </c>
      <c r="D220" s="120" t="s">
        <v>168</v>
      </c>
      <c r="E220" s="121" t="s">
        <v>850</v>
      </c>
      <c r="F220" s="122" t="s">
        <v>851</v>
      </c>
      <c r="G220" s="123" t="s">
        <v>424</v>
      </c>
      <c r="H220" s="124">
        <v>10</v>
      </c>
      <c r="I220" s="125"/>
      <c r="J220" s="126">
        <f t="shared" si="40"/>
        <v>0</v>
      </c>
      <c r="K220" s="122" t="s">
        <v>19</v>
      </c>
      <c r="L220" s="32"/>
      <c r="M220" s="127" t="s">
        <v>19</v>
      </c>
      <c r="N220" s="128" t="s">
        <v>43</v>
      </c>
      <c r="P220" s="129">
        <f t="shared" si="41"/>
        <v>0</v>
      </c>
      <c r="Q220" s="129">
        <v>0</v>
      </c>
      <c r="R220" s="129">
        <f t="shared" si="42"/>
        <v>0</v>
      </c>
      <c r="S220" s="129">
        <v>0</v>
      </c>
      <c r="T220" s="129">
        <f t="shared" si="43"/>
        <v>0</v>
      </c>
      <c r="U220" s="130" t="s">
        <v>19</v>
      </c>
      <c r="AR220" s="131" t="s">
        <v>173</v>
      </c>
      <c r="AT220" s="131" t="s">
        <v>168</v>
      </c>
      <c r="AU220" s="131" t="s">
        <v>82</v>
      </c>
      <c r="AY220" s="17" t="s">
        <v>167</v>
      </c>
      <c r="BE220" s="132">
        <f t="shared" si="44"/>
        <v>0</v>
      </c>
      <c r="BF220" s="132">
        <f t="shared" si="45"/>
        <v>0</v>
      </c>
      <c r="BG220" s="132">
        <f t="shared" si="46"/>
        <v>0</v>
      </c>
      <c r="BH220" s="132">
        <f t="shared" si="47"/>
        <v>0</v>
      </c>
      <c r="BI220" s="132">
        <f t="shared" si="48"/>
        <v>0</v>
      </c>
      <c r="BJ220" s="17" t="s">
        <v>80</v>
      </c>
      <c r="BK220" s="132">
        <f t="shared" si="49"/>
        <v>0</v>
      </c>
      <c r="BL220" s="17" t="s">
        <v>173</v>
      </c>
      <c r="BM220" s="131" t="s">
        <v>852</v>
      </c>
    </row>
    <row r="221" spans="2:65" s="1" customFormat="1" ht="16.5" customHeight="1" x14ac:dyDescent="0.2">
      <c r="B221" s="32"/>
      <c r="C221" s="120" t="s">
        <v>853</v>
      </c>
      <c r="D221" s="120" t="s">
        <v>168</v>
      </c>
      <c r="E221" s="121" t="s">
        <v>854</v>
      </c>
      <c r="F221" s="122" t="s">
        <v>653</v>
      </c>
      <c r="G221" s="123" t="s">
        <v>424</v>
      </c>
      <c r="H221" s="124">
        <v>2</v>
      </c>
      <c r="I221" s="125"/>
      <c r="J221" s="126">
        <f t="shared" si="40"/>
        <v>0</v>
      </c>
      <c r="K221" s="122" t="s">
        <v>19</v>
      </c>
      <c r="L221" s="32"/>
      <c r="M221" s="127" t="s">
        <v>19</v>
      </c>
      <c r="N221" s="128" t="s">
        <v>43</v>
      </c>
      <c r="P221" s="129">
        <f t="shared" si="41"/>
        <v>0</v>
      </c>
      <c r="Q221" s="129">
        <v>0</v>
      </c>
      <c r="R221" s="129">
        <f t="shared" si="42"/>
        <v>0</v>
      </c>
      <c r="S221" s="129">
        <v>0</v>
      </c>
      <c r="T221" s="129">
        <f t="shared" si="43"/>
        <v>0</v>
      </c>
      <c r="U221" s="130" t="s">
        <v>19</v>
      </c>
      <c r="AR221" s="131" t="s">
        <v>173</v>
      </c>
      <c r="AT221" s="131" t="s">
        <v>168</v>
      </c>
      <c r="AU221" s="131" t="s">
        <v>82</v>
      </c>
      <c r="AY221" s="17" t="s">
        <v>167</v>
      </c>
      <c r="BE221" s="132">
        <f t="shared" si="44"/>
        <v>0</v>
      </c>
      <c r="BF221" s="132">
        <f t="shared" si="45"/>
        <v>0</v>
      </c>
      <c r="BG221" s="132">
        <f t="shared" si="46"/>
        <v>0</v>
      </c>
      <c r="BH221" s="132">
        <f t="shared" si="47"/>
        <v>0</v>
      </c>
      <c r="BI221" s="132">
        <f t="shared" si="48"/>
        <v>0</v>
      </c>
      <c r="BJ221" s="17" t="s">
        <v>80</v>
      </c>
      <c r="BK221" s="132">
        <f t="shared" si="49"/>
        <v>0</v>
      </c>
      <c r="BL221" s="17" t="s">
        <v>173</v>
      </c>
      <c r="BM221" s="131" t="s">
        <v>855</v>
      </c>
    </row>
    <row r="222" spans="2:65" s="1" customFormat="1" ht="16.5" customHeight="1" x14ac:dyDescent="0.2">
      <c r="B222" s="32"/>
      <c r="C222" s="120" t="s">
        <v>856</v>
      </c>
      <c r="D222" s="120" t="s">
        <v>168</v>
      </c>
      <c r="E222" s="121" t="s">
        <v>857</v>
      </c>
      <c r="F222" s="122" t="s">
        <v>490</v>
      </c>
      <c r="G222" s="123" t="s">
        <v>424</v>
      </c>
      <c r="H222" s="124">
        <v>32</v>
      </c>
      <c r="I222" s="125"/>
      <c r="J222" s="126">
        <f t="shared" si="40"/>
        <v>0</v>
      </c>
      <c r="K222" s="122" t="s">
        <v>19</v>
      </c>
      <c r="L222" s="32"/>
      <c r="M222" s="127" t="s">
        <v>19</v>
      </c>
      <c r="N222" s="128" t="s">
        <v>43</v>
      </c>
      <c r="P222" s="129">
        <f t="shared" si="41"/>
        <v>0</v>
      </c>
      <c r="Q222" s="129">
        <v>0</v>
      </c>
      <c r="R222" s="129">
        <f t="shared" si="42"/>
        <v>0</v>
      </c>
      <c r="S222" s="129">
        <v>0</v>
      </c>
      <c r="T222" s="129">
        <f t="shared" si="43"/>
        <v>0</v>
      </c>
      <c r="U222" s="130" t="s">
        <v>19</v>
      </c>
      <c r="AR222" s="131" t="s">
        <v>173</v>
      </c>
      <c r="AT222" s="131" t="s">
        <v>168</v>
      </c>
      <c r="AU222" s="131" t="s">
        <v>82</v>
      </c>
      <c r="AY222" s="17" t="s">
        <v>167</v>
      </c>
      <c r="BE222" s="132">
        <f t="shared" si="44"/>
        <v>0</v>
      </c>
      <c r="BF222" s="132">
        <f t="shared" si="45"/>
        <v>0</v>
      </c>
      <c r="BG222" s="132">
        <f t="shared" si="46"/>
        <v>0</v>
      </c>
      <c r="BH222" s="132">
        <f t="shared" si="47"/>
        <v>0</v>
      </c>
      <c r="BI222" s="132">
        <f t="shared" si="48"/>
        <v>0</v>
      </c>
      <c r="BJ222" s="17" t="s">
        <v>80</v>
      </c>
      <c r="BK222" s="132">
        <f t="shared" si="49"/>
        <v>0</v>
      </c>
      <c r="BL222" s="17" t="s">
        <v>173</v>
      </c>
      <c r="BM222" s="131" t="s">
        <v>858</v>
      </c>
    </row>
    <row r="223" spans="2:65" s="1" customFormat="1" ht="16.5" customHeight="1" x14ac:dyDescent="0.2">
      <c r="B223" s="32"/>
      <c r="C223" s="120" t="s">
        <v>859</v>
      </c>
      <c r="D223" s="120" t="s">
        <v>168</v>
      </c>
      <c r="E223" s="121" t="s">
        <v>860</v>
      </c>
      <c r="F223" s="122" t="s">
        <v>861</v>
      </c>
      <c r="G223" s="123" t="s">
        <v>424</v>
      </c>
      <c r="H223" s="124">
        <v>9</v>
      </c>
      <c r="I223" s="125"/>
      <c r="J223" s="126">
        <f t="shared" si="40"/>
        <v>0</v>
      </c>
      <c r="K223" s="122" t="s">
        <v>19</v>
      </c>
      <c r="L223" s="32"/>
      <c r="M223" s="127" t="s">
        <v>19</v>
      </c>
      <c r="N223" s="128" t="s">
        <v>43</v>
      </c>
      <c r="P223" s="129">
        <f t="shared" si="41"/>
        <v>0</v>
      </c>
      <c r="Q223" s="129">
        <v>0</v>
      </c>
      <c r="R223" s="129">
        <f t="shared" si="42"/>
        <v>0</v>
      </c>
      <c r="S223" s="129">
        <v>0</v>
      </c>
      <c r="T223" s="129">
        <f t="shared" si="43"/>
        <v>0</v>
      </c>
      <c r="U223" s="130" t="s">
        <v>19</v>
      </c>
      <c r="AR223" s="131" t="s">
        <v>173</v>
      </c>
      <c r="AT223" s="131" t="s">
        <v>168</v>
      </c>
      <c r="AU223" s="131" t="s">
        <v>82</v>
      </c>
      <c r="AY223" s="17" t="s">
        <v>167</v>
      </c>
      <c r="BE223" s="132">
        <f t="shared" si="44"/>
        <v>0</v>
      </c>
      <c r="BF223" s="132">
        <f t="shared" si="45"/>
        <v>0</v>
      </c>
      <c r="BG223" s="132">
        <f t="shared" si="46"/>
        <v>0</v>
      </c>
      <c r="BH223" s="132">
        <f t="shared" si="47"/>
        <v>0</v>
      </c>
      <c r="BI223" s="132">
        <f t="shared" si="48"/>
        <v>0</v>
      </c>
      <c r="BJ223" s="17" t="s">
        <v>80</v>
      </c>
      <c r="BK223" s="132">
        <f t="shared" si="49"/>
        <v>0</v>
      </c>
      <c r="BL223" s="17" t="s">
        <v>173</v>
      </c>
      <c r="BM223" s="131" t="s">
        <v>862</v>
      </c>
    </row>
    <row r="224" spans="2:65" s="1" customFormat="1" ht="16.5" customHeight="1" x14ac:dyDescent="0.2">
      <c r="B224" s="32"/>
      <c r="C224" s="120" t="s">
        <v>863</v>
      </c>
      <c r="D224" s="120" t="s">
        <v>168</v>
      </c>
      <c r="E224" s="121" t="s">
        <v>864</v>
      </c>
      <c r="F224" s="122" t="s">
        <v>865</v>
      </c>
      <c r="G224" s="123" t="s">
        <v>424</v>
      </c>
      <c r="H224" s="124">
        <v>7</v>
      </c>
      <c r="I224" s="125"/>
      <c r="J224" s="126">
        <f t="shared" si="40"/>
        <v>0</v>
      </c>
      <c r="K224" s="122" t="s">
        <v>19</v>
      </c>
      <c r="L224" s="32"/>
      <c r="M224" s="127" t="s">
        <v>19</v>
      </c>
      <c r="N224" s="128" t="s">
        <v>43</v>
      </c>
      <c r="P224" s="129">
        <f t="shared" si="41"/>
        <v>0</v>
      </c>
      <c r="Q224" s="129">
        <v>0</v>
      </c>
      <c r="R224" s="129">
        <f t="shared" si="42"/>
        <v>0</v>
      </c>
      <c r="S224" s="129">
        <v>0</v>
      </c>
      <c r="T224" s="129">
        <f t="shared" si="43"/>
        <v>0</v>
      </c>
      <c r="U224" s="130" t="s">
        <v>19</v>
      </c>
      <c r="AR224" s="131" t="s">
        <v>173</v>
      </c>
      <c r="AT224" s="131" t="s">
        <v>168</v>
      </c>
      <c r="AU224" s="131" t="s">
        <v>82</v>
      </c>
      <c r="AY224" s="17" t="s">
        <v>167</v>
      </c>
      <c r="BE224" s="132">
        <f t="shared" si="44"/>
        <v>0</v>
      </c>
      <c r="BF224" s="132">
        <f t="shared" si="45"/>
        <v>0</v>
      </c>
      <c r="BG224" s="132">
        <f t="shared" si="46"/>
        <v>0</v>
      </c>
      <c r="BH224" s="132">
        <f t="shared" si="47"/>
        <v>0</v>
      </c>
      <c r="BI224" s="132">
        <f t="shared" si="48"/>
        <v>0</v>
      </c>
      <c r="BJ224" s="17" t="s">
        <v>80</v>
      </c>
      <c r="BK224" s="132">
        <f t="shared" si="49"/>
        <v>0</v>
      </c>
      <c r="BL224" s="17" t="s">
        <v>173</v>
      </c>
      <c r="BM224" s="131" t="s">
        <v>866</v>
      </c>
    </row>
    <row r="225" spans="2:65" s="1" customFormat="1" ht="16.5" customHeight="1" x14ac:dyDescent="0.2">
      <c r="B225" s="32"/>
      <c r="C225" s="120" t="s">
        <v>867</v>
      </c>
      <c r="D225" s="120" t="s">
        <v>168</v>
      </c>
      <c r="E225" s="121" t="s">
        <v>868</v>
      </c>
      <c r="F225" s="122" t="s">
        <v>869</v>
      </c>
      <c r="G225" s="123" t="s">
        <v>424</v>
      </c>
      <c r="H225" s="124">
        <v>2</v>
      </c>
      <c r="I225" s="125"/>
      <c r="J225" s="126">
        <f t="shared" si="40"/>
        <v>0</v>
      </c>
      <c r="K225" s="122" t="s">
        <v>19</v>
      </c>
      <c r="L225" s="32"/>
      <c r="M225" s="127" t="s">
        <v>19</v>
      </c>
      <c r="N225" s="128" t="s">
        <v>43</v>
      </c>
      <c r="P225" s="129">
        <f t="shared" si="41"/>
        <v>0</v>
      </c>
      <c r="Q225" s="129">
        <v>0</v>
      </c>
      <c r="R225" s="129">
        <f t="shared" si="42"/>
        <v>0</v>
      </c>
      <c r="S225" s="129">
        <v>0</v>
      </c>
      <c r="T225" s="129">
        <f t="shared" si="43"/>
        <v>0</v>
      </c>
      <c r="U225" s="130" t="s">
        <v>19</v>
      </c>
      <c r="AR225" s="131" t="s">
        <v>173</v>
      </c>
      <c r="AT225" s="131" t="s">
        <v>168</v>
      </c>
      <c r="AU225" s="131" t="s">
        <v>82</v>
      </c>
      <c r="AY225" s="17" t="s">
        <v>167</v>
      </c>
      <c r="BE225" s="132">
        <f t="shared" si="44"/>
        <v>0</v>
      </c>
      <c r="BF225" s="132">
        <f t="shared" si="45"/>
        <v>0</v>
      </c>
      <c r="BG225" s="132">
        <f t="shared" si="46"/>
        <v>0</v>
      </c>
      <c r="BH225" s="132">
        <f t="shared" si="47"/>
        <v>0</v>
      </c>
      <c r="BI225" s="132">
        <f t="shared" si="48"/>
        <v>0</v>
      </c>
      <c r="BJ225" s="17" t="s">
        <v>80</v>
      </c>
      <c r="BK225" s="132">
        <f t="shared" si="49"/>
        <v>0</v>
      </c>
      <c r="BL225" s="17" t="s">
        <v>173</v>
      </c>
      <c r="BM225" s="131" t="s">
        <v>870</v>
      </c>
    </row>
    <row r="226" spans="2:65" s="1" customFormat="1" ht="16.5" customHeight="1" x14ac:dyDescent="0.2">
      <c r="B226" s="32"/>
      <c r="C226" s="120" t="s">
        <v>871</v>
      </c>
      <c r="D226" s="120" t="s">
        <v>168</v>
      </c>
      <c r="E226" s="121" t="s">
        <v>872</v>
      </c>
      <c r="F226" s="122" t="s">
        <v>873</v>
      </c>
      <c r="G226" s="123" t="s">
        <v>424</v>
      </c>
      <c r="H226" s="124">
        <v>5</v>
      </c>
      <c r="I226" s="125"/>
      <c r="J226" s="126">
        <f t="shared" si="40"/>
        <v>0</v>
      </c>
      <c r="K226" s="122" t="s">
        <v>19</v>
      </c>
      <c r="L226" s="32"/>
      <c r="M226" s="127" t="s">
        <v>19</v>
      </c>
      <c r="N226" s="128" t="s">
        <v>43</v>
      </c>
      <c r="P226" s="129">
        <f t="shared" si="41"/>
        <v>0</v>
      </c>
      <c r="Q226" s="129">
        <v>0</v>
      </c>
      <c r="R226" s="129">
        <f t="shared" si="42"/>
        <v>0</v>
      </c>
      <c r="S226" s="129">
        <v>0</v>
      </c>
      <c r="T226" s="129">
        <f t="shared" si="43"/>
        <v>0</v>
      </c>
      <c r="U226" s="130" t="s">
        <v>19</v>
      </c>
      <c r="AR226" s="131" t="s">
        <v>173</v>
      </c>
      <c r="AT226" s="131" t="s">
        <v>168</v>
      </c>
      <c r="AU226" s="131" t="s">
        <v>82</v>
      </c>
      <c r="AY226" s="17" t="s">
        <v>167</v>
      </c>
      <c r="BE226" s="132">
        <f t="shared" si="44"/>
        <v>0</v>
      </c>
      <c r="BF226" s="132">
        <f t="shared" si="45"/>
        <v>0</v>
      </c>
      <c r="BG226" s="132">
        <f t="shared" si="46"/>
        <v>0</v>
      </c>
      <c r="BH226" s="132">
        <f t="shared" si="47"/>
        <v>0</v>
      </c>
      <c r="BI226" s="132">
        <f t="shared" si="48"/>
        <v>0</v>
      </c>
      <c r="BJ226" s="17" t="s">
        <v>80</v>
      </c>
      <c r="BK226" s="132">
        <f t="shared" si="49"/>
        <v>0</v>
      </c>
      <c r="BL226" s="17" t="s">
        <v>173</v>
      </c>
      <c r="BM226" s="131" t="s">
        <v>874</v>
      </c>
    </row>
    <row r="227" spans="2:65" s="1" customFormat="1" ht="16.5" customHeight="1" x14ac:dyDescent="0.2">
      <c r="B227" s="32"/>
      <c r="C227" s="120" t="s">
        <v>875</v>
      </c>
      <c r="D227" s="120" t="s">
        <v>168</v>
      </c>
      <c r="E227" s="121" t="s">
        <v>876</v>
      </c>
      <c r="F227" s="122" t="s">
        <v>877</v>
      </c>
      <c r="G227" s="123" t="s">
        <v>424</v>
      </c>
      <c r="H227" s="124">
        <v>5</v>
      </c>
      <c r="I227" s="125"/>
      <c r="J227" s="126">
        <f t="shared" si="40"/>
        <v>0</v>
      </c>
      <c r="K227" s="122" t="s">
        <v>19</v>
      </c>
      <c r="L227" s="32"/>
      <c r="M227" s="127" t="s">
        <v>19</v>
      </c>
      <c r="N227" s="128" t="s">
        <v>43</v>
      </c>
      <c r="P227" s="129">
        <f t="shared" si="41"/>
        <v>0</v>
      </c>
      <c r="Q227" s="129">
        <v>0</v>
      </c>
      <c r="R227" s="129">
        <f t="shared" si="42"/>
        <v>0</v>
      </c>
      <c r="S227" s="129">
        <v>0</v>
      </c>
      <c r="T227" s="129">
        <f t="shared" si="43"/>
        <v>0</v>
      </c>
      <c r="U227" s="130" t="s">
        <v>19</v>
      </c>
      <c r="AR227" s="131" t="s">
        <v>173</v>
      </c>
      <c r="AT227" s="131" t="s">
        <v>168</v>
      </c>
      <c r="AU227" s="131" t="s">
        <v>82</v>
      </c>
      <c r="AY227" s="17" t="s">
        <v>167</v>
      </c>
      <c r="BE227" s="132">
        <f t="shared" si="44"/>
        <v>0</v>
      </c>
      <c r="BF227" s="132">
        <f t="shared" si="45"/>
        <v>0</v>
      </c>
      <c r="BG227" s="132">
        <f t="shared" si="46"/>
        <v>0</v>
      </c>
      <c r="BH227" s="132">
        <f t="shared" si="47"/>
        <v>0</v>
      </c>
      <c r="BI227" s="132">
        <f t="shared" si="48"/>
        <v>0</v>
      </c>
      <c r="BJ227" s="17" t="s">
        <v>80</v>
      </c>
      <c r="BK227" s="132">
        <f t="shared" si="49"/>
        <v>0</v>
      </c>
      <c r="BL227" s="17" t="s">
        <v>173</v>
      </c>
      <c r="BM227" s="131" t="s">
        <v>878</v>
      </c>
    </row>
    <row r="228" spans="2:65" s="1" customFormat="1" ht="16.5" customHeight="1" x14ac:dyDescent="0.2">
      <c r="B228" s="32"/>
      <c r="C228" s="120" t="s">
        <v>879</v>
      </c>
      <c r="D228" s="120" t="s">
        <v>168</v>
      </c>
      <c r="E228" s="121" t="s">
        <v>880</v>
      </c>
      <c r="F228" s="122" t="s">
        <v>881</v>
      </c>
      <c r="G228" s="123" t="s">
        <v>424</v>
      </c>
      <c r="H228" s="124">
        <v>3</v>
      </c>
      <c r="I228" s="125"/>
      <c r="J228" s="126">
        <f t="shared" si="40"/>
        <v>0</v>
      </c>
      <c r="K228" s="122" t="s">
        <v>19</v>
      </c>
      <c r="L228" s="32"/>
      <c r="M228" s="127" t="s">
        <v>19</v>
      </c>
      <c r="N228" s="128" t="s">
        <v>43</v>
      </c>
      <c r="P228" s="129">
        <f t="shared" si="41"/>
        <v>0</v>
      </c>
      <c r="Q228" s="129">
        <v>0</v>
      </c>
      <c r="R228" s="129">
        <f t="shared" si="42"/>
        <v>0</v>
      </c>
      <c r="S228" s="129">
        <v>0</v>
      </c>
      <c r="T228" s="129">
        <f t="shared" si="43"/>
        <v>0</v>
      </c>
      <c r="U228" s="130" t="s">
        <v>19</v>
      </c>
      <c r="AR228" s="131" t="s">
        <v>173</v>
      </c>
      <c r="AT228" s="131" t="s">
        <v>168</v>
      </c>
      <c r="AU228" s="131" t="s">
        <v>82</v>
      </c>
      <c r="AY228" s="17" t="s">
        <v>167</v>
      </c>
      <c r="BE228" s="132">
        <f t="shared" si="44"/>
        <v>0</v>
      </c>
      <c r="BF228" s="132">
        <f t="shared" si="45"/>
        <v>0</v>
      </c>
      <c r="BG228" s="132">
        <f t="shared" si="46"/>
        <v>0</v>
      </c>
      <c r="BH228" s="132">
        <f t="shared" si="47"/>
        <v>0</v>
      </c>
      <c r="BI228" s="132">
        <f t="shared" si="48"/>
        <v>0</v>
      </c>
      <c r="BJ228" s="17" t="s">
        <v>80</v>
      </c>
      <c r="BK228" s="132">
        <f t="shared" si="49"/>
        <v>0</v>
      </c>
      <c r="BL228" s="17" t="s">
        <v>173</v>
      </c>
      <c r="BM228" s="131" t="s">
        <v>882</v>
      </c>
    </row>
    <row r="229" spans="2:65" s="1" customFormat="1" ht="16.5" customHeight="1" x14ac:dyDescent="0.2">
      <c r="B229" s="32"/>
      <c r="C229" s="120" t="s">
        <v>883</v>
      </c>
      <c r="D229" s="120" t="s">
        <v>168</v>
      </c>
      <c r="E229" s="121" t="s">
        <v>884</v>
      </c>
      <c r="F229" s="122" t="s">
        <v>502</v>
      </c>
      <c r="G229" s="123" t="s">
        <v>424</v>
      </c>
      <c r="H229" s="124">
        <v>14</v>
      </c>
      <c r="I229" s="125"/>
      <c r="J229" s="126">
        <f t="shared" si="40"/>
        <v>0</v>
      </c>
      <c r="K229" s="122" t="s">
        <v>19</v>
      </c>
      <c r="L229" s="32"/>
      <c r="M229" s="127" t="s">
        <v>19</v>
      </c>
      <c r="N229" s="128" t="s">
        <v>43</v>
      </c>
      <c r="P229" s="129">
        <f t="shared" si="41"/>
        <v>0</v>
      </c>
      <c r="Q229" s="129">
        <v>0</v>
      </c>
      <c r="R229" s="129">
        <f t="shared" si="42"/>
        <v>0</v>
      </c>
      <c r="S229" s="129">
        <v>0</v>
      </c>
      <c r="T229" s="129">
        <f t="shared" si="43"/>
        <v>0</v>
      </c>
      <c r="U229" s="130" t="s">
        <v>19</v>
      </c>
      <c r="AR229" s="131" t="s">
        <v>173</v>
      </c>
      <c r="AT229" s="131" t="s">
        <v>168</v>
      </c>
      <c r="AU229" s="131" t="s">
        <v>82</v>
      </c>
      <c r="AY229" s="17" t="s">
        <v>167</v>
      </c>
      <c r="BE229" s="132">
        <f t="shared" si="44"/>
        <v>0</v>
      </c>
      <c r="BF229" s="132">
        <f t="shared" si="45"/>
        <v>0</v>
      </c>
      <c r="BG229" s="132">
        <f t="shared" si="46"/>
        <v>0</v>
      </c>
      <c r="BH229" s="132">
        <f t="shared" si="47"/>
        <v>0</v>
      </c>
      <c r="BI229" s="132">
        <f t="shared" si="48"/>
        <v>0</v>
      </c>
      <c r="BJ229" s="17" t="s">
        <v>80</v>
      </c>
      <c r="BK229" s="132">
        <f t="shared" si="49"/>
        <v>0</v>
      </c>
      <c r="BL229" s="17" t="s">
        <v>173</v>
      </c>
      <c r="BM229" s="131" t="s">
        <v>885</v>
      </c>
    </row>
    <row r="230" spans="2:65" s="1" customFormat="1" ht="16.5" customHeight="1" x14ac:dyDescent="0.2">
      <c r="B230" s="32"/>
      <c r="C230" s="120" t="s">
        <v>886</v>
      </c>
      <c r="D230" s="120" t="s">
        <v>168</v>
      </c>
      <c r="E230" s="121" t="s">
        <v>887</v>
      </c>
      <c r="F230" s="122" t="s">
        <v>505</v>
      </c>
      <c r="G230" s="123" t="s">
        <v>424</v>
      </c>
      <c r="H230" s="124">
        <v>11</v>
      </c>
      <c r="I230" s="125"/>
      <c r="J230" s="126">
        <f t="shared" si="40"/>
        <v>0</v>
      </c>
      <c r="K230" s="122" t="s">
        <v>19</v>
      </c>
      <c r="L230" s="32"/>
      <c r="M230" s="127" t="s">
        <v>19</v>
      </c>
      <c r="N230" s="128" t="s">
        <v>43</v>
      </c>
      <c r="P230" s="129">
        <f t="shared" si="41"/>
        <v>0</v>
      </c>
      <c r="Q230" s="129">
        <v>0</v>
      </c>
      <c r="R230" s="129">
        <f t="shared" si="42"/>
        <v>0</v>
      </c>
      <c r="S230" s="129">
        <v>0</v>
      </c>
      <c r="T230" s="129">
        <f t="shared" si="43"/>
        <v>0</v>
      </c>
      <c r="U230" s="130" t="s">
        <v>19</v>
      </c>
      <c r="AR230" s="131" t="s">
        <v>173</v>
      </c>
      <c r="AT230" s="131" t="s">
        <v>168</v>
      </c>
      <c r="AU230" s="131" t="s">
        <v>82</v>
      </c>
      <c r="AY230" s="17" t="s">
        <v>167</v>
      </c>
      <c r="BE230" s="132">
        <f t="shared" si="44"/>
        <v>0</v>
      </c>
      <c r="BF230" s="132">
        <f t="shared" si="45"/>
        <v>0</v>
      </c>
      <c r="BG230" s="132">
        <f t="shared" si="46"/>
        <v>0</v>
      </c>
      <c r="BH230" s="132">
        <f t="shared" si="47"/>
        <v>0</v>
      </c>
      <c r="BI230" s="132">
        <f t="shared" si="48"/>
        <v>0</v>
      </c>
      <c r="BJ230" s="17" t="s">
        <v>80</v>
      </c>
      <c r="BK230" s="132">
        <f t="shared" si="49"/>
        <v>0</v>
      </c>
      <c r="BL230" s="17" t="s">
        <v>173</v>
      </c>
      <c r="BM230" s="131" t="s">
        <v>888</v>
      </c>
    </row>
    <row r="231" spans="2:65" s="1" customFormat="1" ht="16.5" customHeight="1" x14ac:dyDescent="0.2">
      <c r="B231" s="32"/>
      <c r="C231" s="120" t="s">
        <v>889</v>
      </c>
      <c r="D231" s="120" t="s">
        <v>168</v>
      </c>
      <c r="E231" s="121" t="s">
        <v>890</v>
      </c>
      <c r="F231" s="122" t="s">
        <v>891</v>
      </c>
      <c r="G231" s="123" t="s">
        <v>424</v>
      </c>
      <c r="H231" s="124">
        <v>1</v>
      </c>
      <c r="I231" s="125"/>
      <c r="J231" s="126">
        <f t="shared" si="40"/>
        <v>0</v>
      </c>
      <c r="K231" s="122" t="s">
        <v>19</v>
      </c>
      <c r="L231" s="32"/>
      <c r="M231" s="127" t="s">
        <v>19</v>
      </c>
      <c r="N231" s="128" t="s">
        <v>43</v>
      </c>
      <c r="P231" s="129">
        <f t="shared" si="41"/>
        <v>0</v>
      </c>
      <c r="Q231" s="129">
        <v>0</v>
      </c>
      <c r="R231" s="129">
        <f t="shared" si="42"/>
        <v>0</v>
      </c>
      <c r="S231" s="129">
        <v>0</v>
      </c>
      <c r="T231" s="129">
        <f t="shared" si="43"/>
        <v>0</v>
      </c>
      <c r="U231" s="130" t="s">
        <v>19</v>
      </c>
      <c r="AR231" s="131" t="s">
        <v>173</v>
      </c>
      <c r="AT231" s="131" t="s">
        <v>168</v>
      </c>
      <c r="AU231" s="131" t="s">
        <v>82</v>
      </c>
      <c r="AY231" s="17" t="s">
        <v>167</v>
      </c>
      <c r="BE231" s="132">
        <f t="shared" si="44"/>
        <v>0</v>
      </c>
      <c r="BF231" s="132">
        <f t="shared" si="45"/>
        <v>0</v>
      </c>
      <c r="BG231" s="132">
        <f t="shared" si="46"/>
        <v>0</v>
      </c>
      <c r="BH231" s="132">
        <f t="shared" si="47"/>
        <v>0</v>
      </c>
      <c r="BI231" s="132">
        <f t="shared" si="48"/>
        <v>0</v>
      </c>
      <c r="BJ231" s="17" t="s">
        <v>80</v>
      </c>
      <c r="BK231" s="132">
        <f t="shared" si="49"/>
        <v>0</v>
      </c>
      <c r="BL231" s="17" t="s">
        <v>173</v>
      </c>
      <c r="BM231" s="131" t="s">
        <v>892</v>
      </c>
    </row>
    <row r="232" spans="2:65" s="1" customFormat="1" ht="16.5" customHeight="1" x14ac:dyDescent="0.2">
      <c r="B232" s="32"/>
      <c r="C232" s="120" t="s">
        <v>893</v>
      </c>
      <c r="D232" s="120" t="s">
        <v>168</v>
      </c>
      <c r="E232" s="121" t="s">
        <v>894</v>
      </c>
      <c r="F232" s="122" t="s">
        <v>3392</v>
      </c>
      <c r="G232" s="123" t="s">
        <v>424</v>
      </c>
      <c r="H232" s="124">
        <v>1</v>
      </c>
      <c r="I232" s="125"/>
      <c r="J232" s="126">
        <f t="shared" si="40"/>
        <v>0</v>
      </c>
      <c r="K232" s="122" t="s">
        <v>19</v>
      </c>
      <c r="L232" s="32"/>
      <c r="M232" s="127" t="s">
        <v>19</v>
      </c>
      <c r="N232" s="128" t="s">
        <v>43</v>
      </c>
      <c r="P232" s="129">
        <f t="shared" si="41"/>
        <v>0</v>
      </c>
      <c r="Q232" s="129">
        <v>0</v>
      </c>
      <c r="R232" s="129">
        <f t="shared" si="42"/>
        <v>0</v>
      </c>
      <c r="S232" s="129">
        <v>0</v>
      </c>
      <c r="T232" s="129">
        <f t="shared" si="43"/>
        <v>0</v>
      </c>
      <c r="U232" s="130" t="s">
        <v>19</v>
      </c>
      <c r="AR232" s="131" t="s">
        <v>173</v>
      </c>
      <c r="AT232" s="131" t="s">
        <v>168</v>
      </c>
      <c r="AU232" s="131" t="s">
        <v>82</v>
      </c>
      <c r="AY232" s="17" t="s">
        <v>167</v>
      </c>
      <c r="BE232" s="132">
        <f t="shared" si="44"/>
        <v>0</v>
      </c>
      <c r="BF232" s="132">
        <f t="shared" si="45"/>
        <v>0</v>
      </c>
      <c r="BG232" s="132">
        <f t="shared" si="46"/>
        <v>0</v>
      </c>
      <c r="BH232" s="132">
        <f t="shared" si="47"/>
        <v>0</v>
      </c>
      <c r="BI232" s="132">
        <f t="shared" si="48"/>
        <v>0</v>
      </c>
      <c r="BJ232" s="17" t="s">
        <v>80</v>
      </c>
      <c r="BK232" s="132">
        <f t="shared" si="49"/>
        <v>0</v>
      </c>
      <c r="BL232" s="17" t="s">
        <v>173</v>
      </c>
      <c r="BM232" s="131" t="s">
        <v>895</v>
      </c>
    </row>
    <row r="233" spans="2:65" s="1" customFormat="1" ht="24.2" customHeight="1" x14ac:dyDescent="0.2">
      <c r="B233" s="32"/>
      <c r="C233" s="120" t="s">
        <v>896</v>
      </c>
      <c r="D233" s="120" t="s">
        <v>168</v>
      </c>
      <c r="E233" s="121" t="s">
        <v>897</v>
      </c>
      <c r="F233" s="122" t="s">
        <v>3378</v>
      </c>
      <c r="G233" s="123" t="s">
        <v>424</v>
      </c>
      <c r="H233" s="124">
        <v>1</v>
      </c>
      <c r="I233" s="125"/>
      <c r="J233" s="126">
        <f t="shared" si="40"/>
        <v>0</v>
      </c>
      <c r="K233" s="122" t="s">
        <v>19</v>
      </c>
      <c r="L233" s="32"/>
      <c r="M233" s="127" t="s">
        <v>19</v>
      </c>
      <c r="N233" s="128" t="s">
        <v>43</v>
      </c>
      <c r="P233" s="129">
        <f t="shared" si="41"/>
        <v>0</v>
      </c>
      <c r="Q233" s="129">
        <v>0</v>
      </c>
      <c r="R233" s="129">
        <f t="shared" si="42"/>
        <v>0</v>
      </c>
      <c r="S233" s="129">
        <v>0</v>
      </c>
      <c r="T233" s="129">
        <f t="shared" si="43"/>
        <v>0</v>
      </c>
      <c r="U233" s="130" t="s">
        <v>19</v>
      </c>
      <c r="AR233" s="131" t="s">
        <v>173</v>
      </c>
      <c r="AT233" s="131" t="s">
        <v>168</v>
      </c>
      <c r="AU233" s="131" t="s">
        <v>82</v>
      </c>
      <c r="AY233" s="17" t="s">
        <v>167</v>
      </c>
      <c r="BE233" s="132">
        <f t="shared" si="44"/>
        <v>0</v>
      </c>
      <c r="BF233" s="132">
        <f t="shared" si="45"/>
        <v>0</v>
      </c>
      <c r="BG233" s="132">
        <f t="shared" si="46"/>
        <v>0</v>
      </c>
      <c r="BH233" s="132">
        <f t="shared" si="47"/>
        <v>0</v>
      </c>
      <c r="BI233" s="132">
        <f t="shared" si="48"/>
        <v>0</v>
      </c>
      <c r="BJ233" s="17" t="s">
        <v>80</v>
      </c>
      <c r="BK233" s="132">
        <f t="shared" si="49"/>
        <v>0</v>
      </c>
      <c r="BL233" s="17" t="s">
        <v>173</v>
      </c>
      <c r="BM233" s="131" t="s">
        <v>898</v>
      </c>
    </row>
    <row r="234" spans="2:65" s="1" customFormat="1" ht="16.5" customHeight="1" x14ac:dyDescent="0.2">
      <c r="B234" s="32"/>
      <c r="C234" s="120" t="s">
        <v>899</v>
      </c>
      <c r="D234" s="120" t="s">
        <v>168</v>
      </c>
      <c r="E234" s="121" t="s">
        <v>900</v>
      </c>
      <c r="F234" s="122" t="s">
        <v>901</v>
      </c>
      <c r="G234" s="123" t="s">
        <v>424</v>
      </c>
      <c r="H234" s="124">
        <v>2</v>
      </c>
      <c r="I234" s="125"/>
      <c r="J234" s="126">
        <f t="shared" si="40"/>
        <v>0</v>
      </c>
      <c r="K234" s="122" t="s">
        <v>19</v>
      </c>
      <c r="L234" s="32"/>
      <c r="M234" s="127" t="s">
        <v>19</v>
      </c>
      <c r="N234" s="128" t="s">
        <v>43</v>
      </c>
      <c r="P234" s="129">
        <f t="shared" si="41"/>
        <v>0</v>
      </c>
      <c r="Q234" s="129">
        <v>0</v>
      </c>
      <c r="R234" s="129">
        <f t="shared" si="42"/>
        <v>0</v>
      </c>
      <c r="S234" s="129">
        <v>0</v>
      </c>
      <c r="T234" s="129">
        <f t="shared" si="43"/>
        <v>0</v>
      </c>
      <c r="U234" s="130" t="s">
        <v>19</v>
      </c>
      <c r="AR234" s="131" t="s">
        <v>173</v>
      </c>
      <c r="AT234" s="131" t="s">
        <v>168</v>
      </c>
      <c r="AU234" s="131" t="s">
        <v>82</v>
      </c>
      <c r="AY234" s="17" t="s">
        <v>167</v>
      </c>
      <c r="BE234" s="132">
        <f t="shared" si="44"/>
        <v>0</v>
      </c>
      <c r="BF234" s="132">
        <f t="shared" si="45"/>
        <v>0</v>
      </c>
      <c r="BG234" s="132">
        <f t="shared" si="46"/>
        <v>0</v>
      </c>
      <c r="BH234" s="132">
        <f t="shared" si="47"/>
        <v>0</v>
      </c>
      <c r="BI234" s="132">
        <f t="shared" si="48"/>
        <v>0</v>
      </c>
      <c r="BJ234" s="17" t="s">
        <v>80</v>
      </c>
      <c r="BK234" s="132">
        <f t="shared" si="49"/>
        <v>0</v>
      </c>
      <c r="BL234" s="17" t="s">
        <v>173</v>
      </c>
      <c r="BM234" s="131" t="s">
        <v>902</v>
      </c>
    </row>
    <row r="235" spans="2:65" s="1" customFormat="1" ht="16.5" customHeight="1" x14ac:dyDescent="0.2">
      <c r="B235" s="32"/>
      <c r="C235" s="120" t="s">
        <v>903</v>
      </c>
      <c r="D235" s="120" t="s">
        <v>168</v>
      </c>
      <c r="E235" s="121" t="s">
        <v>904</v>
      </c>
      <c r="F235" s="122" t="s">
        <v>905</v>
      </c>
      <c r="G235" s="123" t="s">
        <v>424</v>
      </c>
      <c r="H235" s="124">
        <v>1</v>
      </c>
      <c r="I235" s="125"/>
      <c r="J235" s="126">
        <f t="shared" si="40"/>
        <v>0</v>
      </c>
      <c r="K235" s="122" t="s">
        <v>19</v>
      </c>
      <c r="L235" s="32"/>
      <c r="M235" s="127" t="s">
        <v>19</v>
      </c>
      <c r="N235" s="128" t="s">
        <v>43</v>
      </c>
      <c r="P235" s="129">
        <f t="shared" si="41"/>
        <v>0</v>
      </c>
      <c r="Q235" s="129">
        <v>0</v>
      </c>
      <c r="R235" s="129">
        <f t="shared" si="42"/>
        <v>0</v>
      </c>
      <c r="S235" s="129">
        <v>0</v>
      </c>
      <c r="T235" s="129">
        <f t="shared" si="43"/>
        <v>0</v>
      </c>
      <c r="U235" s="130" t="s">
        <v>19</v>
      </c>
      <c r="AR235" s="131" t="s">
        <v>173</v>
      </c>
      <c r="AT235" s="131" t="s">
        <v>168</v>
      </c>
      <c r="AU235" s="131" t="s">
        <v>82</v>
      </c>
      <c r="AY235" s="17" t="s">
        <v>167</v>
      </c>
      <c r="BE235" s="132">
        <f t="shared" si="44"/>
        <v>0</v>
      </c>
      <c r="BF235" s="132">
        <f t="shared" si="45"/>
        <v>0</v>
      </c>
      <c r="BG235" s="132">
        <f t="shared" si="46"/>
        <v>0</v>
      </c>
      <c r="BH235" s="132">
        <f t="shared" si="47"/>
        <v>0</v>
      </c>
      <c r="BI235" s="132">
        <f t="shared" si="48"/>
        <v>0</v>
      </c>
      <c r="BJ235" s="17" t="s">
        <v>80</v>
      </c>
      <c r="BK235" s="132">
        <f t="shared" si="49"/>
        <v>0</v>
      </c>
      <c r="BL235" s="17" t="s">
        <v>173</v>
      </c>
      <c r="BM235" s="131" t="s">
        <v>906</v>
      </c>
    </row>
    <row r="236" spans="2:65" s="1" customFormat="1" ht="16.5" customHeight="1" x14ac:dyDescent="0.2">
      <c r="B236" s="32"/>
      <c r="C236" s="120" t="s">
        <v>907</v>
      </c>
      <c r="D236" s="120" t="s">
        <v>168</v>
      </c>
      <c r="E236" s="121" t="s">
        <v>908</v>
      </c>
      <c r="F236" s="122" t="s">
        <v>909</v>
      </c>
      <c r="G236" s="123" t="s">
        <v>424</v>
      </c>
      <c r="H236" s="124">
        <v>1</v>
      </c>
      <c r="I236" s="125"/>
      <c r="J236" s="126">
        <f t="shared" si="40"/>
        <v>0</v>
      </c>
      <c r="K236" s="122" t="s">
        <v>19</v>
      </c>
      <c r="L236" s="32"/>
      <c r="M236" s="127" t="s">
        <v>19</v>
      </c>
      <c r="N236" s="128" t="s">
        <v>43</v>
      </c>
      <c r="P236" s="129">
        <f t="shared" si="41"/>
        <v>0</v>
      </c>
      <c r="Q236" s="129">
        <v>0</v>
      </c>
      <c r="R236" s="129">
        <f t="shared" si="42"/>
        <v>0</v>
      </c>
      <c r="S236" s="129">
        <v>0</v>
      </c>
      <c r="T236" s="129">
        <f t="shared" si="43"/>
        <v>0</v>
      </c>
      <c r="U236" s="130" t="s">
        <v>19</v>
      </c>
      <c r="AR236" s="131" t="s">
        <v>173</v>
      </c>
      <c r="AT236" s="131" t="s">
        <v>168</v>
      </c>
      <c r="AU236" s="131" t="s">
        <v>82</v>
      </c>
      <c r="AY236" s="17" t="s">
        <v>167</v>
      </c>
      <c r="BE236" s="132">
        <f t="shared" si="44"/>
        <v>0</v>
      </c>
      <c r="BF236" s="132">
        <f t="shared" si="45"/>
        <v>0</v>
      </c>
      <c r="BG236" s="132">
        <f t="shared" si="46"/>
        <v>0</v>
      </c>
      <c r="BH236" s="132">
        <f t="shared" si="47"/>
        <v>0</v>
      </c>
      <c r="BI236" s="132">
        <f t="shared" si="48"/>
        <v>0</v>
      </c>
      <c r="BJ236" s="17" t="s">
        <v>80</v>
      </c>
      <c r="BK236" s="132">
        <f t="shared" si="49"/>
        <v>0</v>
      </c>
      <c r="BL236" s="17" t="s">
        <v>173</v>
      </c>
      <c r="BM236" s="131" t="s">
        <v>910</v>
      </c>
    </row>
    <row r="237" spans="2:65" s="1" customFormat="1" ht="16.5" customHeight="1" x14ac:dyDescent="0.2">
      <c r="B237" s="32"/>
      <c r="C237" s="120" t="s">
        <v>911</v>
      </c>
      <c r="D237" s="120" t="s">
        <v>168</v>
      </c>
      <c r="E237" s="121" t="s">
        <v>912</v>
      </c>
      <c r="F237" s="122" t="s">
        <v>508</v>
      </c>
      <c r="G237" s="123" t="s">
        <v>424</v>
      </c>
      <c r="H237" s="124">
        <v>3</v>
      </c>
      <c r="I237" s="125"/>
      <c r="J237" s="126">
        <f t="shared" si="40"/>
        <v>0</v>
      </c>
      <c r="K237" s="122" t="s">
        <v>19</v>
      </c>
      <c r="L237" s="32"/>
      <c r="M237" s="127" t="s">
        <v>19</v>
      </c>
      <c r="N237" s="128" t="s">
        <v>43</v>
      </c>
      <c r="P237" s="129">
        <f t="shared" si="41"/>
        <v>0</v>
      </c>
      <c r="Q237" s="129">
        <v>0</v>
      </c>
      <c r="R237" s="129">
        <f t="shared" si="42"/>
        <v>0</v>
      </c>
      <c r="S237" s="129">
        <v>0</v>
      </c>
      <c r="T237" s="129">
        <f t="shared" si="43"/>
        <v>0</v>
      </c>
      <c r="U237" s="130" t="s">
        <v>19</v>
      </c>
      <c r="AR237" s="131" t="s">
        <v>173</v>
      </c>
      <c r="AT237" s="131" t="s">
        <v>168</v>
      </c>
      <c r="AU237" s="131" t="s">
        <v>82</v>
      </c>
      <c r="AY237" s="17" t="s">
        <v>167</v>
      </c>
      <c r="BE237" s="132">
        <f t="shared" si="44"/>
        <v>0</v>
      </c>
      <c r="BF237" s="132">
        <f t="shared" si="45"/>
        <v>0</v>
      </c>
      <c r="BG237" s="132">
        <f t="shared" si="46"/>
        <v>0</v>
      </c>
      <c r="BH237" s="132">
        <f t="shared" si="47"/>
        <v>0</v>
      </c>
      <c r="BI237" s="132">
        <f t="shared" si="48"/>
        <v>0</v>
      </c>
      <c r="BJ237" s="17" t="s">
        <v>80</v>
      </c>
      <c r="BK237" s="132">
        <f t="shared" si="49"/>
        <v>0</v>
      </c>
      <c r="BL237" s="17" t="s">
        <v>173</v>
      </c>
      <c r="BM237" s="131" t="s">
        <v>913</v>
      </c>
    </row>
    <row r="238" spans="2:65" s="1" customFormat="1" ht="16.5" customHeight="1" x14ac:dyDescent="0.2">
      <c r="B238" s="32"/>
      <c r="C238" s="120" t="s">
        <v>914</v>
      </c>
      <c r="D238" s="120" t="s">
        <v>168</v>
      </c>
      <c r="E238" s="121" t="s">
        <v>915</v>
      </c>
      <c r="F238" s="122" t="s">
        <v>916</v>
      </c>
      <c r="G238" s="123" t="s">
        <v>228</v>
      </c>
      <c r="H238" s="124">
        <v>120</v>
      </c>
      <c r="I238" s="125"/>
      <c r="J238" s="126">
        <f t="shared" si="40"/>
        <v>0</v>
      </c>
      <c r="K238" s="122" t="s">
        <v>19</v>
      </c>
      <c r="L238" s="32"/>
      <c r="M238" s="127" t="s">
        <v>19</v>
      </c>
      <c r="N238" s="128" t="s">
        <v>43</v>
      </c>
      <c r="P238" s="129">
        <f t="shared" si="41"/>
        <v>0</v>
      </c>
      <c r="Q238" s="129">
        <v>0</v>
      </c>
      <c r="R238" s="129">
        <f t="shared" si="42"/>
        <v>0</v>
      </c>
      <c r="S238" s="129">
        <v>0</v>
      </c>
      <c r="T238" s="129">
        <f t="shared" si="43"/>
        <v>0</v>
      </c>
      <c r="U238" s="130" t="s">
        <v>19</v>
      </c>
      <c r="AR238" s="131" t="s">
        <v>173</v>
      </c>
      <c r="AT238" s="131" t="s">
        <v>168</v>
      </c>
      <c r="AU238" s="131" t="s">
        <v>82</v>
      </c>
      <c r="AY238" s="17" t="s">
        <v>167</v>
      </c>
      <c r="BE238" s="132">
        <f t="shared" si="44"/>
        <v>0</v>
      </c>
      <c r="BF238" s="132">
        <f t="shared" si="45"/>
        <v>0</v>
      </c>
      <c r="BG238" s="132">
        <f t="shared" si="46"/>
        <v>0</v>
      </c>
      <c r="BH238" s="132">
        <f t="shared" si="47"/>
        <v>0</v>
      </c>
      <c r="BI238" s="132">
        <f t="shared" si="48"/>
        <v>0</v>
      </c>
      <c r="BJ238" s="17" t="s">
        <v>80</v>
      </c>
      <c r="BK238" s="132">
        <f t="shared" si="49"/>
        <v>0</v>
      </c>
      <c r="BL238" s="17" t="s">
        <v>173</v>
      </c>
      <c r="BM238" s="131" t="s">
        <v>917</v>
      </c>
    </row>
    <row r="239" spans="2:65" s="1" customFormat="1" ht="16.5" customHeight="1" x14ac:dyDescent="0.2">
      <c r="B239" s="32"/>
      <c r="C239" s="120" t="s">
        <v>918</v>
      </c>
      <c r="D239" s="120" t="s">
        <v>168</v>
      </c>
      <c r="E239" s="121" t="s">
        <v>919</v>
      </c>
      <c r="F239" s="122" t="s">
        <v>920</v>
      </c>
      <c r="G239" s="123" t="s">
        <v>228</v>
      </c>
      <c r="H239" s="124">
        <v>120</v>
      </c>
      <c r="I239" s="125"/>
      <c r="J239" s="126">
        <f t="shared" si="40"/>
        <v>0</v>
      </c>
      <c r="K239" s="122" t="s">
        <v>19</v>
      </c>
      <c r="L239" s="32"/>
      <c r="M239" s="127" t="s">
        <v>19</v>
      </c>
      <c r="N239" s="128" t="s">
        <v>43</v>
      </c>
      <c r="P239" s="129">
        <f t="shared" si="41"/>
        <v>0</v>
      </c>
      <c r="Q239" s="129">
        <v>0</v>
      </c>
      <c r="R239" s="129">
        <f t="shared" si="42"/>
        <v>0</v>
      </c>
      <c r="S239" s="129">
        <v>0</v>
      </c>
      <c r="T239" s="129">
        <f t="shared" si="43"/>
        <v>0</v>
      </c>
      <c r="U239" s="130" t="s">
        <v>19</v>
      </c>
      <c r="AR239" s="131" t="s">
        <v>173</v>
      </c>
      <c r="AT239" s="131" t="s">
        <v>168</v>
      </c>
      <c r="AU239" s="131" t="s">
        <v>82</v>
      </c>
      <c r="AY239" s="17" t="s">
        <v>167</v>
      </c>
      <c r="BE239" s="132">
        <f t="shared" si="44"/>
        <v>0</v>
      </c>
      <c r="BF239" s="132">
        <f t="shared" si="45"/>
        <v>0</v>
      </c>
      <c r="BG239" s="132">
        <f t="shared" si="46"/>
        <v>0</v>
      </c>
      <c r="BH239" s="132">
        <f t="shared" si="47"/>
        <v>0</v>
      </c>
      <c r="BI239" s="132">
        <f t="shared" si="48"/>
        <v>0</v>
      </c>
      <c r="BJ239" s="17" t="s">
        <v>80</v>
      </c>
      <c r="BK239" s="132">
        <f t="shared" si="49"/>
        <v>0</v>
      </c>
      <c r="BL239" s="17" t="s">
        <v>173</v>
      </c>
      <c r="BM239" s="131" t="s">
        <v>921</v>
      </c>
    </row>
    <row r="240" spans="2:65" s="1" customFormat="1" ht="16.5" customHeight="1" x14ac:dyDescent="0.2">
      <c r="B240" s="32"/>
      <c r="C240" s="120" t="s">
        <v>922</v>
      </c>
      <c r="D240" s="120" t="s">
        <v>168</v>
      </c>
      <c r="E240" s="121" t="s">
        <v>923</v>
      </c>
      <c r="F240" s="122" t="s">
        <v>526</v>
      </c>
      <c r="G240" s="123" t="s">
        <v>228</v>
      </c>
      <c r="H240" s="124">
        <v>10</v>
      </c>
      <c r="I240" s="125"/>
      <c r="J240" s="126">
        <f t="shared" si="40"/>
        <v>0</v>
      </c>
      <c r="K240" s="122" t="s">
        <v>19</v>
      </c>
      <c r="L240" s="32"/>
      <c r="M240" s="127" t="s">
        <v>19</v>
      </c>
      <c r="N240" s="128" t="s">
        <v>43</v>
      </c>
      <c r="P240" s="129">
        <f t="shared" si="41"/>
        <v>0</v>
      </c>
      <c r="Q240" s="129">
        <v>0</v>
      </c>
      <c r="R240" s="129">
        <f t="shared" si="42"/>
        <v>0</v>
      </c>
      <c r="S240" s="129">
        <v>0</v>
      </c>
      <c r="T240" s="129">
        <f t="shared" si="43"/>
        <v>0</v>
      </c>
      <c r="U240" s="130" t="s">
        <v>19</v>
      </c>
      <c r="AR240" s="131" t="s">
        <v>173</v>
      </c>
      <c r="AT240" s="131" t="s">
        <v>168</v>
      </c>
      <c r="AU240" s="131" t="s">
        <v>82</v>
      </c>
      <c r="AY240" s="17" t="s">
        <v>167</v>
      </c>
      <c r="BE240" s="132">
        <f t="shared" si="44"/>
        <v>0</v>
      </c>
      <c r="BF240" s="132">
        <f t="shared" si="45"/>
        <v>0</v>
      </c>
      <c r="BG240" s="132">
        <f t="shared" si="46"/>
        <v>0</v>
      </c>
      <c r="BH240" s="132">
        <f t="shared" si="47"/>
        <v>0</v>
      </c>
      <c r="BI240" s="132">
        <f t="shared" si="48"/>
        <v>0</v>
      </c>
      <c r="BJ240" s="17" t="s">
        <v>80</v>
      </c>
      <c r="BK240" s="132">
        <f t="shared" si="49"/>
        <v>0</v>
      </c>
      <c r="BL240" s="17" t="s">
        <v>173</v>
      </c>
      <c r="BM240" s="131" t="s">
        <v>924</v>
      </c>
    </row>
    <row r="241" spans="2:65" s="1" customFormat="1" ht="16.5" customHeight="1" x14ac:dyDescent="0.2">
      <c r="B241" s="32"/>
      <c r="C241" s="120" t="s">
        <v>925</v>
      </c>
      <c r="D241" s="120" t="s">
        <v>168</v>
      </c>
      <c r="E241" s="121" t="s">
        <v>926</v>
      </c>
      <c r="F241" s="122" t="s">
        <v>529</v>
      </c>
      <c r="G241" s="123" t="s">
        <v>424</v>
      </c>
      <c r="H241" s="124">
        <v>2</v>
      </c>
      <c r="I241" s="125"/>
      <c r="J241" s="126">
        <f t="shared" si="40"/>
        <v>0</v>
      </c>
      <c r="K241" s="122" t="s">
        <v>19</v>
      </c>
      <c r="L241" s="32"/>
      <c r="M241" s="127" t="s">
        <v>19</v>
      </c>
      <c r="N241" s="128" t="s">
        <v>43</v>
      </c>
      <c r="P241" s="129">
        <f t="shared" si="41"/>
        <v>0</v>
      </c>
      <c r="Q241" s="129">
        <v>0</v>
      </c>
      <c r="R241" s="129">
        <f t="shared" si="42"/>
        <v>0</v>
      </c>
      <c r="S241" s="129">
        <v>0</v>
      </c>
      <c r="T241" s="129">
        <f t="shared" si="43"/>
        <v>0</v>
      </c>
      <c r="U241" s="130" t="s">
        <v>19</v>
      </c>
      <c r="AR241" s="131" t="s">
        <v>173</v>
      </c>
      <c r="AT241" s="131" t="s">
        <v>168</v>
      </c>
      <c r="AU241" s="131" t="s">
        <v>82</v>
      </c>
      <c r="AY241" s="17" t="s">
        <v>167</v>
      </c>
      <c r="BE241" s="132">
        <f t="shared" si="44"/>
        <v>0</v>
      </c>
      <c r="BF241" s="132">
        <f t="shared" si="45"/>
        <v>0</v>
      </c>
      <c r="BG241" s="132">
        <f t="shared" si="46"/>
        <v>0</v>
      </c>
      <c r="BH241" s="132">
        <f t="shared" si="47"/>
        <v>0</v>
      </c>
      <c r="BI241" s="132">
        <f t="shared" si="48"/>
        <v>0</v>
      </c>
      <c r="BJ241" s="17" t="s">
        <v>80</v>
      </c>
      <c r="BK241" s="132">
        <f t="shared" si="49"/>
        <v>0</v>
      </c>
      <c r="BL241" s="17" t="s">
        <v>173</v>
      </c>
      <c r="BM241" s="131" t="s">
        <v>927</v>
      </c>
    </row>
    <row r="242" spans="2:65" s="1" customFormat="1" ht="16.5" customHeight="1" x14ac:dyDescent="0.2">
      <c r="B242" s="32"/>
      <c r="C242" s="120" t="s">
        <v>928</v>
      </c>
      <c r="D242" s="120" t="s">
        <v>168</v>
      </c>
      <c r="E242" s="121" t="s">
        <v>929</v>
      </c>
      <c r="F242" s="122" t="s">
        <v>930</v>
      </c>
      <c r="G242" s="123" t="s">
        <v>424</v>
      </c>
      <c r="H242" s="124">
        <v>18</v>
      </c>
      <c r="I242" s="125"/>
      <c r="J242" s="126">
        <f t="shared" si="40"/>
        <v>0</v>
      </c>
      <c r="K242" s="122" t="s">
        <v>19</v>
      </c>
      <c r="L242" s="32"/>
      <c r="M242" s="127" t="s">
        <v>19</v>
      </c>
      <c r="N242" s="128" t="s">
        <v>43</v>
      </c>
      <c r="P242" s="129">
        <f t="shared" si="41"/>
        <v>0</v>
      </c>
      <c r="Q242" s="129">
        <v>0</v>
      </c>
      <c r="R242" s="129">
        <f t="shared" si="42"/>
        <v>0</v>
      </c>
      <c r="S242" s="129">
        <v>0</v>
      </c>
      <c r="T242" s="129">
        <f t="shared" si="43"/>
        <v>0</v>
      </c>
      <c r="U242" s="130" t="s">
        <v>19</v>
      </c>
      <c r="AR242" s="131" t="s">
        <v>173</v>
      </c>
      <c r="AT242" s="131" t="s">
        <v>168</v>
      </c>
      <c r="AU242" s="131" t="s">
        <v>82</v>
      </c>
      <c r="AY242" s="17" t="s">
        <v>167</v>
      </c>
      <c r="BE242" s="132">
        <f t="shared" si="44"/>
        <v>0</v>
      </c>
      <c r="BF242" s="132">
        <f t="shared" si="45"/>
        <v>0</v>
      </c>
      <c r="BG242" s="132">
        <f t="shared" si="46"/>
        <v>0</v>
      </c>
      <c r="BH242" s="132">
        <f t="shared" si="47"/>
        <v>0</v>
      </c>
      <c r="BI242" s="132">
        <f t="shared" si="48"/>
        <v>0</v>
      </c>
      <c r="BJ242" s="17" t="s">
        <v>80</v>
      </c>
      <c r="BK242" s="132">
        <f t="shared" si="49"/>
        <v>0</v>
      </c>
      <c r="BL242" s="17" t="s">
        <v>173</v>
      </c>
      <c r="BM242" s="131" t="s">
        <v>931</v>
      </c>
    </row>
    <row r="243" spans="2:65" s="1" customFormat="1" ht="16.5" customHeight="1" x14ac:dyDescent="0.2">
      <c r="B243" s="32"/>
      <c r="C243" s="120" t="s">
        <v>932</v>
      </c>
      <c r="D243" s="120" t="s">
        <v>168</v>
      </c>
      <c r="E243" s="121" t="s">
        <v>933</v>
      </c>
      <c r="F243" s="122" t="s">
        <v>934</v>
      </c>
      <c r="G243" s="123" t="s">
        <v>424</v>
      </c>
      <c r="H243" s="124">
        <v>21</v>
      </c>
      <c r="I243" s="125"/>
      <c r="J243" s="126">
        <f t="shared" si="40"/>
        <v>0</v>
      </c>
      <c r="K243" s="122" t="s">
        <v>19</v>
      </c>
      <c r="L243" s="32"/>
      <c r="M243" s="127" t="s">
        <v>19</v>
      </c>
      <c r="N243" s="128" t="s">
        <v>43</v>
      </c>
      <c r="P243" s="129">
        <f t="shared" si="41"/>
        <v>0</v>
      </c>
      <c r="Q243" s="129">
        <v>0</v>
      </c>
      <c r="R243" s="129">
        <f t="shared" si="42"/>
        <v>0</v>
      </c>
      <c r="S243" s="129">
        <v>0</v>
      </c>
      <c r="T243" s="129">
        <f t="shared" si="43"/>
        <v>0</v>
      </c>
      <c r="U243" s="130" t="s">
        <v>19</v>
      </c>
      <c r="AR243" s="131" t="s">
        <v>173</v>
      </c>
      <c r="AT243" s="131" t="s">
        <v>168</v>
      </c>
      <c r="AU243" s="131" t="s">
        <v>82</v>
      </c>
      <c r="AY243" s="17" t="s">
        <v>167</v>
      </c>
      <c r="BE243" s="132">
        <f t="shared" si="44"/>
        <v>0</v>
      </c>
      <c r="BF243" s="132">
        <f t="shared" si="45"/>
        <v>0</v>
      </c>
      <c r="BG243" s="132">
        <f t="shared" si="46"/>
        <v>0</v>
      </c>
      <c r="BH243" s="132">
        <f t="shared" si="47"/>
        <v>0</v>
      </c>
      <c r="BI243" s="132">
        <f t="shared" si="48"/>
        <v>0</v>
      </c>
      <c r="BJ243" s="17" t="s">
        <v>80</v>
      </c>
      <c r="BK243" s="132">
        <f t="shared" si="49"/>
        <v>0</v>
      </c>
      <c r="BL243" s="17" t="s">
        <v>173</v>
      </c>
      <c r="BM243" s="131" t="s">
        <v>935</v>
      </c>
    </row>
    <row r="244" spans="2:65" s="1" customFormat="1" ht="16.5" customHeight="1" x14ac:dyDescent="0.2">
      <c r="B244" s="32"/>
      <c r="C244" s="120" t="s">
        <v>936</v>
      </c>
      <c r="D244" s="120" t="s">
        <v>168</v>
      </c>
      <c r="E244" s="121" t="s">
        <v>937</v>
      </c>
      <c r="F244" s="122" t="s">
        <v>938</v>
      </c>
      <c r="G244" s="123" t="s">
        <v>424</v>
      </c>
      <c r="H244" s="124">
        <v>3</v>
      </c>
      <c r="I244" s="125"/>
      <c r="J244" s="126">
        <f t="shared" ref="J244:J260" si="50">ROUND(I244*H244,2)</f>
        <v>0</v>
      </c>
      <c r="K244" s="122" t="s">
        <v>19</v>
      </c>
      <c r="L244" s="32"/>
      <c r="M244" s="127" t="s">
        <v>19</v>
      </c>
      <c r="N244" s="128" t="s">
        <v>43</v>
      </c>
      <c r="P244" s="129">
        <f t="shared" ref="P244:P260" si="51">O244*H244</f>
        <v>0</v>
      </c>
      <c r="Q244" s="129">
        <v>0</v>
      </c>
      <c r="R244" s="129">
        <f t="shared" ref="R244:R260" si="52">Q244*H244</f>
        <v>0</v>
      </c>
      <c r="S244" s="129">
        <v>0</v>
      </c>
      <c r="T244" s="129">
        <f t="shared" ref="T244:T260" si="53">S244*H244</f>
        <v>0</v>
      </c>
      <c r="U244" s="130" t="s">
        <v>19</v>
      </c>
      <c r="AR244" s="131" t="s">
        <v>173</v>
      </c>
      <c r="AT244" s="131" t="s">
        <v>168</v>
      </c>
      <c r="AU244" s="131" t="s">
        <v>82</v>
      </c>
      <c r="AY244" s="17" t="s">
        <v>167</v>
      </c>
      <c r="BE244" s="132">
        <f t="shared" ref="BE244:BE260" si="54">IF(N244="základní",J244,0)</f>
        <v>0</v>
      </c>
      <c r="BF244" s="132">
        <f t="shared" ref="BF244:BF260" si="55">IF(N244="snížená",J244,0)</f>
        <v>0</v>
      </c>
      <c r="BG244" s="132">
        <f t="shared" ref="BG244:BG260" si="56">IF(N244="zákl. přenesená",J244,0)</f>
        <v>0</v>
      </c>
      <c r="BH244" s="132">
        <f t="shared" ref="BH244:BH260" si="57">IF(N244="sníž. přenesená",J244,0)</f>
        <v>0</v>
      </c>
      <c r="BI244" s="132">
        <f t="shared" ref="BI244:BI260" si="58">IF(N244="nulová",J244,0)</f>
        <v>0</v>
      </c>
      <c r="BJ244" s="17" t="s">
        <v>80</v>
      </c>
      <c r="BK244" s="132">
        <f t="shared" ref="BK244:BK260" si="59">ROUND(I244*H244,2)</f>
        <v>0</v>
      </c>
      <c r="BL244" s="17" t="s">
        <v>173</v>
      </c>
      <c r="BM244" s="131" t="s">
        <v>939</v>
      </c>
    </row>
    <row r="245" spans="2:65" s="1" customFormat="1" ht="16.5" customHeight="1" x14ac:dyDescent="0.2">
      <c r="B245" s="32"/>
      <c r="C245" s="120" t="s">
        <v>940</v>
      </c>
      <c r="D245" s="120" t="s">
        <v>168</v>
      </c>
      <c r="E245" s="121" t="s">
        <v>941</v>
      </c>
      <c r="F245" s="122" t="s">
        <v>942</v>
      </c>
      <c r="G245" s="123" t="s">
        <v>228</v>
      </c>
      <c r="H245" s="124">
        <v>4</v>
      </c>
      <c r="I245" s="125"/>
      <c r="J245" s="126">
        <f t="shared" si="50"/>
        <v>0</v>
      </c>
      <c r="K245" s="122" t="s">
        <v>19</v>
      </c>
      <c r="L245" s="32"/>
      <c r="M245" s="127" t="s">
        <v>19</v>
      </c>
      <c r="N245" s="128" t="s">
        <v>43</v>
      </c>
      <c r="P245" s="129">
        <f t="shared" si="51"/>
        <v>0</v>
      </c>
      <c r="Q245" s="129">
        <v>0</v>
      </c>
      <c r="R245" s="129">
        <f t="shared" si="52"/>
        <v>0</v>
      </c>
      <c r="S245" s="129">
        <v>0</v>
      </c>
      <c r="T245" s="129">
        <f t="shared" si="53"/>
        <v>0</v>
      </c>
      <c r="U245" s="130" t="s">
        <v>19</v>
      </c>
      <c r="AR245" s="131" t="s">
        <v>173</v>
      </c>
      <c r="AT245" s="131" t="s">
        <v>168</v>
      </c>
      <c r="AU245" s="131" t="s">
        <v>82</v>
      </c>
      <c r="AY245" s="17" t="s">
        <v>167</v>
      </c>
      <c r="BE245" s="132">
        <f t="shared" si="54"/>
        <v>0</v>
      </c>
      <c r="BF245" s="132">
        <f t="shared" si="55"/>
        <v>0</v>
      </c>
      <c r="BG245" s="132">
        <f t="shared" si="56"/>
        <v>0</v>
      </c>
      <c r="BH245" s="132">
        <f t="shared" si="57"/>
        <v>0</v>
      </c>
      <c r="BI245" s="132">
        <f t="shared" si="58"/>
        <v>0</v>
      </c>
      <c r="BJ245" s="17" t="s">
        <v>80</v>
      </c>
      <c r="BK245" s="132">
        <f t="shared" si="59"/>
        <v>0</v>
      </c>
      <c r="BL245" s="17" t="s">
        <v>173</v>
      </c>
      <c r="BM245" s="131" t="s">
        <v>943</v>
      </c>
    </row>
    <row r="246" spans="2:65" s="1" customFormat="1" ht="16.5" customHeight="1" x14ac:dyDescent="0.2">
      <c r="B246" s="32"/>
      <c r="C246" s="120" t="s">
        <v>944</v>
      </c>
      <c r="D246" s="120" t="s">
        <v>168</v>
      </c>
      <c r="E246" s="121" t="s">
        <v>945</v>
      </c>
      <c r="F246" s="122" t="s">
        <v>535</v>
      </c>
      <c r="G246" s="123" t="s">
        <v>228</v>
      </c>
      <c r="H246" s="124">
        <v>504</v>
      </c>
      <c r="I246" s="125"/>
      <c r="J246" s="126">
        <f t="shared" si="50"/>
        <v>0</v>
      </c>
      <c r="K246" s="122" t="s">
        <v>19</v>
      </c>
      <c r="L246" s="32"/>
      <c r="M246" s="127" t="s">
        <v>19</v>
      </c>
      <c r="N246" s="128" t="s">
        <v>43</v>
      </c>
      <c r="P246" s="129">
        <f t="shared" si="51"/>
        <v>0</v>
      </c>
      <c r="Q246" s="129">
        <v>0</v>
      </c>
      <c r="R246" s="129">
        <f t="shared" si="52"/>
        <v>0</v>
      </c>
      <c r="S246" s="129">
        <v>0</v>
      </c>
      <c r="T246" s="129">
        <f t="shared" si="53"/>
        <v>0</v>
      </c>
      <c r="U246" s="130" t="s">
        <v>19</v>
      </c>
      <c r="AR246" s="131" t="s">
        <v>173</v>
      </c>
      <c r="AT246" s="131" t="s">
        <v>168</v>
      </c>
      <c r="AU246" s="131" t="s">
        <v>82</v>
      </c>
      <c r="AY246" s="17" t="s">
        <v>167</v>
      </c>
      <c r="BE246" s="132">
        <f t="shared" si="54"/>
        <v>0</v>
      </c>
      <c r="BF246" s="132">
        <f t="shared" si="55"/>
        <v>0</v>
      </c>
      <c r="BG246" s="132">
        <f t="shared" si="56"/>
        <v>0</v>
      </c>
      <c r="BH246" s="132">
        <f t="shared" si="57"/>
        <v>0</v>
      </c>
      <c r="BI246" s="132">
        <f t="shared" si="58"/>
        <v>0</v>
      </c>
      <c r="BJ246" s="17" t="s">
        <v>80</v>
      </c>
      <c r="BK246" s="132">
        <f t="shared" si="59"/>
        <v>0</v>
      </c>
      <c r="BL246" s="17" t="s">
        <v>173</v>
      </c>
      <c r="BM246" s="131" t="s">
        <v>946</v>
      </c>
    </row>
    <row r="247" spans="2:65" s="1" customFormat="1" ht="16.5" customHeight="1" x14ac:dyDescent="0.2">
      <c r="B247" s="32"/>
      <c r="C247" s="120" t="s">
        <v>947</v>
      </c>
      <c r="D247" s="120" t="s">
        <v>168</v>
      </c>
      <c r="E247" s="121" t="s">
        <v>948</v>
      </c>
      <c r="F247" s="122" t="s">
        <v>538</v>
      </c>
      <c r="G247" s="123" t="s">
        <v>228</v>
      </c>
      <c r="H247" s="124">
        <v>183</v>
      </c>
      <c r="I247" s="125"/>
      <c r="J247" s="126">
        <f t="shared" si="50"/>
        <v>0</v>
      </c>
      <c r="K247" s="122" t="s">
        <v>19</v>
      </c>
      <c r="L247" s="32"/>
      <c r="M247" s="127" t="s">
        <v>19</v>
      </c>
      <c r="N247" s="128" t="s">
        <v>43</v>
      </c>
      <c r="P247" s="129">
        <f t="shared" si="51"/>
        <v>0</v>
      </c>
      <c r="Q247" s="129">
        <v>0</v>
      </c>
      <c r="R247" s="129">
        <f t="shared" si="52"/>
        <v>0</v>
      </c>
      <c r="S247" s="129">
        <v>0</v>
      </c>
      <c r="T247" s="129">
        <f t="shared" si="53"/>
        <v>0</v>
      </c>
      <c r="U247" s="130" t="s">
        <v>19</v>
      </c>
      <c r="AR247" s="131" t="s">
        <v>173</v>
      </c>
      <c r="AT247" s="131" t="s">
        <v>168</v>
      </c>
      <c r="AU247" s="131" t="s">
        <v>82</v>
      </c>
      <c r="AY247" s="17" t="s">
        <v>167</v>
      </c>
      <c r="BE247" s="132">
        <f t="shared" si="54"/>
        <v>0</v>
      </c>
      <c r="BF247" s="132">
        <f t="shared" si="55"/>
        <v>0</v>
      </c>
      <c r="BG247" s="132">
        <f t="shared" si="56"/>
        <v>0</v>
      </c>
      <c r="BH247" s="132">
        <f t="shared" si="57"/>
        <v>0</v>
      </c>
      <c r="BI247" s="132">
        <f t="shared" si="58"/>
        <v>0</v>
      </c>
      <c r="BJ247" s="17" t="s">
        <v>80</v>
      </c>
      <c r="BK247" s="132">
        <f t="shared" si="59"/>
        <v>0</v>
      </c>
      <c r="BL247" s="17" t="s">
        <v>173</v>
      </c>
      <c r="BM247" s="131" t="s">
        <v>949</v>
      </c>
    </row>
    <row r="248" spans="2:65" s="1" customFormat="1" ht="16.5" customHeight="1" x14ac:dyDescent="0.2">
      <c r="B248" s="32"/>
      <c r="C248" s="120" t="s">
        <v>950</v>
      </c>
      <c r="D248" s="120" t="s">
        <v>168</v>
      </c>
      <c r="E248" s="121" t="s">
        <v>951</v>
      </c>
      <c r="F248" s="122" t="s">
        <v>541</v>
      </c>
      <c r="G248" s="123" t="s">
        <v>228</v>
      </c>
      <c r="H248" s="124">
        <v>570</v>
      </c>
      <c r="I248" s="125"/>
      <c r="J248" s="126">
        <f t="shared" si="50"/>
        <v>0</v>
      </c>
      <c r="K248" s="122" t="s">
        <v>19</v>
      </c>
      <c r="L248" s="32"/>
      <c r="M248" s="127" t="s">
        <v>19</v>
      </c>
      <c r="N248" s="128" t="s">
        <v>43</v>
      </c>
      <c r="P248" s="129">
        <f t="shared" si="51"/>
        <v>0</v>
      </c>
      <c r="Q248" s="129">
        <v>0</v>
      </c>
      <c r="R248" s="129">
        <f t="shared" si="52"/>
        <v>0</v>
      </c>
      <c r="S248" s="129">
        <v>0</v>
      </c>
      <c r="T248" s="129">
        <f t="shared" si="53"/>
        <v>0</v>
      </c>
      <c r="U248" s="130" t="s">
        <v>19</v>
      </c>
      <c r="AR248" s="131" t="s">
        <v>173</v>
      </c>
      <c r="AT248" s="131" t="s">
        <v>168</v>
      </c>
      <c r="AU248" s="131" t="s">
        <v>82</v>
      </c>
      <c r="AY248" s="17" t="s">
        <v>167</v>
      </c>
      <c r="BE248" s="132">
        <f t="shared" si="54"/>
        <v>0</v>
      </c>
      <c r="BF248" s="132">
        <f t="shared" si="55"/>
        <v>0</v>
      </c>
      <c r="BG248" s="132">
        <f t="shared" si="56"/>
        <v>0</v>
      </c>
      <c r="BH248" s="132">
        <f t="shared" si="57"/>
        <v>0</v>
      </c>
      <c r="BI248" s="132">
        <f t="shared" si="58"/>
        <v>0</v>
      </c>
      <c r="BJ248" s="17" t="s">
        <v>80</v>
      </c>
      <c r="BK248" s="132">
        <f t="shared" si="59"/>
        <v>0</v>
      </c>
      <c r="BL248" s="17" t="s">
        <v>173</v>
      </c>
      <c r="BM248" s="131" t="s">
        <v>952</v>
      </c>
    </row>
    <row r="249" spans="2:65" s="1" customFormat="1" ht="16.5" customHeight="1" x14ac:dyDescent="0.2">
      <c r="B249" s="32"/>
      <c r="C249" s="120" t="s">
        <v>953</v>
      </c>
      <c r="D249" s="120" t="s">
        <v>168</v>
      </c>
      <c r="E249" s="121" t="s">
        <v>954</v>
      </c>
      <c r="F249" s="122" t="s">
        <v>544</v>
      </c>
      <c r="G249" s="123" t="s">
        <v>228</v>
      </c>
      <c r="H249" s="124">
        <v>346</v>
      </c>
      <c r="I249" s="125"/>
      <c r="J249" s="126">
        <f t="shared" si="50"/>
        <v>0</v>
      </c>
      <c r="K249" s="122" t="s">
        <v>19</v>
      </c>
      <c r="L249" s="32"/>
      <c r="M249" s="127" t="s">
        <v>19</v>
      </c>
      <c r="N249" s="128" t="s">
        <v>43</v>
      </c>
      <c r="P249" s="129">
        <f t="shared" si="51"/>
        <v>0</v>
      </c>
      <c r="Q249" s="129">
        <v>0</v>
      </c>
      <c r="R249" s="129">
        <f t="shared" si="52"/>
        <v>0</v>
      </c>
      <c r="S249" s="129">
        <v>0</v>
      </c>
      <c r="T249" s="129">
        <f t="shared" si="53"/>
        <v>0</v>
      </c>
      <c r="U249" s="130" t="s">
        <v>19</v>
      </c>
      <c r="AR249" s="131" t="s">
        <v>173</v>
      </c>
      <c r="AT249" s="131" t="s">
        <v>168</v>
      </c>
      <c r="AU249" s="131" t="s">
        <v>82</v>
      </c>
      <c r="AY249" s="17" t="s">
        <v>167</v>
      </c>
      <c r="BE249" s="132">
        <f t="shared" si="54"/>
        <v>0</v>
      </c>
      <c r="BF249" s="132">
        <f t="shared" si="55"/>
        <v>0</v>
      </c>
      <c r="BG249" s="132">
        <f t="shared" si="56"/>
        <v>0</v>
      </c>
      <c r="BH249" s="132">
        <f t="shared" si="57"/>
        <v>0</v>
      </c>
      <c r="BI249" s="132">
        <f t="shared" si="58"/>
        <v>0</v>
      </c>
      <c r="BJ249" s="17" t="s">
        <v>80</v>
      </c>
      <c r="BK249" s="132">
        <f t="shared" si="59"/>
        <v>0</v>
      </c>
      <c r="BL249" s="17" t="s">
        <v>173</v>
      </c>
      <c r="BM249" s="131" t="s">
        <v>955</v>
      </c>
    </row>
    <row r="250" spans="2:65" s="1" customFormat="1" ht="16.5" customHeight="1" x14ac:dyDescent="0.2">
      <c r="B250" s="32"/>
      <c r="C250" s="120" t="s">
        <v>956</v>
      </c>
      <c r="D250" s="120" t="s">
        <v>168</v>
      </c>
      <c r="E250" s="121" t="s">
        <v>957</v>
      </c>
      <c r="F250" s="122" t="s">
        <v>958</v>
      </c>
      <c r="G250" s="123" t="s">
        <v>228</v>
      </c>
      <c r="H250" s="124">
        <v>219</v>
      </c>
      <c r="I250" s="125"/>
      <c r="J250" s="126">
        <f t="shared" si="50"/>
        <v>0</v>
      </c>
      <c r="K250" s="122" t="s">
        <v>19</v>
      </c>
      <c r="L250" s="32"/>
      <c r="M250" s="127" t="s">
        <v>19</v>
      </c>
      <c r="N250" s="128" t="s">
        <v>43</v>
      </c>
      <c r="P250" s="129">
        <f t="shared" si="51"/>
        <v>0</v>
      </c>
      <c r="Q250" s="129">
        <v>0</v>
      </c>
      <c r="R250" s="129">
        <f t="shared" si="52"/>
        <v>0</v>
      </c>
      <c r="S250" s="129">
        <v>0</v>
      </c>
      <c r="T250" s="129">
        <f t="shared" si="53"/>
        <v>0</v>
      </c>
      <c r="U250" s="130" t="s">
        <v>19</v>
      </c>
      <c r="AR250" s="131" t="s">
        <v>173</v>
      </c>
      <c r="AT250" s="131" t="s">
        <v>168</v>
      </c>
      <c r="AU250" s="131" t="s">
        <v>82</v>
      </c>
      <c r="AY250" s="17" t="s">
        <v>167</v>
      </c>
      <c r="BE250" s="132">
        <f t="shared" si="54"/>
        <v>0</v>
      </c>
      <c r="BF250" s="132">
        <f t="shared" si="55"/>
        <v>0</v>
      </c>
      <c r="BG250" s="132">
        <f t="shared" si="56"/>
        <v>0</v>
      </c>
      <c r="BH250" s="132">
        <f t="shared" si="57"/>
        <v>0</v>
      </c>
      <c r="BI250" s="132">
        <f t="shared" si="58"/>
        <v>0</v>
      </c>
      <c r="BJ250" s="17" t="s">
        <v>80</v>
      </c>
      <c r="BK250" s="132">
        <f t="shared" si="59"/>
        <v>0</v>
      </c>
      <c r="BL250" s="17" t="s">
        <v>173</v>
      </c>
      <c r="BM250" s="131" t="s">
        <v>959</v>
      </c>
    </row>
    <row r="251" spans="2:65" s="1" customFormat="1" ht="16.5" customHeight="1" x14ac:dyDescent="0.2">
      <c r="B251" s="32"/>
      <c r="C251" s="120" t="s">
        <v>960</v>
      </c>
      <c r="D251" s="120" t="s">
        <v>168</v>
      </c>
      <c r="E251" s="121" t="s">
        <v>961</v>
      </c>
      <c r="F251" s="122" t="s">
        <v>962</v>
      </c>
      <c r="G251" s="123" t="s">
        <v>228</v>
      </c>
      <c r="H251" s="124">
        <v>35</v>
      </c>
      <c r="I251" s="125"/>
      <c r="J251" s="126">
        <f t="shared" si="50"/>
        <v>0</v>
      </c>
      <c r="K251" s="122" t="s">
        <v>19</v>
      </c>
      <c r="L251" s="32"/>
      <c r="M251" s="127" t="s">
        <v>19</v>
      </c>
      <c r="N251" s="128" t="s">
        <v>43</v>
      </c>
      <c r="P251" s="129">
        <f t="shared" si="51"/>
        <v>0</v>
      </c>
      <c r="Q251" s="129">
        <v>0</v>
      </c>
      <c r="R251" s="129">
        <f t="shared" si="52"/>
        <v>0</v>
      </c>
      <c r="S251" s="129">
        <v>0</v>
      </c>
      <c r="T251" s="129">
        <f t="shared" si="53"/>
        <v>0</v>
      </c>
      <c r="U251" s="130" t="s">
        <v>19</v>
      </c>
      <c r="AR251" s="131" t="s">
        <v>173</v>
      </c>
      <c r="AT251" s="131" t="s">
        <v>168</v>
      </c>
      <c r="AU251" s="131" t="s">
        <v>82</v>
      </c>
      <c r="AY251" s="17" t="s">
        <v>167</v>
      </c>
      <c r="BE251" s="132">
        <f t="shared" si="54"/>
        <v>0</v>
      </c>
      <c r="BF251" s="132">
        <f t="shared" si="55"/>
        <v>0</v>
      </c>
      <c r="BG251" s="132">
        <f t="shared" si="56"/>
        <v>0</v>
      </c>
      <c r="BH251" s="132">
        <f t="shared" si="57"/>
        <v>0</v>
      </c>
      <c r="BI251" s="132">
        <f t="shared" si="58"/>
        <v>0</v>
      </c>
      <c r="BJ251" s="17" t="s">
        <v>80</v>
      </c>
      <c r="BK251" s="132">
        <f t="shared" si="59"/>
        <v>0</v>
      </c>
      <c r="BL251" s="17" t="s">
        <v>173</v>
      </c>
      <c r="BM251" s="131" t="s">
        <v>963</v>
      </c>
    </row>
    <row r="252" spans="2:65" s="1" customFormat="1" ht="16.5" customHeight="1" x14ac:dyDescent="0.2">
      <c r="B252" s="32"/>
      <c r="C252" s="120" t="s">
        <v>964</v>
      </c>
      <c r="D252" s="120" t="s">
        <v>168</v>
      </c>
      <c r="E252" s="121" t="s">
        <v>965</v>
      </c>
      <c r="F252" s="122" t="s">
        <v>966</v>
      </c>
      <c r="G252" s="123" t="s">
        <v>228</v>
      </c>
      <c r="H252" s="124">
        <v>340</v>
      </c>
      <c r="I252" s="125"/>
      <c r="J252" s="126">
        <f t="shared" si="50"/>
        <v>0</v>
      </c>
      <c r="K252" s="122" t="s">
        <v>19</v>
      </c>
      <c r="L252" s="32"/>
      <c r="M252" s="127" t="s">
        <v>19</v>
      </c>
      <c r="N252" s="128" t="s">
        <v>43</v>
      </c>
      <c r="P252" s="129">
        <f t="shared" si="51"/>
        <v>0</v>
      </c>
      <c r="Q252" s="129">
        <v>0</v>
      </c>
      <c r="R252" s="129">
        <f t="shared" si="52"/>
        <v>0</v>
      </c>
      <c r="S252" s="129">
        <v>0</v>
      </c>
      <c r="T252" s="129">
        <f t="shared" si="53"/>
        <v>0</v>
      </c>
      <c r="U252" s="130" t="s">
        <v>19</v>
      </c>
      <c r="AR252" s="131" t="s">
        <v>173</v>
      </c>
      <c r="AT252" s="131" t="s">
        <v>168</v>
      </c>
      <c r="AU252" s="131" t="s">
        <v>82</v>
      </c>
      <c r="AY252" s="17" t="s">
        <v>167</v>
      </c>
      <c r="BE252" s="132">
        <f t="shared" si="54"/>
        <v>0</v>
      </c>
      <c r="BF252" s="132">
        <f t="shared" si="55"/>
        <v>0</v>
      </c>
      <c r="BG252" s="132">
        <f t="shared" si="56"/>
        <v>0</v>
      </c>
      <c r="BH252" s="132">
        <f t="shared" si="57"/>
        <v>0</v>
      </c>
      <c r="BI252" s="132">
        <f t="shared" si="58"/>
        <v>0</v>
      </c>
      <c r="BJ252" s="17" t="s">
        <v>80</v>
      </c>
      <c r="BK252" s="132">
        <f t="shared" si="59"/>
        <v>0</v>
      </c>
      <c r="BL252" s="17" t="s">
        <v>173</v>
      </c>
      <c r="BM252" s="131" t="s">
        <v>967</v>
      </c>
    </row>
    <row r="253" spans="2:65" s="1" customFormat="1" ht="16.5" customHeight="1" x14ac:dyDescent="0.2">
      <c r="B253" s="32"/>
      <c r="C253" s="120" t="s">
        <v>968</v>
      </c>
      <c r="D253" s="120" t="s">
        <v>168</v>
      </c>
      <c r="E253" s="121" t="s">
        <v>969</v>
      </c>
      <c r="F253" s="122" t="s">
        <v>547</v>
      </c>
      <c r="G253" s="123" t="s">
        <v>228</v>
      </c>
      <c r="H253" s="124">
        <v>319</v>
      </c>
      <c r="I253" s="125"/>
      <c r="J253" s="126">
        <f t="shared" si="50"/>
        <v>0</v>
      </c>
      <c r="K253" s="122" t="s">
        <v>19</v>
      </c>
      <c r="L253" s="32"/>
      <c r="M253" s="127" t="s">
        <v>19</v>
      </c>
      <c r="N253" s="128" t="s">
        <v>43</v>
      </c>
      <c r="P253" s="129">
        <f t="shared" si="51"/>
        <v>0</v>
      </c>
      <c r="Q253" s="129">
        <v>0</v>
      </c>
      <c r="R253" s="129">
        <f t="shared" si="52"/>
        <v>0</v>
      </c>
      <c r="S253" s="129">
        <v>0</v>
      </c>
      <c r="T253" s="129">
        <f t="shared" si="53"/>
        <v>0</v>
      </c>
      <c r="U253" s="130" t="s">
        <v>19</v>
      </c>
      <c r="AR253" s="131" t="s">
        <v>173</v>
      </c>
      <c r="AT253" s="131" t="s">
        <v>168</v>
      </c>
      <c r="AU253" s="131" t="s">
        <v>82</v>
      </c>
      <c r="AY253" s="17" t="s">
        <v>167</v>
      </c>
      <c r="BE253" s="132">
        <f t="shared" si="54"/>
        <v>0</v>
      </c>
      <c r="BF253" s="132">
        <f t="shared" si="55"/>
        <v>0</v>
      </c>
      <c r="BG253" s="132">
        <f t="shared" si="56"/>
        <v>0</v>
      </c>
      <c r="BH253" s="132">
        <f t="shared" si="57"/>
        <v>0</v>
      </c>
      <c r="BI253" s="132">
        <f t="shared" si="58"/>
        <v>0</v>
      </c>
      <c r="BJ253" s="17" t="s">
        <v>80</v>
      </c>
      <c r="BK253" s="132">
        <f t="shared" si="59"/>
        <v>0</v>
      </c>
      <c r="BL253" s="17" t="s">
        <v>173</v>
      </c>
      <c r="BM253" s="131" t="s">
        <v>970</v>
      </c>
    </row>
    <row r="254" spans="2:65" s="1" customFormat="1" ht="16.5" customHeight="1" x14ac:dyDescent="0.2">
      <c r="B254" s="32"/>
      <c r="C254" s="120" t="s">
        <v>971</v>
      </c>
      <c r="D254" s="120" t="s">
        <v>168</v>
      </c>
      <c r="E254" s="121" t="s">
        <v>972</v>
      </c>
      <c r="F254" s="122" t="s">
        <v>973</v>
      </c>
      <c r="G254" s="123" t="s">
        <v>228</v>
      </c>
      <c r="H254" s="124">
        <v>4</v>
      </c>
      <c r="I254" s="125"/>
      <c r="J254" s="126">
        <f t="shared" si="50"/>
        <v>0</v>
      </c>
      <c r="K254" s="122" t="s">
        <v>19</v>
      </c>
      <c r="L254" s="32"/>
      <c r="M254" s="127" t="s">
        <v>19</v>
      </c>
      <c r="N254" s="128" t="s">
        <v>43</v>
      </c>
      <c r="P254" s="129">
        <f t="shared" si="51"/>
        <v>0</v>
      </c>
      <c r="Q254" s="129">
        <v>0</v>
      </c>
      <c r="R254" s="129">
        <f t="shared" si="52"/>
        <v>0</v>
      </c>
      <c r="S254" s="129">
        <v>0</v>
      </c>
      <c r="T254" s="129">
        <f t="shared" si="53"/>
        <v>0</v>
      </c>
      <c r="U254" s="130" t="s">
        <v>19</v>
      </c>
      <c r="AR254" s="131" t="s">
        <v>173</v>
      </c>
      <c r="AT254" s="131" t="s">
        <v>168</v>
      </c>
      <c r="AU254" s="131" t="s">
        <v>82</v>
      </c>
      <c r="AY254" s="17" t="s">
        <v>167</v>
      </c>
      <c r="BE254" s="132">
        <f t="shared" si="54"/>
        <v>0</v>
      </c>
      <c r="BF254" s="132">
        <f t="shared" si="55"/>
        <v>0</v>
      </c>
      <c r="BG254" s="132">
        <f t="shared" si="56"/>
        <v>0</v>
      </c>
      <c r="BH254" s="132">
        <f t="shared" si="57"/>
        <v>0</v>
      </c>
      <c r="BI254" s="132">
        <f t="shared" si="58"/>
        <v>0</v>
      </c>
      <c r="BJ254" s="17" t="s">
        <v>80</v>
      </c>
      <c r="BK254" s="132">
        <f t="shared" si="59"/>
        <v>0</v>
      </c>
      <c r="BL254" s="17" t="s">
        <v>173</v>
      </c>
      <c r="BM254" s="131" t="s">
        <v>974</v>
      </c>
    </row>
    <row r="255" spans="2:65" s="1" customFormat="1" ht="16.5" customHeight="1" x14ac:dyDescent="0.2">
      <c r="B255" s="32"/>
      <c r="C255" s="120" t="s">
        <v>975</v>
      </c>
      <c r="D255" s="120" t="s">
        <v>168</v>
      </c>
      <c r="E255" s="121" t="s">
        <v>976</v>
      </c>
      <c r="F255" s="122" t="s">
        <v>3379</v>
      </c>
      <c r="G255" s="123" t="s">
        <v>228</v>
      </c>
      <c r="H255" s="124">
        <v>31</v>
      </c>
      <c r="I255" s="125"/>
      <c r="J255" s="126">
        <f t="shared" si="50"/>
        <v>0</v>
      </c>
      <c r="K255" s="122" t="s">
        <v>19</v>
      </c>
      <c r="L255" s="32"/>
      <c r="M255" s="127" t="s">
        <v>19</v>
      </c>
      <c r="N255" s="128" t="s">
        <v>43</v>
      </c>
      <c r="P255" s="129">
        <f t="shared" si="51"/>
        <v>0</v>
      </c>
      <c r="Q255" s="129">
        <v>0</v>
      </c>
      <c r="R255" s="129">
        <f t="shared" si="52"/>
        <v>0</v>
      </c>
      <c r="S255" s="129">
        <v>0</v>
      </c>
      <c r="T255" s="129">
        <f t="shared" si="53"/>
        <v>0</v>
      </c>
      <c r="U255" s="130" t="s">
        <v>19</v>
      </c>
      <c r="AR255" s="131" t="s">
        <v>173</v>
      </c>
      <c r="AT255" s="131" t="s">
        <v>168</v>
      </c>
      <c r="AU255" s="131" t="s">
        <v>82</v>
      </c>
      <c r="AY255" s="17" t="s">
        <v>167</v>
      </c>
      <c r="BE255" s="132">
        <f t="shared" si="54"/>
        <v>0</v>
      </c>
      <c r="BF255" s="132">
        <f t="shared" si="55"/>
        <v>0</v>
      </c>
      <c r="BG255" s="132">
        <f t="shared" si="56"/>
        <v>0</v>
      </c>
      <c r="BH255" s="132">
        <f t="shared" si="57"/>
        <v>0</v>
      </c>
      <c r="BI255" s="132">
        <f t="shared" si="58"/>
        <v>0</v>
      </c>
      <c r="BJ255" s="17" t="s">
        <v>80</v>
      </c>
      <c r="BK255" s="132">
        <f t="shared" si="59"/>
        <v>0</v>
      </c>
      <c r="BL255" s="17" t="s">
        <v>173</v>
      </c>
      <c r="BM255" s="131" t="s">
        <v>977</v>
      </c>
    </row>
    <row r="256" spans="2:65" s="1" customFormat="1" ht="16.5" customHeight="1" x14ac:dyDescent="0.2">
      <c r="B256" s="32"/>
      <c r="C256" s="120" t="s">
        <v>978</v>
      </c>
      <c r="D256" s="120" t="s">
        <v>168</v>
      </c>
      <c r="E256" s="121" t="s">
        <v>979</v>
      </c>
      <c r="F256" s="122" t="s">
        <v>567</v>
      </c>
      <c r="G256" s="123" t="s">
        <v>568</v>
      </c>
      <c r="H256" s="124">
        <v>1</v>
      </c>
      <c r="I256" s="125"/>
      <c r="J256" s="126">
        <f t="shared" si="50"/>
        <v>0</v>
      </c>
      <c r="K256" s="122" t="s">
        <v>19</v>
      </c>
      <c r="L256" s="32"/>
      <c r="M256" s="127" t="s">
        <v>19</v>
      </c>
      <c r="N256" s="128" t="s">
        <v>43</v>
      </c>
      <c r="P256" s="129">
        <f t="shared" si="51"/>
        <v>0</v>
      </c>
      <c r="Q256" s="129">
        <v>0</v>
      </c>
      <c r="R256" s="129">
        <f t="shared" si="52"/>
        <v>0</v>
      </c>
      <c r="S256" s="129">
        <v>0</v>
      </c>
      <c r="T256" s="129">
        <f t="shared" si="53"/>
        <v>0</v>
      </c>
      <c r="U256" s="130" t="s">
        <v>19</v>
      </c>
      <c r="AR256" s="131" t="s">
        <v>173</v>
      </c>
      <c r="AT256" s="131" t="s">
        <v>168</v>
      </c>
      <c r="AU256" s="131" t="s">
        <v>82</v>
      </c>
      <c r="AY256" s="17" t="s">
        <v>167</v>
      </c>
      <c r="BE256" s="132">
        <f t="shared" si="54"/>
        <v>0</v>
      </c>
      <c r="BF256" s="132">
        <f t="shared" si="55"/>
        <v>0</v>
      </c>
      <c r="BG256" s="132">
        <f t="shared" si="56"/>
        <v>0</v>
      </c>
      <c r="BH256" s="132">
        <f t="shared" si="57"/>
        <v>0</v>
      </c>
      <c r="BI256" s="132">
        <f t="shared" si="58"/>
        <v>0</v>
      </c>
      <c r="BJ256" s="17" t="s">
        <v>80</v>
      </c>
      <c r="BK256" s="132">
        <f t="shared" si="59"/>
        <v>0</v>
      </c>
      <c r="BL256" s="17" t="s">
        <v>173</v>
      </c>
      <c r="BM256" s="131" t="s">
        <v>980</v>
      </c>
    </row>
    <row r="257" spans="2:65" s="1" customFormat="1" ht="16.5" customHeight="1" x14ac:dyDescent="0.2">
      <c r="B257" s="32"/>
      <c r="C257" s="120" t="s">
        <v>981</v>
      </c>
      <c r="D257" s="120" t="s">
        <v>168</v>
      </c>
      <c r="E257" s="121" t="s">
        <v>982</v>
      </c>
      <c r="F257" s="122" t="s">
        <v>572</v>
      </c>
      <c r="G257" s="123" t="s">
        <v>568</v>
      </c>
      <c r="H257" s="124">
        <v>1</v>
      </c>
      <c r="I257" s="125"/>
      <c r="J257" s="126">
        <f t="shared" si="50"/>
        <v>0</v>
      </c>
      <c r="K257" s="122" t="s">
        <v>19</v>
      </c>
      <c r="L257" s="32"/>
      <c r="M257" s="127" t="s">
        <v>19</v>
      </c>
      <c r="N257" s="128" t="s">
        <v>43</v>
      </c>
      <c r="P257" s="129">
        <f t="shared" si="51"/>
        <v>0</v>
      </c>
      <c r="Q257" s="129">
        <v>0</v>
      </c>
      <c r="R257" s="129">
        <f t="shared" si="52"/>
        <v>0</v>
      </c>
      <c r="S257" s="129">
        <v>0</v>
      </c>
      <c r="T257" s="129">
        <f t="shared" si="53"/>
        <v>0</v>
      </c>
      <c r="U257" s="130" t="s">
        <v>19</v>
      </c>
      <c r="AR257" s="131" t="s">
        <v>173</v>
      </c>
      <c r="AT257" s="131" t="s">
        <v>168</v>
      </c>
      <c r="AU257" s="131" t="s">
        <v>82</v>
      </c>
      <c r="AY257" s="17" t="s">
        <v>167</v>
      </c>
      <c r="BE257" s="132">
        <f t="shared" si="54"/>
        <v>0</v>
      </c>
      <c r="BF257" s="132">
        <f t="shared" si="55"/>
        <v>0</v>
      </c>
      <c r="BG257" s="132">
        <f t="shared" si="56"/>
        <v>0</v>
      </c>
      <c r="BH257" s="132">
        <f t="shared" si="57"/>
        <v>0</v>
      </c>
      <c r="BI257" s="132">
        <f t="shared" si="58"/>
        <v>0</v>
      </c>
      <c r="BJ257" s="17" t="s">
        <v>80</v>
      </c>
      <c r="BK257" s="132">
        <f t="shared" si="59"/>
        <v>0</v>
      </c>
      <c r="BL257" s="17" t="s">
        <v>173</v>
      </c>
      <c r="BM257" s="131" t="s">
        <v>983</v>
      </c>
    </row>
    <row r="258" spans="2:65" s="1" customFormat="1" ht="16.5" customHeight="1" x14ac:dyDescent="0.2">
      <c r="B258" s="32"/>
      <c r="C258" s="120" t="s">
        <v>984</v>
      </c>
      <c r="D258" s="120" t="s">
        <v>168</v>
      </c>
      <c r="E258" s="121" t="s">
        <v>985</v>
      </c>
      <c r="F258" s="122" t="s">
        <v>576</v>
      </c>
      <c r="G258" s="123" t="s">
        <v>568</v>
      </c>
      <c r="H258" s="124">
        <v>1</v>
      </c>
      <c r="I258" s="125"/>
      <c r="J258" s="126">
        <f t="shared" si="50"/>
        <v>0</v>
      </c>
      <c r="K258" s="122" t="s">
        <v>19</v>
      </c>
      <c r="L258" s="32"/>
      <c r="M258" s="127" t="s">
        <v>19</v>
      </c>
      <c r="N258" s="128" t="s">
        <v>43</v>
      </c>
      <c r="P258" s="129">
        <f t="shared" si="51"/>
        <v>0</v>
      </c>
      <c r="Q258" s="129">
        <v>0</v>
      </c>
      <c r="R258" s="129">
        <f t="shared" si="52"/>
        <v>0</v>
      </c>
      <c r="S258" s="129">
        <v>0</v>
      </c>
      <c r="T258" s="129">
        <f t="shared" si="53"/>
        <v>0</v>
      </c>
      <c r="U258" s="130" t="s">
        <v>19</v>
      </c>
      <c r="AR258" s="131" t="s">
        <v>173</v>
      </c>
      <c r="AT258" s="131" t="s">
        <v>168</v>
      </c>
      <c r="AU258" s="131" t="s">
        <v>82</v>
      </c>
      <c r="AY258" s="17" t="s">
        <v>167</v>
      </c>
      <c r="BE258" s="132">
        <f t="shared" si="54"/>
        <v>0</v>
      </c>
      <c r="BF258" s="132">
        <f t="shared" si="55"/>
        <v>0</v>
      </c>
      <c r="BG258" s="132">
        <f t="shared" si="56"/>
        <v>0</v>
      </c>
      <c r="BH258" s="132">
        <f t="shared" si="57"/>
        <v>0</v>
      </c>
      <c r="BI258" s="132">
        <f t="shared" si="58"/>
        <v>0</v>
      </c>
      <c r="BJ258" s="17" t="s">
        <v>80</v>
      </c>
      <c r="BK258" s="132">
        <f t="shared" si="59"/>
        <v>0</v>
      </c>
      <c r="BL258" s="17" t="s">
        <v>173</v>
      </c>
      <c r="BM258" s="131" t="s">
        <v>986</v>
      </c>
    </row>
    <row r="259" spans="2:65" s="1" customFormat="1" ht="16.5" customHeight="1" x14ac:dyDescent="0.2">
      <c r="B259" s="32"/>
      <c r="C259" s="120" t="s">
        <v>987</v>
      </c>
      <c r="D259" s="120" t="s">
        <v>168</v>
      </c>
      <c r="E259" s="121" t="s">
        <v>988</v>
      </c>
      <c r="F259" s="122" t="s">
        <v>580</v>
      </c>
      <c r="G259" s="123" t="s">
        <v>568</v>
      </c>
      <c r="H259" s="124">
        <v>1</v>
      </c>
      <c r="I259" s="125"/>
      <c r="J259" s="126">
        <f t="shared" si="50"/>
        <v>0</v>
      </c>
      <c r="K259" s="122" t="s">
        <v>19</v>
      </c>
      <c r="L259" s="32"/>
      <c r="M259" s="127" t="s">
        <v>19</v>
      </c>
      <c r="N259" s="128" t="s">
        <v>43</v>
      </c>
      <c r="P259" s="129">
        <f t="shared" si="51"/>
        <v>0</v>
      </c>
      <c r="Q259" s="129">
        <v>0</v>
      </c>
      <c r="R259" s="129">
        <f t="shared" si="52"/>
        <v>0</v>
      </c>
      <c r="S259" s="129">
        <v>0</v>
      </c>
      <c r="T259" s="129">
        <f t="shared" si="53"/>
        <v>0</v>
      </c>
      <c r="U259" s="130" t="s">
        <v>19</v>
      </c>
      <c r="AR259" s="131" t="s">
        <v>173</v>
      </c>
      <c r="AT259" s="131" t="s">
        <v>168</v>
      </c>
      <c r="AU259" s="131" t="s">
        <v>82</v>
      </c>
      <c r="AY259" s="17" t="s">
        <v>167</v>
      </c>
      <c r="BE259" s="132">
        <f t="shared" si="54"/>
        <v>0</v>
      </c>
      <c r="BF259" s="132">
        <f t="shared" si="55"/>
        <v>0</v>
      </c>
      <c r="BG259" s="132">
        <f t="shared" si="56"/>
        <v>0</v>
      </c>
      <c r="BH259" s="132">
        <f t="shared" si="57"/>
        <v>0</v>
      </c>
      <c r="BI259" s="132">
        <f t="shared" si="58"/>
        <v>0</v>
      </c>
      <c r="BJ259" s="17" t="s">
        <v>80</v>
      </c>
      <c r="BK259" s="132">
        <f t="shared" si="59"/>
        <v>0</v>
      </c>
      <c r="BL259" s="17" t="s">
        <v>173</v>
      </c>
      <c r="BM259" s="131" t="s">
        <v>989</v>
      </c>
    </row>
    <row r="260" spans="2:65" s="1" customFormat="1" ht="16.5" customHeight="1" x14ac:dyDescent="0.2">
      <c r="B260" s="32"/>
      <c r="C260" s="120" t="s">
        <v>990</v>
      </c>
      <c r="D260" s="120" t="s">
        <v>168</v>
      </c>
      <c r="E260" s="121" t="s">
        <v>991</v>
      </c>
      <c r="F260" s="122" t="s">
        <v>992</v>
      </c>
      <c r="G260" s="123" t="s">
        <v>568</v>
      </c>
      <c r="H260" s="124">
        <v>1</v>
      </c>
      <c r="I260" s="125"/>
      <c r="J260" s="126">
        <f t="shared" si="50"/>
        <v>0</v>
      </c>
      <c r="K260" s="122" t="s">
        <v>19</v>
      </c>
      <c r="L260" s="32"/>
      <c r="M260" s="127" t="s">
        <v>19</v>
      </c>
      <c r="N260" s="128" t="s">
        <v>43</v>
      </c>
      <c r="P260" s="129">
        <f t="shared" si="51"/>
        <v>0</v>
      </c>
      <c r="Q260" s="129">
        <v>0</v>
      </c>
      <c r="R260" s="129">
        <f t="shared" si="52"/>
        <v>0</v>
      </c>
      <c r="S260" s="129">
        <v>0</v>
      </c>
      <c r="T260" s="129">
        <f t="shared" si="53"/>
        <v>0</v>
      </c>
      <c r="U260" s="130" t="s">
        <v>19</v>
      </c>
      <c r="AR260" s="131" t="s">
        <v>173</v>
      </c>
      <c r="AT260" s="131" t="s">
        <v>168</v>
      </c>
      <c r="AU260" s="131" t="s">
        <v>82</v>
      </c>
      <c r="AY260" s="17" t="s">
        <v>167</v>
      </c>
      <c r="BE260" s="132">
        <f t="shared" si="54"/>
        <v>0</v>
      </c>
      <c r="BF260" s="132">
        <f t="shared" si="55"/>
        <v>0</v>
      </c>
      <c r="BG260" s="132">
        <f t="shared" si="56"/>
        <v>0</v>
      </c>
      <c r="BH260" s="132">
        <f t="shared" si="57"/>
        <v>0</v>
      </c>
      <c r="BI260" s="132">
        <f t="shared" si="58"/>
        <v>0</v>
      </c>
      <c r="BJ260" s="17" t="s">
        <v>80</v>
      </c>
      <c r="BK260" s="132">
        <f t="shared" si="59"/>
        <v>0</v>
      </c>
      <c r="BL260" s="17" t="s">
        <v>173</v>
      </c>
      <c r="BM260" s="131" t="s">
        <v>993</v>
      </c>
    </row>
    <row r="261" spans="2:65" s="10" customFormat="1" ht="25.9" customHeight="1" x14ac:dyDescent="0.2">
      <c r="B261" s="110"/>
      <c r="D261" s="111" t="s">
        <v>71</v>
      </c>
      <c r="E261" s="112" t="s">
        <v>994</v>
      </c>
      <c r="F261" s="112" t="s">
        <v>995</v>
      </c>
      <c r="I261" s="113"/>
      <c r="J261" s="114">
        <f>BK261</f>
        <v>0</v>
      </c>
      <c r="L261" s="110"/>
      <c r="M261" s="115"/>
      <c r="P261" s="116">
        <f>SUM(P262:P266)</f>
        <v>0</v>
      </c>
      <c r="R261" s="116">
        <f>SUM(R262:R266)</f>
        <v>0</v>
      </c>
      <c r="T261" s="116">
        <f>SUM(T262:T266)</f>
        <v>0</v>
      </c>
      <c r="U261" s="117"/>
      <c r="AR261" s="111" t="s">
        <v>187</v>
      </c>
      <c r="AT261" s="118" t="s">
        <v>71</v>
      </c>
      <c r="AU261" s="118" t="s">
        <v>72</v>
      </c>
      <c r="AY261" s="111" t="s">
        <v>167</v>
      </c>
      <c r="BK261" s="119">
        <f>SUM(BK262:BK266)</f>
        <v>0</v>
      </c>
    </row>
    <row r="262" spans="2:65" s="1" customFormat="1" ht="16.5" customHeight="1" x14ac:dyDescent="0.2">
      <c r="B262" s="32"/>
      <c r="C262" s="120" t="s">
        <v>996</v>
      </c>
      <c r="D262" s="120" t="s">
        <v>168</v>
      </c>
      <c r="E262" s="121" t="s">
        <v>997</v>
      </c>
      <c r="F262" s="122" t="s">
        <v>572</v>
      </c>
      <c r="G262" s="123" t="s">
        <v>568</v>
      </c>
      <c r="H262" s="124">
        <v>1</v>
      </c>
      <c r="I262" s="125"/>
      <c r="J262" s="126">
        <f>ROUND(I262*H262,2)</f>
        <v>0</v>
      </c>
      <c r="K262" s="122" t="s">
        <v>19</v>
      </c>
      <c r="L262" s="32"/>
      <c r="M262" s="127" t="s">
        <v>19</v>
      </c>
      <c r="N262" s="128" t="s">
        <v>43</v>
      </c>
      <c r="P262" s="129">
        <f>O262*H262</f>
        <v>0</v>
      </c>
      <c r="Q262" s="129">
        <v>0</v>
      </c>
      <c r="R262" s="129">
        <f>Q262*H262</f>
        <v>0</v>
      </c>
      <c r="S262" s="129">
        <v>0</v>
      </c>
      <c r="T262" s="129">
        <f>S262*H262</f>
        <v>0</v>
      </c>
      <c r="U262" s="130" t="s">
        <v>19</v>
      </c>
      <c r="AR262" s="131" t="s">
        <v>173</v>
      </c>
      <c r="AT262" s="131" t="s">
        <v>168</v>
      </c>
      <c r="AU262" s="131" t="s">
        <v>80</v>
      </c>
      <c r="AY262" s="17" t="s">
        <v>167</v>
      </c>
      <c r="BE262" s="132">
        <f>IF(N262="základní",J262,0)</f>
        <v>0</v>
      </c>
      <c r="BF262" s="132">
        <f>IF(N262="snížená",J262,0)</f>
        <v>0</v>
      </c>
      <c r="BG262" s="132">
        <f>IF(N262="zákl. přenesená",J262,0)</f>
        <v>0</v>
      </c>
      <c r="BH262" s="132">
        <f>IF(N262="sníž. přenesená",J262,0)</f>
        <v>0</v>
      </c>
      <c r="BI262" s="132">
        <f>IF(N262="nulová",J262,0)</f>
        <v>0</v>
      </c>
      <c r="BJ262" s="17" t="s">
        <v>80</v>
      </c>
      <c r="BK262" s="132">
        <f>ROUND(I262*H262,2)</f>
        <v>0</v>
      </c>
      <c r="BL262" s="17" t="s">
        <v>173</v>
      </c>
      <c r="BM262" s="131" t="s">
        <v>998</v>
      </c>
    </row>
    <row r="263" spans="2:65" s="1" customFormat="1" ht="16.5" customHeight="1" x14ac:dyDescent="0.2">
      <c r="B263" s="32"/>
      <c r="C263" s="120" t="s">
        <v>999</v>
      </c>
      <c r="D263" s="120" t="s">
        <v>168</v>
      </c>
      <c r="E263" s="121" t="s">
        <v>1000</v>
      </c>
      <c r="F263" s="122" t="s">
        <v>576</v>
      </c>
      <c r="G263" s="123" t="s">
        <v>568</v>
      </c>
      <c r="H263" s="124">
        <v>1</v>
      </c>
      <c r="I263" s="125"/>
      <c r="J263" s="126">
        <f>ROUND(I263*H263,2)</f>
        <v>0</v>
      </c>
      <c r="K263" s="122" t="s">
        <v>19</v>
      </c>
      <c r="L263" s="32"/>
      <c r="M263" s="127" t="s">
        <v>19</v>
      </c>
      <c r="N263" s="128" t="s">
        <v>43</v>
      </c>
      <c r="P263" s="129">
        <f>O263*H263</f>
        <v>0</v>
      </c>
      <c r="Q263" s="129">
        <v>0</v>
      </c>
      <c r="R263" s="129">
        <f>Q263*H263</f>
        <v>0</v>
      </c>
      <c r="S263" s="129">
        <v>0</v>
      </c>
      <c r="T263" s="129">
        <f>S263*H263</f>
        <v>0</v>
      </c>
      <c r="U263" s="130" t="s">
        <v>19</v>
      </c>
      <c r="AR263" s="131" t="s">
        <v>173</v>
      </c>
      <c r="AT263" s="131" t="s">
        <v>168</v>
      </c>
      <c r="AU263" s="131" t="s">
        <v>80</v>
      </c>
      <c r="AY263" s="17" t="s">
        <v>167</v>
      </c>
      <c r="BE263" s="132">
        <f>IF(N263="základní",J263,0)</f>
        <v>0</v>
      </c>
      <c r="BF263" s="132">
        <f>IF(N263="snížená",J263,0)</f>
        <v>0</v>
      </c>
      <c r="BG263" s="132">
        <f>IF(N263="zákl. přenesená",J263,0)</f>
        <v>0</v>
      </c>
      <c r="BH263" s="132">
        <f>IF(N263="sníž. přenesená",J263,0)</f>
        <v>0</v>
      </c>
      <c r="BI263" s="132">
        <f>IF(N263="nulová",J263,0)</f>
        <v>0</v>
      </c>
      <c r="BJ263" s="17" t="s">
        <v>80</v>
      </c>
      <c r="BK263" s="132">
        <f>ROUND(I263*H263,2)</f>
        <v>0</v>
      </c>
      <c r="BL263" s="17" t="s">
        <v>173</v>
      </c>
      <c r="BM263" s="131" t="s">
        <v>1001</v>
      </c>
    </row>
    <row r="264" spans="2:65" s="1" customFormat="1" ht="16.5" customHeight="1" x14ac:dyDescent="0.2">
      <c r="B264" s="32"/>
      <c r="C264" s="120" t="s">
        <v>1002</v>
      </c>
      <c r="D264" s="120" t="s">
        <v>168</v>
      </c>
      <c r="E264" s="121" t="s">
        <v>1003</v>
      </c>
      <c r="F264" s="122" t="s">
        <v>1004</v>
      </c>
      <c r="G264" s="123" t="s">
        <v>424</v>
      </c>
      <c r="H264" s="124">
        <v>1</v>
      </c>
      <c r="I264" s="125"/>
      <c r="J264" s="126">
        <f>ROUND(I264*H264,2)</f>
        <v>0</v>
      </c>
      <c r="K264" s="122" t="s">
        <v>19</v>
      </c>
      <c r="L264" s="32"/>
      <c r="M264" s="127" t="s">
        <v>19</v>
      </c>
      <c r="N264" s="128" t="s">
        <v>43</v>
      </c>
      <c r="P264" s="129">
        <f>O264*H264</f>
        <v>0</v>
      </c>
      <c r="Q264" s="129">
        <v>0</v>
      </c>
      <c r="R264" s="129">
        <f>Q264*H264</f>
        <v>0</v>
      </c>
      <c r="S264" s="129">
        <v>0</v>
      </c>
      <c r="T264" s="129">
        <f>S264*H264</f>
        <v>0</v>
      </c>
      <c r="U264" s="130" t="s">
        <v>19</v>
      </c>
      <c r="AR264" s="131" t="s">
        <v>173</v>
      </c>
      <c r="AT264" s="131" t="s">
        <v>168</v>
      </c>
      <c r="AU264" s="131" t="s">
        <v>80</v>
      </c>
      <c r="AY264" s="17" t="s">
        <v>167</v>
      </c>
      <c r="BE264" s="132">
        <f>IF(N264="základní",J264,0)</f>
        <v>0</v>
      </c>
      <c r="BF264" s="132">
        <f>IF(N264="snížená",J264,0)</f>
        <v>0</v>
      </c>
      <c r="BG264" s="132">
        <f>IF(N264="zákl. přenesená",J264,0)</f>
        <v>0</v>
      </c>
      <c r="BH264" s="132">
        <f>IF(N264="sníž. přenesená",J264,0)</f>
        <v>0</v>
      </c>
      <c r="BI264" s="132">
        <f>IF(N264="nulová",J264,0)</f>
        <v>0</v>
      </c>
      <c r="BJ264" s="17" t="s">
        <v>80</v>
      </c>
      <c r="BK264" s="132">
        <f>ROUND(I264*H264,2)</f>
        <v>0</v>
      </c>
      <c r="BL264" s="17" t="s">
        <v>173</v>
      </c>
      <c r="BM264" s="131" t="s">
        <v>1005</v>
      </c>
    </row>
    <row r="265" spans="2:65" s="1" customFormat="1" ht="24.95" customHeight="1" x14ac:dyDescent="0.2">
      <c r="B265" s="32"/>
      <c r="C265" s="120" t="s">
        <v>1006</v>
      </c>
      <c r="D265" s="120" t="s">
        <v>168</v>
      </c>
      <c r="E265" s="121" t="s">
        <v>1007</v>
      </c>
      <c r="F265" s="122" t="s">
        <v>1008</v>
      </c>
      <c r="G265" s="123" t="s">
        <v>424</v>
      </c>
      <c r="H265" s="124">
        <v>1</v>
      </c>
      <c r="I265" s="125"/>
      <c r="J265" s="126">
        <f>ROUND(I265*H265,2)</f>
        <v>0</v>
      </c>
      <c r="K265" s="122" t="s">
        <v>19</v>
      </c>
      <c r="L265" s="32"/>
      <c r="M265" s="127" t="s">
        <v>19</v>
      </c>
      <c r="N265" s="128" t="s">
        <v>43</v>
      </c>
      <c r="P265" s="129">
        <f>O265*H265</f>
        <v>0</v>
      </c>
      <c r="Q265" s="129">
        <v>0</v>
      </c>
      <c r="R265" s="129">
        <f>Q265*H265</f>
        <v>0</v>
      </c>
      <c r="S265" s="129">
        <v>0</v>
      </c>
      <c r="T265" s="129">
        <f>S265*H265</f>
        <v>0</v>
      </c>
      <c r="U265" s="130" t="s">
        <v>19</v>
      </c>
      <c r="AR265" s="131" t="s">
        <v>173</v>
      </c>
      <c r="AT265" s="131" t="s">
        <v>168</v>
      </c>
      <c r="AU265" s="131" t="s">
        <v>80</v>
      </c>
      <c r="AY265" s="17" t="s">
        <v>167</v>
      </c>
      <c r="BE265" s="132">
        <f>IF(N265="základní",J265,0)</f>
        <v>0</v>
      </c>
      <c r="BF265" s="132">
        <f>IF(N265="snížená",J265,0)</f>
        <v>0</v>
      </c>
      <c r="BG265" s="132">
        <f>IF(N265="zákl. přenesená",J265,0)</f>
        <v>0</v>
      </c>
      <c r="BH265" s="132">
        <f>IF(N265="sníž. přenesená",J265,0)</f>
        <v>0</v>
      </c>
      <c r="BI265" s="132">
        <f>IF(N265="nulová",J265,0)</f>
        <v>0</v>
      </c>
      <c r="BJ265" s="17" t="s">
        <v>80</v>
      </c>
      <c r="BK265" s="132">
        <f>ROUND(I265*H265,2)</f>
        <v>0</v>
      </c>
      <c r="BL265" s="17" t="s">
        <v>173</v>
      </c>
      <c r="BM265" s="131" t="s">
        <v>1009</v>
      </c>
    </row>
    <row r="266" spans="2:65" s="1" customFormat="1" ht="16.5" customHeight="1" x14ac:dyDescent="0.2">
      <c r="B266" s="32"/>
      <c r="C266" s="120" t="s">
        <v>1010</v>
      </c>
      <c r="D266" s="120" t="s">
        <v>168</v>
      </c>
      <c r="E266" s="121" t="s">
        <v>1011</v>
      </c>
      <c r="F266" s="122" t="s">
        <v>1012</v>
      </c>
      <c r="G266" s="123" t="s">
        <v>424</v>
      </c>
      <c r="H266" s="124">
        <v>1</v>
      </c>
      <c r="I266" s="125"/>
      <c r="J266" s="126">
        <f>ROUND(I266*H266,2)</f>
        <v>0</v>
      </c>
      <c r="K266" s="122" t="s">
        <v>19</v>
      </c>
      <c r="L266" s="32"/>
      <c r="M266" s="177" t="s">
        <v>19</v>
      </c>
      <c r="N266" s="178" t="s">
        <v>43</v>
      </c>
      <c r="O266" s="169"/>
      <c r="P266" s="179">
        <f>O266*H266</f>
        <v>0</v>
      </c>
      <c r="Q266" s="179">
        <v>0</v>
      </c>
      <c r="R266" s="179">
        <f>Q266*H266</f>
        <v>0</v>
      </c>
      <c r="S266" s="179">
        <v>0</v>
      </c>
      <c r="T266" s="179">
        <f>S266*H266</f>
        <v>0</v>
      </c>
      <c r="U266" s="180" t="s">
        <v>19</v>
      </c>
      <c r="AR266" s="131" t="s">
        <v>173</v>
      </c>
      <c r="AT266" s="131" t="s">
        <v>168</v>
      </c>
      <c r="AU266" s="131" t="s">
        <v>80</v>
      </c>
      <c r="AY266" s="17" t="s">
        <v>167</v>
      </c>
      <c r="BE266" s="132">
        <f>IF(N266="základní",J266,0)</f>
        <v>0</v>
      </c>
      <c r="BF266" s="132">
        <f>IF(N266="snížená",J266,0)</f>
        <v>0</v>
      </c>
      <c r="BG266" s="132">
        <f>IF(N266="zákl. přenesená",J266,0)</f>
        <v>0</v>
      </c>
      <c r="BH266" s="132">
        <f>IF(N266="sníž. přenesená",J266,0)</f>
        <v>0</v>
      </c>
      <c r="BI266" s="132">
        <f>IF(N266="nulová",J266,0)</f>
        <v>0</v>
      </c>
      <c r="BJ266" s="17" t="s">
        <v>80</v>
      </c>
      <c r="BK266" s="132">
        <f>ROUND(I266*H266,2)</f>
        <v>0</v>
      </c>
      <c r="BL266" s="17" t="s">
        <v>173</v>
      </c>
      <c r="BM266" s="131" t="s">
        <v>1013</v>
      </c>
    </row>
    <row r="267" spans="2:65" s="1" customFormat="1" ht="6.95" customHeight="1" x14ac:dyDescent="0.2">
      <c r="B267" s="41"/>
      <c r="C267" s="42"/>
      <c r="D267" s="42"/>
      <c r="E267" s="42"/>
      <c r="F267" s="42"/>
      <c r="G267" s="42"/>
      <c r="H267" s="42"/>
      <c r="I267" s="42"/>
      <c r="J267" s="42"/>
      <c r="K267" s="42"/>
      <c r="L267" s="32"/>
    </row>
  </sheetData>
  <autoFilter ref="C84:K266" xr:uid="{00000000-0009-0000-0000-000002000000}"/>
  <mergeCells count="9">
    <mergeCell ref="E50:H50"/>
    <mergeCell ref="E75:H75"/>
    <mergeCell ref="E77:H77"/>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pageSetUpPr fitToPage="1"/>
  </sheetPr>
  <dimension ref="B2:BM282"/>
  <sheetViews>
    <sheetView showGridLines="0" topLeftCell="A237" workbookViewId="0">
      <selection activeCell="AB233" sqref="AB233"/>
    </sheetView>
  </sheetViews>
  <sheetFormatPr defaultRowHeight="11.25" x14ac:dyDescent="0.2"/>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1" width="14.16406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x14ac:dyDescent="0.2">
      <c r="L2" s="297"/>
      <c r="M2" s="297"/>
      <c r="N2" s="297"/>
      <c r="O2" s="297"/>
      <c r="P2" s="297"/>
      <c r="Q2" s="297"/>
      <c r="R2" s="297"/>
      <c r="S2" s="297"/>
      <c r="T2" s="297"/>
      <c r="U2" s="297"/>
      <c r="V2" s="297"/>
      <c r="AT2" s="17" t="s">
        <v>88</v>
      </c>
    </row>
    <row r="3" spans="2:46" ht="6.95" customHeight="1" x14ac:dyDescent="0.2">
      <c r="B3" s="18"/>
      <c r="C3" s="19"/>
      <c r="D3" s="19"/>
      <c r="E3" s="19"/>
      <c r="F3" s="19"/>
      <c r="G3" s="19"/>
      <c r="H3" s="19"/>
      <c r="I3" s="19"/>
      <c r="J3" s="19"/>
      <c r="K3" s="19"/>
      <c r="L3" s="20"/>
      <c r="AT3" s="17" t="s">
        <v>82</v>
      </c>
    </row>
    <row r="4" spans="2:46" ht="24.95" customHeight="1" x14ac:dyDescent="0.2">
      <c r="B4" s="20"/>
      <c r="D4" s="21" t="s">
        <v>137</v>
      </c>
      <c r="L4" s="20"/>
      <c r="M4" s="85" t="s">
        <v>10</v>
      </c>
      <c r="AT4" s="17" t="s">
        <v>4</v>
      </c>
    </row>
    <row r="5" spans="2:46" ht="6.95" customHeight="1" x14ac:dyDescent="0.2">
      <c r="B5" s="20"/>
      <c r="L5" s="20"/>
    </row>
    <row r="6" spans="2:46" ht="12" customHeight="1" x14ac:dyDescent="0.2">
      <c r="B6" s="20"/>
      <c r="D6" s="27" t="s">
        <v>16</v>
      </c>
      <c r="L6" s="20"/>
    </row>
    <row r="7" spans="2:46" ht="16.5" customHeight="1" x14ac:dyDescent="0.2">
      <c r="B7" s="20"/>
      <c r="E7" s="322" t="str">
        <f>'Rekapitulace stavby'!K6</f>
        <v>Servisní centrum Čertovka</v>
      </c>
      <c r="F7" s="323"/>
      <c r="G7" s="323"/>
      <c r="H7" s="323"/>
      <c r="L7" s="20"/>
    </row>
    <row r="8" spans="2:46" s="1" customFormat="1" ht="12" customHeight="1" x14ac:dyDescent="0.2">
      <c r="B8" s="32"/>
      <c r="D8" s="27" t="s">
        <v>138</v>
      </c>
      <c r="L8" s="32"/>
    </row>
    <row r="9" spans="2:46" s="1" customFormat="1" ht="16.5" customHeight="1" x14ac:dyDescent="0.2">
      <c r="B9" s="32"/>
      <c r="E9" s="287" t="s">
        <v>1014</v>
      </c>
      <c r="F9" s="321"/>
      <c r="G9" s="321"/>
      <c r="H9" s="321"/>
      <c r="L9" s="32"/>
    </row>
    <row r="10" spans="2:46" s="1" customFormat="1" x14ac:dyDescent="0.2">
      <c r="B10" s="32"/>
      <c r="L10" s="32"/>
    </row>
    <row r="11" spans="2:46" s="1" customFormat="1" ht="12" customHeight="1" x14ac:dyDescent="0.2">
      <c r="B11" s="32"/>
      <c r="D11" s="27" t="s">
        <v>18</v>
      </c>
      <c r="F11" s="25" t="s">
        <v>19</v>
      </c>
      <c r="I11" s="27" t="s">
        <v>20</v>
      </c>
      <c r="J11" s="25" t="s">
        <v>19</v>
      </c>
      <c r="L11" s="32"/>
    </row>
    <row r="12" spans="2:46" s="1" customFormat="1" ht="12" customHeight="1" x14ac:dyDescent="0.2">
      <c r="B12" s="32"/>
      <c r="D12" s="27" t="s">
        <v>21</v>
      </c>
      <c r="F12" s="25" t="s">
        <v>22</v>
      </c>
      <c r="I12" s="27" t="s">
        <v>23</v>
      </c>
      <c r="J12" s="49" t="str">
        <f>'Rekapitulace stavby'!AN8</f>
        <v>19. 1. 2024</v>
      </c>
      <c r="L12" s="32"/>
    </row>
    <row r="13" spans="2:46" s="1" customFormat="1" ht="10.9" customHeight="1" x14ac:dyDescent="0.2">
      <c r="B13" s="32"/>
      <c r="L13" s="32"/>
    </row>
    <row r="14" spans="2:46" s="1" customFormat="1" ht="12" customHeight="1" x14ac:dyDescent="0.2">
      <c r="B14" s="32"/>
      <c r="D14" s="27" t="s">
        <v>25</v>
      </c>
      <c r="I14" s="27" t="s">
        <v>26</v>
      </c>
      <c r="J14" s="25" t="s">
        <v>27</v>
      </c>
      <c r="L14" s="32"/>
    </row>
    <row r="15" spans="2:46" s="1" customFormat="1" ht="18" customHeight="1" x14ac:dyDescent="0.2">
      <c r="B15" s="32"/>
      <c r="E15" s="25" t="s">
        <v>28</v>
      </c>
      <c r="I15" s="27" t="s">
        <v>29</v>
      </c>
      <c r="J15" s="25" t="s">
        <v>19</v>
      </c>
      <c r="L15" s="32"/>
    </row>
    <row r="16" spans="2:46" s="1" customFormat="1" ht="6.95" customHeight="1" x14ac:dyDescent="0.2">
      <c r="B16" s="32"/>
      <c r="L16" s="32"/>
    </row>
    <row r="17" spans="2:12" s="1" customFormat="1" ht="12" customHeight="1" x14ac:dyDescent="0.2">
      <c r="B17" s="32"/>
      <c r="D17" s="27" t="s">
        <v>30</v>
      </c>
      <c r="I17" s="27" t="s">
        <v>26</v>
      </c>
      <c r="J17" s="28" t="str">
        <f>'Rekapitulace stavby'!AN13</f>
        <v>Vyplň údaj</v>
      </c>
      <c r="L17" s="32"/>
    </row>
    <row r="18" spans="2:12" s="1" customFormat="1" ht="18" customHeight="1" x14ac:dyDescent="0.2">
      <c r="B18" s="32"/>
      <c r="E18" s="324" t="str">
        <f>'Rekapitulace stavby'!E14</f>
        <v>Vyplň údaj</v>
      </c>
      <c r="F18" s="296"/>
      <c r="G18" s="296"/>
      <c r="H18" s="296"/>
      <c r="I18" s="27" t="s">
        <v>29</v>
      </c>
      <c r="J18" s="28" t="str">
        <f>'Rekapitulace stavby'!AN14</f>
        <v>Vyplň údaj</v>
      </c>
      <c r="L18" s="32"/>
    </row>
    <row r="19" spans="2:12" s="1" customFormat="1" ht="6.95" customHeight="1" x14ac:dyDescent="0.2">
      <c r="B19" s="32"/>
      <c r="L19" s="32"/>
    </row>
    <row r="20" spans="2:12" s="1" customFormat="1" ht="12" customHeight="1" x14ac:dyDescent="0.2">
      <c r="B20" s="32"/>
      <c r="D20" s="27" t="s">
        <v>32</v>
      </c>
      <c r="I20" s="27" t="s">
        <v>26</v>
      </c>
      <c r="J20" s="25" t="s">
        <v>19</v>
      </c>
      <c r="L20" s="32"/>
    </row>
    <row r="21" spans="2:12" s="1" customFormat="1" ht="18" customHeight="1" x14ac:dyDescent="0.2">
      <c r="B21" s="32"/>
      <c r="E21" s="25" t="s">
        <v>33</v>
      </c>
      <c r="I21" s="27" t="s">
        <v>29</v>
      </c>
      <c r="J21" s="25" t="s">
        <v>19</v>
      </c>
      <c r="L21" s="32"/>
    </row>
    <row r="22" spans="2:12" s="1" customFormat="1" ht="6.95" customHeight="1" x14ac:dyDescent="0.2">
      <c r="B22" s="32"/>
      <c r="L22" s="32"/>
    </row>
    <row r="23" spans="2:12" s="1" customFormat="1" ht="12" customHeight="1" x14ac:dyDescent="0.2">
      <c r="B23" s="32"/>
      <c r="D23" s="27" t="s">
        <v>35</v>
      </c>
      <c r="I23" s="27" t="s">
        <v>26</v>
      </c>
      <c r="J23" s="25" t="str">
        <f>IF('Rekapitulace stavby'!AN19="","",'Rekapitulace stavby'!AN19)</f>
        <v/>
      </c>
      <c r="L23" s="32"/>
    </row>
    <row r="24" spans="2:12" s="1" customFormat="1" ht="18" customHeight="1" x14ac:dyDescent="0.2">
      <c r="B24" s="32"/>
      <c r="E24" s="25" t="str">
        <f>IF('Rekapitulace stavby'!E20="","",'Rekapitulace stavby'!E20)</f>
        <v xml:space="preserve"> </v>
      </c>
      <c r="I24" s="27" t="s">
        <v>29</v>
      </c>
      <c r="J24" s="25" t="str">
        <f>IF('Rekapitulace stavby'!AN20="","",'Rekapitulace stavby'!AN20)</f>
        <v/>
      </c>
      <c r="L24" s="32"/>
    </row>
    <row r="25" spans="2:12" s="1" customFormat="1" ht="6.95" customHeight="1" x14ac:dyDescent="0.2">
      <c r="B25" s="32"/>
      <c r="L25" s="32"/>
    </row>
    <row r="26" spans="2:12" s="1" customFormat="1" ht="12" customHeight="1" x14ac:dyDescent="0.2">
      <c r="B26" s="32"/>
      <c r="D26" s="27" t="s">
        <v>36</v>
      </c>
      <c r="L26" s="32"/>
    </row>
    <row r="27" spans="2:12" s="7" customFormat="1" ht="71.25" customHeight="1" x14ac:dyDescent="0.2">
      <c r="B27" s="86"/>
      <c r="E27" s="301" t="s">
        <v>37</v>
      </c>
      <c r="F27" s="301"/>
      <c r="G27" s="301"/>
      <c r="H27" s="301"/>
      <c r="L27" s="86"/>
    </row>
    <row r="28" spans="2:12" s="1" customFormat="1" ht="6.95" customHeight="1" x14ac:dyDescent="0.2">
      <c r="B28" s="32"/>
      <c r="L28" s="32"/>
    </row>
    <row r="29" spans="2:12" s="1" customFormat="1" ht="6.95" customHeight="1" x14ac:dyDescent="0.2">
      <c r="B29" s="32"/>
      <c r="D29" s="50"/>
      <c r="E29" s="50"/>
      <c r="F29" s="50"/>
      <c r="G29" s="50"/>
      <c r="H29" s="50"/>
      <c r="I29" s="50"/>
      <c r="J29" s="50"/>
      <c r="K29" s="50"/>
      <c r="L29" s="32"/>
    </row>
    <row r="30" spans="2:12" s="1" customFormat="1" ht="25.35" customHeight="1" x14ac:dyDescent="0.2">
      <c r="B30" s="32"/>
      <c r="D30" s="87" t="s">
        <v>38</v>
      </c>
      <c r="J30" s="63">
        <f>ROUND(J94, 2)</f>
        <v>0</v>
      </c>
      <c r="L30" s="32"/>
    </row>
    <row r="31" spans="2:12" s="1" customFormat="1" ht="6.95" customHeight="1" x14ac:dyDescent="0.2">
      <c r="B31" s="32"/>
      <c r="D31" s="50"/>
      <c r="E31" s="50"/>
      <c r="F31" s="50"/>
      <c r="G31" s="50"/>
      <c r="H31" s="50"/>
      <c r="I31" s="50"/>
      <c r="J31" s="50"/>
      <c r="K31" s="50"/>
      <c r="L31" s="32"/>
    </row>
    <row r="32" spans="2:12" s="1" customFormat="1" ht="14.45" customHeight="1" x14ac:dyDescent="0.2">
      <c r="B32" s="32"/>
      <c r="F32" s="35" t="s">
        <v>40</v>
      </c>
      <c r="I32" s="35" t="s">
        <v>39</v>
      </c>
      <c r="J32" s="35" t="s">
        <v>41</v>
      </c>
      <c r="L32" s="32"/>
    </row>
    <row r="33" spans="2:12" s="1" customFormat="1" ht="14.45" customHeight="1" x14ac:dyDescent="0.2">
      <c r="B33" s="32"/>
      <c r="D33" s="52" t="s">
        <v>42</v>
      </c>
      <c r="E33" s="27" t="s">
        <v>43</v>
      </c>
      <c r="F33" s="88">
        <f>ROUND((SUM(BE94:BE281)),  2)</f>
        <v>0</v>
      </c>
      <c r="I33" s="89">
        <v>0.21</v>
      </c>
      <c r="J33" s="88">
        <f>ROUND(((SUM(BE94:BE281))*I33),  2)</f>
        <v>0</v>
      </c>
      <c r="L33" s="32"/>
    </row>
    <row r="34" spans="2:12" s="1" customFormat="1" ht="14.45" customHeight="1" x14ac:dyDescent="0.2">
      <c r="B34" s="32"/>
      <c r="E34" s="27" t="s">
        <v>44</v>
      </c>
      <c r="F34" s="88">
        <f>ROUND((SUM(BF94:BF281)),  2)</f>
        <v>0</v>
      </c>
      <c r="I34" s="89">
        <v>0.15</v>
      </c>
      <c r="J34" s="88">
        <f>ROUND(((SUM(BF94:BF281))*I34),  2)</f>
        <v>0</v>
      </c>
      <c r="L34" s="32"/>
    </row>
    <row r="35" spans="2:12" s="1" customFormat="1" ht="14.45" hidden="1" customHeight="1" x14ac:dyDescent="0.2">
      <c r="B35" s="32"/>
      <c r="E35" s="27" t="s">
        <v>45</v>
      </c>
      <c r="F35" s="88">
        <f>ROUND((SUM(BG94:BG281)),  2)</f>
        <v>0</v>
      </c>
      <c r="I35" s="89">
        <v>0.21</v>
      </c>
      <c r="J35" s="88">
        <f>0</f>
        <v>0</v>
      </c>
      <c r="L35" s="32"/>
    </row>
    <row r="36" spans="2:12" s="1" customFormat="1" ht="14.45" hidden="1" customHeight="1" x14ac:dyDescent="0.2">
      <c r="B36" s="32"/>
      <c r="E36" s="27" t="s">
        <v>46</v>
      </c>
      <c r="F36" s="88">
        <f>ROUND((SUM(BH94:BH281)),  2)</f>
        <v>0</v>
      </c>
      <c r="I36" s="89">
        <v>0.15</v>
      </c>
      <c r="J36" s="88">
        <f>0</f>
        <v>0</v>
      </c>
      <c r="L36" s="32"/>
    </row>
    <row r="37" spans="2:12" s="1" customFormat="1" ht="14.45" hidden="1" customHeight="1" x14ac:dyDescent="0.2">
      <c r="B37" s="32"/>
      <c r="E37" s="27" t="s">
        <v>47</v>
      </c>
      <c r="F37" s="88">
        <f>ROUND((SUM(BI94:BI281)),  2)</f>
        <v>0</v>
      </c>
      <c r="I37" s="89">
        <v>0</v>
      </c>
      <c r="J37" s="88">
        <f>0</f>
        <v>0</v>
      </c>
      <c r="L37" s="32"/>
    </row>
    <row r="38" spans="2:12" s="1" customFormat="1" ht="6.95" customHeight="1" x14ac:dyDescent="0.2">
      <c r="B38" s="32"/>
      <c r="L38" s="32"/>
    </row>
    <row r="39" spans="2:12" s="1" customFormat="1" ht="25.35" customHeight="1" x14ac:dyDescent="0.2">
      <c r="B39" s="32"/>
      <c r="C39" s="90"/>
      <c r="D39" s="91" t="s">
        <v>48</v>
      </c>
      <c r="E39" s="54"/>
      <c r="F39" s="54"/>
      <c r="G39" s="92" t="s">
        <v>49</v>
      </c>
      <c r="H39" s="93" t="s">
        <v>50</v>
      </c>
      <c r="I39" s="54"/>
      <c r="J39" s="94">
        <f>SUM(J30:J37)</f>
        <v>0</v>
      </c>
      <c r="K39" s="95"/>
      <c r="L39" s="32"/>
    </row>
    <row r="40" spans="2:12" s="1" customFormat="1" ht="14.45" customHeight="1" x14ac:dyDescent="0.2">
      <c r="B40" s="41"/>
      <c r="C40" s="42"/>
      <c r="D40" s="42"/>
      <c r="E40" s="42"/>
      <c r="F40" s="42"/>
      <c r="G40" s="42"/>
      <c r="H40" s="42"/>
      <c r="I40" s="42"/>
      <c r="J40" s="42"/>
      <c r="K40" s="42"/>
      <c r="L40" s="32"/>
    </row>
    <row r="44" spans="2:12" s="1" customFormat="1" ht="6.95" customHeight="1" x14ac:dyDescent="0.2">
      <c r="B44" s="43"/>
      <c r="C44" s="44"/>
      <c r="D44" s="44"/>
      <c r="E44" s="44"/>
      <c r="F44" s="44"/>
      <c r="G44" s="44"/>
      <c r="H44" s="44"/>
      <c r="I44" s="44"/>
      <c r="J44" s="44"/>
      <c r="K44" s="44"/>
      <c r="L44" s="32"/>
    </row>
    <row r="45" spans="2:12" s="1" customFormat="1" ht="24.95" customHeight="1" x14ac:dyDescent="0.2">
      <c r="B45" s="32"/>
      <c r="C45" s="21" t="s">
        <v>140</v>
      </c>
      <c r="L45" s="32"/>
    </row>
    <row r="46" spans="2:12" s="1" customFormat="1" ht="6.95" customHeight="1" x14ac:dyDescent="0.2">
      <c r="B46" s="32"/>
      <c r="L46" s="32"/>
    </row>
    <row r="47" spans="2:12" s="1" customFormat="1" ht="12" customHeight="1" x14ac:dyDescent="0.2">
      <c r="B47" s="32"/>
      <c r="C47" s="27" t="s">
        <v>16</v>
      </c>
      <c r="L47" s="32"/>
    </row>
    <row r="48" spans="2:12" s="1" customFormat="1" ht="16.5" customHeight="1" x14ac:dyDescent="0.2">
      <c r="B48" s="32"/>
      <c r="E48" s="322" t="str">
        <f>E7</f>
        <v>Servisní centrum Čertovka</v>
      </c>
      <c r="F48" s="323"/>
      <c r="G48" s="323"/>
      <c r="H48" s="323"/>
      <c r="L48" s="32"/>
    </row>
    <row r="49" spans="2:47" s="1" customFormat="1" ht="12" customHeight="1" x14ac:dyDescent="0.2">
      <c r="B49" s="32"/>
      <c r="C49" s="27" t="s">
        <v>138</v>
      </c>
      <c r="L49" s="32"/>
    </row>
    <row r="50" spans="2:47" s="1" customFormat="1" ht="16.5" customHeight="1" x14ac:dyDescent="0.2">
      <c r="B50" s="32"/>
      <c r="E50" s="287" t="str">
        <f>E9</f>
        <v>SO_01 - Dodávka haly vč. montáže</v>
      </c>
      <c r="F50" s="321"/>
      <c r="G50" s="321"/>
      <c r="H50" s="321"/>
      <c r="L50" s="32"/>
    </row>
    <row r="51" spans="2:47" s="1" customFormat="1" ht="6.95" customHeight="1" x14ac:dyDescent="0.2">
      <c r="B51" s="32"/>
      <c r="L51" s="32"/>
    </row>
    <row r="52" spans="2:47" s="1" customFormat="1" ht="12" customHeight="1" x14ac:dyDescent="0.2">
      <c r="B52" s="32"/>
      <c r="C52" s="27" t="s">
        <v>21</v>
      </c>
      <c r="F52" s="25" t="str">
        <f>F12</f>
        <v xml:space="preserve"> </v>
      </c>
      <c r="I52" s="27" t="s">
        <v>23</v>
      </c>
      <c r="J52" s="49" t="str">
        <f>IF(J12="","",J12)</f>
        <v>19. 1. 2024</v>
      </c>
      <c r="L52" s="32"/>
    </row>
    <row r="53" spans="2:47" s="1" customFormat="1" ht="6.95" customHeight="1" x14ac:dyDescent="0.2">
      <c r="B53" s="32"/>
      <c r="L53" s="32"/>
    </row>
    <row r="54" spans="2:47" s="1" customFormat="1" ht="15.2" customHeight="1" x14ac:dyDescent="0.2">
      <c r="B54" s="32"/>
      <c r="C54" s="27" t="s">
        <v>25</v>
      </c>
      <c r="F54" s="25" t="str">
        <f>E15</f>
        <v>Dipl. Ing. René Göndör</v>
      </c>
      <c r="I54" s="27" t="s">
        <v>32</v>
      </c>
      <c r="J54" s="30" t="str">
        <f>E21</f>
        <v>PIKHART.CZ</v>
      </c>
      <c r="L54" s="32"/>
    </row>
    <row r="55" spans="2:47" s="1" customFormat="1" ht="15.2" customHeight="1" x14ac:dyDescent="0.2">
      <c r="B55" s="32"/>
      <c r="C55" s="27" t="s">
        <v>30</v>
      </c>
      <c r="F55" s="25" t="str">
        <f>IF(E18="","",E18)</f>
        <v>Vyplň údaj</v>
      </c>
      <c r="I55" s="27" t="s">
        <v>35</v>
      </c>
      <c r="J55" s="30" t="str">
        <f>E24</f>
        <v xml:space="preserve"> </v>
      </c>
      <c r="L55" s="32"/>
    </row>
    <row r="56" spans="2:47" s="1" customFormat="1" ht="10.35" customHeight="1" x14ac:dyDescent="0.2">
      <c r="B56" s="32"/>
      <c r="L56" s="32"/>
    </row>
    <row r="57" spans="2:47" s="1" customFormat="1" ht="29.25" customHeight="1" x14ac:dyDescent="0.2">
      <c r="B57" s="32"/>
      <c r="C57" s="96" t="s">
        <v>141</v>
      </c>
      <c r="D57" s="90"/>
      <c r="E57" s="90"/>
      <c r="F57" s="90"/>
      <c r="G57" s="90"/>
      <c r="H57" s="90"/>
      <c r="I57" s="90"/>
      <c r="J57" s="97" t="s">
        <v>142</v>
      </c>
      <c r="K57" s="90"/>
      <c r="L57" s="32"/>
    </row>
    <row r="58" spans="2:47" s="1" customFormat="1" ht="10.35" customHeight="1" x14ac:dyDescent="0.2">
      <c r="B58" s="32"/>
      <c r="L58" s="32"/>
    </row>
    <row r="59" spans="2:47" s="1" customFormat="1" ht="22.9" customHeight="1" x14ac:dyDescent="0.2">
      <c r="B59" s="32"/>
      <c r="C59" s="98" t="s">
        <v>70</v>
      </c>
      <c r="J59" s="63">
        <f>J94</f>
        <v>0</v>
      </c>
      <c r="L59" s="32"/>
      <c r="AU59" s="17" t="s">
        <v>143</v>
      </c>
    </row>
    <row r="60" spans="2:47" s="8" customFormat="1" ht="24.95" customHeight="1" x14ac:dyDescent="0.2">
      <c r="B60" s="99"/>
      <c r="D60" s="100" t="s">
        <v>1015</v>
      </c>
      <c r="E60" s="101"/>
      <c r="F60" s="101"/>
      <c r="G60" s="101"/>
      <c r="H60" s="101"/>
      <c r="I60" s="101"/>
      <c r="J60" s="102">
        <f>J95</f>
        <v>0</v>
      </c>
      <c r="L60" s="99"/>
    </row>
    <row r="61" spans="2:47" s="8" customFormat="1" ht="24.95" customHeight="1" x14ac:dyDescent="0.2">
      <c r="B61" s="99"/>
      <c r="D61" s="100" t="s">
        <v>1016</v>
      </c>
      <c r="E61" s="101"/>
      <c r="F61" s="101"/>
      <c r="G61" s="101"/>
      <c r="H61" s="101"/>
      <c r="I61" s="101"/>
      <c r="J61" s="102">
        <f>J110</f>
        <v>0</v>
      </c>
      <c r="L61" s="99"/>
    </row>
    <row r="62" spans="2:47" s="8" customFormat="1" ht="24.95" customHeight="1" x14ac:dyDescent="0.2">
      <c r="B62" s="99"/>
      <c r="D62" s="100" t="s">
        <v>1017</v>
      </c>
      <c r="E62" s="101"/>
      <c r="F62" s="101"/>
      <c r="G62" s="101"/>
      <c r="H62" s="101"/>
      <c r="I62" s="101"/>
      <c r="J62" s="102">
        <f>J122</f>
        <v>0</v>
      </c>
      <c r="L62" s="99"/>
    </row>
    <row r="63" spans="2:47" s="8" customFormat="1" ht="24.95" customHeight="1" x14ac:dyDescent="0.2">
      <c r="B63" s="99"/>
      <c r="D63" s="100" t="s">
        <v>1018</v>
      </c>
      <c r="E63" s="101"/>
      <c r="F63" s="101"/>
      <c r="G63" s="101"/>
      <c r="H63" s="101"/>
      <c r="I63" s="101"/>
      <c r="J63" s="102">
        <f>J130</f>
        <v>0</v>
      </c>
      <c r="L63" s="99"/>
    </row>
    <row r="64" spans="2:47" s="8" customFormat="1" ht="24.95" customHeight="1" x14ac:dyDescent="0.2">
      <c r="B64" s="99"/>
      <c r="D64" s="100" t="s">
        <v>1019</v>
      </c>
      <c r="E64" s="101"/>
      <c r="F64" s="101"/>
      <c r="G64" s="101"/>
      <c r="H64" s="101"/>
      <c r="I64" s="101"/>
      <c r="J64" s="102">
        <f>J164</f>
        <v>0</v>
      </c>
      <c r="L64" s="99"/>
    </row>
    <row r="65" spans="2:12" s="14" customFormat="1" ht="19.899999999999999" customHeight="1" x14ac:dyDescent="0.2">
      <c r="B65" s="171"/>
      <c r="D65" s="172" t="s">
        <v>1020</v>
      </c>
      <c r="E65" s="173"/>
      <c r="F65" s="173"/>
      <c r="G65" s="173"/>
      <c r="H65" s="173"/>
      <c r="I65" s="173"/>
      <c r="J65" s="174">
        <f>J165</f>
        <v>0</v>
      </c>
      <c r="L65" s="171"/>
    </row>
    <row r="66" spans="2:12" s="14" customFormat="1" ht="19.899999999999999" customHeight="1" x14ac:dyDescent="0.2">
      <c r="B66" s="171"/>
      <c r="D66" s="172" t="s">
        <v>1021</v>
      </c>
      <c r="E66" s="173"/>
      <c r="F66" s="173"/>
      <c r="G66" s="173"/>
      <c r="H66" s="173"/>
      <c r="I66" s="173"/>
      <c r="J66" s="174">
        <f>J178</f>
        <v>0</v>
      </c>
      <c r="L66" s="171"/>
    </row>
    <row r="67" spans="2:12" s="14" customFormat="1" ht="19.899999999999999" customHeight="1" x14ac:dyDescent="0.2">
      <c r="B67" s="171"/>
      <c r="D67" s="172" t="s">
        <v>1022</v>
      </c>
      <c r="E67" s="173"/>
      <c r="F67" s="173"/>
      <c r="G67" s="173"/>
      <c r="H67" s="173"/>
      <c r="I67" s="173"/>
      <c r="J67" s="174">
        <f>J202</f>
        <v>0</v>
      </c>
      <c r="L67" s="171"/>
    </row>
    <row r="68" spans="2:12" s="14" customFormat="1" ht="19.899999999999999" customHeight="1" x14ac:dyDescent="0.2">
      <c r="B68" s="171"/>
      <c r="D68" s="172" t="s">
        <v>1023</v>
      </c>
      <c r="E68" s="173"/>
      <c r="F68" s="173"/>
      <c r="G68" s="173"/>
      <c r="H68" s="173"/>
      <c r="I68" s="173"/>
      <c r="J68" s="174">
        <f>J214</f>
        <v>0</v>
      </c>
      <c r="L68" s="171"/>
    </row>
    <row r="69" spans="2:12" s="8" customFormat="1" ht="24.95" customHeight="1" x14ac:dyDescent="0.2">
      <c r="B69" s="99"/>
      <c r="D69" s="100" t="s">
        <v>1024</v>
      </c>
      <c r="E69" s="101"/>
      <c r="F69" s="101"/>
      <c r="G69" s="101"/>
      <c r="H69" s="101"/>
      <c r="I69" s="101"/>
      <c r="J69" s="102">
        <f>J243</f>
        <v>0</v>
      </c>
      <c r="L69" s="99"/>
    </row>
    <row r="70" spans="2:12" s="14" customFormat="1" ht="19.899999999999999" customHeight="1" x14ac:dyDescent="0.2">
      <c r="B70" s="171"/>
      <c r="D70" s="172" t="s">
        <v>1025</v>
      </c>
      <c r="E70" s="173"/>
      <c r="F70" s="173"/>
      <c r="G70" s="173"/>
      <c r="H70" s="173"/>
      <c r="I70" s="173"/>
      <c r="J70" s="174">
        <f>J244</f>
        <v>0</v>
      </c>
      <c r="L70" s="171"/>
    </row>
    <row r="71" spans="2:12" s="14" customFormat="1" ht="19.899999999999999" customHeight="1" x14ac:dyDescent="0.2">
      <c r="B71" s="171"/>
      <c r="D71" s="172" t="s">
        <v>1026</v>
      </c>
      <c r="E71" s="173"/>
      <c r="F71" s="173"/>
      <c r="G71" s="173"/>
      <c r="H71" s="173"/>
      <c r="I71" s="173"/>
      <c r="J71" s="174">
        <f>J258</f>
        <v>0</v>
      </c>
      <c r="L71" s="171"/>
    </row>
    <row r="72" spans="2:12" s="8" customFormat="1" ht="24.95" customHeight="1" x14ac:dyDescent="0.2">
      <c r="B72" s="99"/>
      <c r="D72" s="100" t="s">
        <v>1027</v>
      </c>
      <c r="E72" s="101"/>
      <c r="F72" s="101"/>
      <c r="G72" s="101"/>
      <c r="H72" s="101"/>
      <c r="I72" s="101"/>
      <c r="J72" s="102">
        <f>J275</f>
        <v>0</v>
      </c>
      <c r="L72" s="99"/>
    </row>
    <row r="73" spans="2:12" s="8" customFormat="1" ht="24.95" customHeight="1" x14ac:dyDescent="0.2">
      <c r="B73" s="99"/>
      <c r="D73" s="100" t="s">
        <v>1028</v>
      </c>
      <c r="E73" s="101"/>
      <c r="F73" s="101"/>
      <c r="G73" s="101"/>
      <c r="H73" s="101"/>
      <c r="I73" s="101"/>
      <c r="J73" s="102">
        <f>J278</f>
        <v>0</v>
      </c>
      <c r="L73" s="99"/>
    </row>
    <row r="74" spans="2:12" s="14" customFormat="1" ht="19.899999999999999" customHeight="1" x14ac:dyDescent="0.2">
      <c r="B74" s="171"/>
      <c r="D74" s="172" t="s">
        <v>1029</v>
      </c>
      <c r="E74" s="173"/>
      <c r="F74" s="173"/>
      <c r="G74" s="173"/>
      <c r="H74" s="173"/>
      <c r="I74" s="173"/>
      <c r="J74" s="174">
        <f>J279</f>
        <v>0</v>
      </c>
      <c r="L74" s="171"/>
    </row>
    <row r="75" spans="2:12" s="1" customFormat="1" ht="21.75" customHeight="1" x14ac:dyDescent="0.2">
      <c r="B75" s="32"/>
      <c r="L75" s="32"/>
    </row>
    <row r="76" spans="2:12" s="1" customFormat="1" ht="6.95" customHeight="1" x14ac:dyDescent="0.2">
      <c r="B76" s="41"/>
      <c r="C76" s="42"/>
      <c r="D76" s="42"/>
      <c r="E76" s="42"/>
      <c r="F76" s="42"/>
      <c r="G76" s="42"/>
      <c r="H76" s="42"/>
      <c r="I76" s="42"/>
      <c r="J76" s="42"/>
      <c r="K76" s="42"/>
      <c r="L76" s="32"/>
    </row>
    <row r="80" spans="2:12" s="1" customFormat="1" ht="6.95" customHeight="1" x14ac:dyDescent="0.2">
      <c r="B80" s="43"/>
      <c r="C80" s="44"/>
      <c r="D80" s="44"/>
      <c r="E80" s="44"/>
      <c r="F80" s="44"/>
      <c r="G80" s="44"/>
      <c r="H80" s="44"/>
      <c r="I80" s="44"/>
      <c r="J80" s="44"/>
      <c r="K80" s="44"/>
      <c r="L80" s="32"/>
    </row>
    <row r="81" spans="2:65" s="1" customFormat="1" ht="24.95" customHeight="1" x14ac:dyDescent="0.2">
      <c r="B81" s="32"/>
      <c r="C81" s="21" t="s">
        <v>152</v>
      </c>
      <c r="L81" s="32"/>
    </row>
    <row r="82" spans="2:65" s="1" customFormat="1" ht="6.95" customHeight="1" x14ac:dyDescent="0.2">
      <c r="B82" s="32"/>
      <c r="L82" s="32"/>
    </row>
    <row r="83" spans="2:65" s="1" customFormat="1" ht="12" customHeight="1" x14ac:dyDescent="0.2">
      <c r="B83" s="32"/>
      <c r="C83" s="27" t="s">
        <v>16</v>
      </c>
      <c r="L83" s="32"/>
    </row>
    <row r="84" spans="2:65" s="1" customFormat="1" ht="16.5" customHeight="1" x14ac:dyDescent="0.2">
      <c r="B84" s="32"/>
      <c r="E84" s="322" t="str">
        <f>E7</f>
        <v>Servisní centrum Čertovka</v>
      </c>
      <c r="F84" s="323"/>
      <c r="G84" s="323"/>
      <c r="H84" s="323"/>
      <c r="L84" s="32"/>
    </row>
    <row r="85" spans="2:65" s="1" customFormat="1" ht="12" customHeight="1" x14ac:dyDescent="0.2">
      <c r="B85" s="32"/>
      <c r="C85" s="27" t="s">
        <v>138</v>
      </c>
      <c r="L85" s="32"/>
    </row>
    <row r="86" spans="2:65" s="1" customFormat="1" ht="16.5" customHeight="1" x14ac:dyDescent="0.2">
      <c r="B86" s="32"/>
      <c r="E86" s="287" t="str">
        <f>E9</f>
        <v>SO_01 - Dodávka haly vč. montáže</v>
      </c>
      <c r="F86" s="321"/>
      <c r="G86" s="321"/>
      <c r="H86" s="321"/>
      <c r="L86" s="32"/>
    </row>
    <row r="87" spans="2:65" s="1" customFormat="1" ht="6.95" customHeight="1" x14ac:dyDescent="0.2">
      <c r="B87" s="32"/>
      <c r="L87" s="32"/>
    </row>
    <row r="88" spans="2:65" s="1" customFormat="1" ht="12" customHeight="1" x14ac:dyDescent="0.2">
      <c r="B88" s="32"/>
      <c r="C88" s="27" t="s">
        <v>21</v>
      </c>
      <c r="F88" s="25" t="str">
        <f>F12</f>
        <v xml:space="preserve"> </v>
      </c>
      <c r="I88" s="27" t="s">
        <v>23</v>
      </c>
      <c r="J88" s="49" t="str">
        <f>IF(J12="","",J12)</f>
        <v>19. 1. 2024</v>
      </c>
      <c r="L88" s="32"/>
    </row>
    <row r="89" spans="2:65" s="1" customFormat="1" ht="6.95" customHeight="1" x14ac:dyDescent="0.2">
      <c r="B89" s="32"/>
      <c r="L89" s="32"/>
    </row>
    <row r="90" spans="2:65" s="1" customFormat="1" ht="15.2" customHeight="1" x14ac:dyDescent="0.2">
      <c r="B90" s="32"/>
      <c r="C90" s="27" t="s">
        <v>25</v>
      </c>
      <c r="F90" s="25" t="str">
        <f>E15</f>
        <v>Dipl. Ing. René Göndör</v>
      </c>
      <c r="I90" s="27" t="s">
        <v>32</v>
      </c>
      <c r="J90" s="30" t="str">
        <f>E21</f>
        <v>PIKHART.CZ</v>
      </c>
      <c r="L90" s="32"/>
    </row>
    <row r="91" spans="2:65" s="1" customFormat="1" ht="15.2" customHeight="1" x14ac:dyDescent="0.2">
      <c r="B91" s="32"/>
      <c r="C91" s="27" t="s">
        <v>30</v>
      </c>
      <c r="F91" s="25" t="str">
        <f>IF(E18="","",E18)</f>
        <v>Vyplň údaj</v>
      </c>
      <c r="I91" s="27" t="s">
        <v>35</v>
      </c>
      <c r="J91" s="30" t="str">
        <f>E24</f>
        <v xml:space="preserve"> </v>
      </c>
      <c r="L91" s="32"/>
    </row>
    <row r="92" spans="2:65" s="1" customFormat="1" ht="10.35" customHeight="1" x14ac:dyDescent="0.2">
      <c r="B92" s="32"/>
      <c r="L92" s="32"/>
    </row>
    <row r="93" spans="2:65" s="9" customFormat="1" ht="29.25" customHeight="1" x14ac:dyDescent="0.2">
      <c r="B93" s="103"/>
      <c r="C93" s="104" t="s">
        <v>153</v>
      </c>
      <c r="D93" s="105" t="s">
        <v>57</v>
      </c>
      <c r="E93" s="105" t="s">
        <v>53</v>
      </c>
      <c r="F93" s="105" t="s">
        <v>54</v>
      </c>
      <c r="G93" s="105" t="s">
        <v>154</v>
      </c>
      <c r="H93" s="105" t="s">
        <v>155</v>
      </c>
      <c r="I93" s="105" t="s">
        <v>156</v>
      </c>
      <c r="J93" s="105" t="s">
        <v>142</v>
      </c>
      <c r="K93" s="106" t="s">
        <v>157</v>
      </c>
      <c r="L93" s="103"/>
      <c r="M93" s="56" t="s">
        <v>19</v>
      </c>
      <c r="N93" s="57" t="s">
        <v>42</v>
      </c>
      <c r="O93" s="57" t="s">
        <v>158</v>
      </c>
      <c r="P93" s="57" t="s">
        <v>159</v>
      </c>
      <c r="Q93" s="57" t="s">
        <v>160</v>
      </c>
      <c r="R93" s="57" t="s">
        <v>161</v>
      </c>
      <c r="S93" s="57" t="s">
        <v>162</v>
      </c>
      <c r="T93" s="57" t="s">
        <v>163</v>
      </c>
      <c r="U93" s="58" t="s">
        <v>164</v>
      </c>
    </row>
    <row r="94" spans="2:65" s="1" customFormat="1" ht="22.9" customHeight="1" x14ac:dyDescent="0.25">
      <c r="B94" s="32"/>
      <c r="C94" s="61" t="s">
        <v>165</v>
      </c>
      <c r="J94" s="107">
        <f>BK94</f>
        <v>0</v>
      </c>
      <c r="L94" s="32"/>
      <c r="M94" s="59"/>
      <c r="N94" s="50"/>
      <c r="O94" s="50"/>
      <c r="P94" s="108">
        <f>P95+P110+P122+P130+P164+P243+P275+P278</f>
        <v>0</v>
      </c>
      <c r="Q94" s="50"/>
      <c r="R94" s="108">
        <f>R95+R110+R122+R130+R164+R243+R275+R278</f>
        <v>1009.8427402300001</v>
      </c>
      <c r="S94" s="50"/>
      <c r="T94" s="108">
        <f>T95+T110+T122+T130+T164+T243+T275+T278</f>
        <v>0</v>
      </c>
      <c r="U94" s="51"/>
      <c r="AT94" s="17" t="s">
        <v>71</v>
      </c>
      <c r="AU94" s="17" t="s">
        <v>143</v>
      </c>
      <c r="BK94" s="109">
        <f>BK95+BK110+BK122+BK130+BK164+BK243+BK275+BK278</f>
        <v>0</v>
      </c>
    </row>
    <row r="95" spans="2:65" s="10" customFormat="1" ht="25.9" customHeight="1" x14ac:dyDescent="0.2">
      <c r="B95" s="110"/>
      <c r="D95" s="111" t="s">
        <v>71</v>
      </c>
      <c r="E95" s="112" t="s">
        <v>1030</v>
      </c>
      <c r="F95" s="112" t="s">
        <v>1031</v>
      </c>
      <c r="I95" s="113"/>
      <c r="J95" s="114">
        <f>BK95</f>
        <v>0</v>
      </c>
      <c r="L95" s="110"/>
      <c r="M95" s="115"/>
      <c r="P95" s="116">
        <f>SUM(P96:P109)</f>
        <v>0</v>
      </c>
      <c r="R95" s="116">
        <f>SUM(R96:R109)</f>
        <v>0</v>
      </c>
      <c r="T95" s="116">
        <f>SUM(T96:T109)</f>
        <v>0</v>
      </c>
      <c r="U95" s="117"/>
      <c r="AR95" s="111" t="s">
        <v>80</v>
      </c>
      <c r="AT95" s="118" t="s">
        <v>71</v>
      </c>
      <c r="AU95" s="118" t="s">
        <v>72</v>
      </c>
      <c r="AY95" s="111" t="s">
        <v>167</v>
      </c>
      <c r="BK95" s="119">
        <f>SUM(BK96:BK109)</f>
        <v>0</v>
      </c>
    </row>
    <row r="96" spans="2:65" s="1" customFormat="1" ht="16.5" customHeight="1" x14ac:dyDescent="0.2">
      <c r="B96" s="32"/>
      <c r="C96" s="120" t="s">
        <v>80</v>
      </c>
      <c r="D96" s="120" t="s">
        <v>168</v>
      </c>
      <c r="E96" s="121" t="s">
        <v>1032</v>
      </c>
      <c r="F96" s="122" t="s">
        <v>1033</v>
      </c>
      <c r="G96" s="123" t="s">
        <v>193</v>
      </c>
      <c r="H96" s="124">
        <v>468</v>
      </c>
      <c r="I96" s="125"/>
      <c r="J96" s="126">
        <f t="shared" ref="J96:J109" si="0">ROUND(I96*H96,2)</f>
        <v>0</v>
      </c>
      <c r="K96" s="122" t="s">
        <v>19</v>
      </c>
      <c r="L96" s="32"/>
      <c r="M96" s="127" t="s">
        <v>19</v>
      </c>
      <c r="N96" s="128" t="s">
        <v>43</v>
      </c>
      <c r="P96" s="129">
        <f t="shared" ref="P96:P109" si="1">O96*H96</f>
        <v>0</v>
      </c>
      <c r="Q96" s="129">
        <v>0</v>
      </c>
      <c r="R96" s="129">
        <f t="shared" ref="R96:R109" si="2">Q96*H96</f>
        <v>0</v>
      </c>
      <c r="S96" s="129">
        <v>0</v>
      </c>
      <c r="T96" s="129">
        <f t="shared" ref="T96:T109" si="3">S96*H96</f>
        <v>0</v>
      </c>
      <c r="U96" s="130" t="s">
        <v>19</v>
      </c>
      <c r="AR96" s="131" t="s">
        <v>173</v>
      </c>
      <c r="AT96" s="131" t="s">
        <v>168</v>
      </c>
      <c r="AU96" s="131" t="s">
        <v>80</v>
      </c>
      <c r="AY96" s="17" t="s">
        <v>167</v>
      </c>
      <c r="BE96" s="132">
        <f t="shared" ref="BE96:BE109" si="4">IF(N96="základní",J96,0)</f>
        <v>0</v>
      </c>
      <c r="BF96" s="132">
        <f t="shared" ref="BF96:BF109" si="5">IF(N96="snížená",J96,0)</f>
        <v>0</v>
      </c>
      <c r="BG96" s="132">
        <f t="shared" ref="BG96:BG109" si="6">IF(N96="zákl. přenesená",J96,0)</f>
        <v>0</v>
      </c>
      <c r="BH96" s="132">
        <f t="shared" ref="BH96:BH109" si="7">IF(N96="sníž. přenesená",J96,0)</f>
        <v>0</v>
      </c>
      <c r="BI96" s="132">
        <f t="shared" ref="BI96:BI109" si="8">IF(N96="nulová",J96,0)</f>
        <v>0</v>
      </c>
      <c r="BJ96" s="17" t="s">
        <v>80</v>
      </c>
      <c r="BK96" s="132">
        <f t="shared" ref="BK96:BK109" si="9">ROUND(I96*H96,2)</f>
        <v>0</v>
      </c>
      <c r="BL96" s="17" t="s">
        <v>173</v>
      </c>
      <c r="BM96" s="131" t="s">
        <v>1034</v>
      </c>
    </row>
    <row r="97" spans="2:65" s="1" customFormat="1" ht="16.5" customHeight="1" x14ac:dyDescent="0.2">
      <c r="B97" s="32"/>
      <c r="C97" s="120" t="s">
        <v>82</v>
      </c>
      <c r="D97" s="120" t="s">
        <v>168</v>
      </c>
      <c r="E97" s="121" t="s">
        <v>1035</v>
      </c>
      <c r="F97" s="122" t="s">
        <v>1036</v>
      </c>
      <c r="G97" s="123" t="s">
        <v>424</v>
      </c>
      <c r="H97" s="124">
        <v>2</v>
      </c>
      <c r="I97" s="125"/>
      <c r="J97" s="126">
        <f t="shared" si="0"/>
        <v>0</v>
      </c>
      <c r="K97" s="122" t="s">
        <v>19</v>
      </c>
      <c r="L97" s="32"/>
      <c r="M97" s="127" t="s">
        <v>19</v>
      </c>
      <c r="N97" s="128" t="s">
        <v>43</v>
      </c>
      <c r="P97" s="129">
        <f t="shared" si="1"/>
        <v>0</v>
      </c>
      <c r="Q97" s="129">
        <v>0</v>
      </c>
      <c r="R97" s="129">
        <f t="shared" si="2"/>
        <v>0</v>
      </c>
      <c r="S97" s="129">
        <v>0</v>
      </c>
      <c r="T97" s="129">
        <f t="shared" si="3"/>
        <v>0</v>
      </c>
      <c r="U97" s="130" t="s">
        <v>19</v>
      </c>
      <c r="AR97" s="131" t="s">
        <v>173</v>
      </c>
      <c r="AT97" s="131" t="s">
        <v>168</v>
      </c>
      <c r="AU97" s="131" t="s">
        <v>80</v>
      </c>
      <c r="AY97" s="17" t="s">
        <v>167</v>
      </c>
      <c r="BE97" s="132">
        <f t="shared" si="4"/>
        <v>0</v>
      </c>
      <c r="BF97" s="132">
        <f t="shared" si="5"/>
        <v>0</v>
      </c>
      <c r="BG97" s="132">
        <f t="shared" si="6"/>
        <v>0</v>
      </c>
      <c r="BH97" s="132">
        <f t="shared" si="7"/>
        <v>0</v>
      </c>
      <c r="BI97" s="132">
        <f t="shared" si="8"/>
        <v>0</v>
      </c>
      <c r="BJ97" s="17" t="s">
        <v>80</v>
      </c>
      <c r="BK97" s="132">
        <f t="shared" si="9"/>
        <v>0</v>
      </c>
      <c r="BL97" s="17" t="s">
        <v>173</v>
      </c>
      <c r="BM97" s="131" t="s">
        <v>1037</v>
      </c>
    </row>
    <row r="98" spans="2:65" s="1" customFormat="1" ht="16.5" customHeight="1" x14ac:dyDescent="0.2">
      <c r="B98" s="32"/>
      <c r="C98" s="120" t="s">
        <v>187</v>
      </c>
      <c r="D98" s="120" t="s">
        <v>168</v>
      </c>
      <c r="E98" s="121" t="s">
        <v>1038</v>
      </c>
      <c r="F98" s="122" t="s">
        <v>1039</v>
      </c>
      <c r="G98" s="123" t="s">
        <v>1040</v>
      </c>
      <c r="H98" s="124">
        <v>31</v>
      </c>
      <c r="I98" s="125"/>
      <c r="J98" s="126">
        <f t="shared" si="0"/>
        <v>0</v>
      </c>
      <c r="K98" s="122" t="s">
        <v>19</v>
      </c>
      <c r="L98" s="32"/>
      <c r="M98" s="127" t="s">
        <v>19</v>
      </c>
      <c r="N98" s="128" t="s">
        <v>43</v>
      </c>
      <c r="P98" s="129">
        <f t="shared" si="1"/>
        <v>0</v>
      </c>
      <c r="Q98" s="129">
        <v>0</v>
      </c>
      <c r="R98" s="129">
        <f t="shared" si="2"/>
        <v>0</v>
      </c>
      <c r="S98" s="129">
        <v>0</v>
      </c>
      <c r="T98" s="129">
        <f t="shared" si="3"/>
        <v>0</v>
      </c>
      <c r="U98" s="130" t="s">
        <v>19</v>
      </c>
      <c r="AR98" s="131" t="s">
        <v>173</v>
      </c>
      <c r="AT98" s="131" t="s">
        <v>168</v>
      </c>
      <c r="AU98" s="131" t="s">
        <v>80</v>
      </c>
      <c r="AY98" s="17" t="s">
        <v>167</v>
      </c>
      <c r="BE98" s="132">
        <f t="shared" si="4"/>
        <v>0</v>
      </c>
      <c r="BF98" s="132">
        <f t="shared" si="5"/>
        <v>0</v>
      </c>
      <c r="BG98" s="132">
        <f t="shared" si="6"/>
        <v>0</v>
      </c>
      <c r="BH98" s="132">
        <f t="shared" si="7"/>
        <v>0</v>
      </c>
      <c r="BI98" s="132">
        <f t="shared" si="8"/>
        <v>0</v>
      </c>
      <c r="BJ98" s="17" t="s">
        <v>80</v>
      </c>
      <c r="BK98" s="132">
        <f t="shared" si="9"/>
        <v>0</v>
      </c>
      <c r="BL98" s="17" t="s">
        <v>173</v>
      </c>
      <c r="BM98" s="131" t="s">
        <v>1041</v>
      </c>
    </row>
    <row r="99" spans="2:65" s="1" customFormat="1" ht="16.5" customHeight="1" x14ac:dyDescent="0.2">
      <c r="B99" s="32"/>
      <c r="C99" s="120" t="s">
        <v>173</v>
      </c>
      <c r="D99" s="120" t="s">
        <v>168</v>
      </c>
      <c r="E99" s="121" t="s">
        <v>1042</v>
      </c>
      <c r="F99" s="122" t="s">
        <v>1043</v>
      </c>
      <c r="G99" s="123" t="s">
        <v>424</v>
      </c>
      <c r="H99" s="124">
        <v>4</v>
      </c>
      <c r="I99" s="125"/>
      <c r="J99" s="126">
        <f t="shared" si="0"/>
        <v>0</v>
      </c>
      <c r="K99" s="122" t="s">
        <v>19</v>
      </c>
      <c r="L99" s="32"/>
      <c r="M99" s="127" t="s">
        <v>19</v>
      </c>
      <c r="N99" s="128" t="s">
        <v>43</v>
      </c>
      <c r="P99" s="129">
        <f t="shared" si="1"/>
        <v>0</v>
      </c>
      <c r="Q99" s="129">
        <v>0</v>
      </c>
      <c r="R99" s="129">
        <f t="shared" si="2"/>
        <v>0</v>
      </c>
      <c r="S99" s="129">
        <v>0</v>
      </c>
      <c r="T99" s="129">
        <f t="shared" si="3"/>
        <v>0</v>
      </c>
      <c r="U99" s="130" t="s">
        <v>19</v>
      </c>
      <c r="AR99" s="131" t="s">
        <v>173</v>
      </c>
      <c r="AT99" s="131" t="s">
        <v>168</v>
      </c>
      <c r="AU99" s="131" t="s">
        <v>80</v>
      </c>
      <c r="AY99" s="17" t="s">
        <v>167</v>
      </c>
      <c r="BE99" s="132">
        <f t="shared" si="4"/>
        <v>0</v>
      </c>
      <c r="BF99" s="132">
        <f t="shared" si="5"/>
        <v>0</v>
      </c>
      <c r="BG99" s="132">
        <f t="shared" si="6"/>
        <v>0</v>
      </c>
      <c r="BH99" s="132">
        <f t="shared" si="7"/>
        <v>0</v>
      </c>
      <c r="BI99" s="132">
        <f t="shared" si="8"/>
        <v>0</v>
      </c>
      <c r="BJ99" s="17" t="s">
        <v>80</v>
      </c>
      <c r="BK99" s="132">
        <f t="shared" si="9"/>
        <v>0</v>
      </c>
      <c r="BL99" s="17" t="s">
        <v>173</v>
      </c>
      <c r="BM99" s="131" t="s">
        <v>1044</v>
      </c>
    </row>
    <row r="100" spans="2:65" s="1" customFormat="1" ht="24.2" customHeight="1" x14ac:dyDescent="0.2">
      <c r="B100" s="32"/>
      <c r="C100" s="120" t="s">
        <v>199</v>
      </c>
      <c r="D100" s="120" t="s">
        <v>168</v>
      </c>
      <c r="E100" s="121" t="s">
        <v>1045</v>
      </c>
      <c r="F100" s="122" t="s">
        <v>1046</v>
      </c>
      <c r="G100" s="123" t="s">
        <v>424</v>
      </c>
      <c r="H100" s="124">
        <v>6</v>
      </c>
      <c r="I100" s="125"/>
      <c r="J100" s="126">
        <f t="shared" si="0"/>
        <v>0</v>
      </c>
      <c r="K100" s="122" t="s">
        <v>19</v>
      </c>
      <c r="L100" s="32"/>
      <c r="M100" s="127" t="s">
        <v>19</v>
      </c>
      <c r="N100" s="128" t="s">
        <v>43</v>
      </c>
      <c r="P100" s="129">
        <f t="shared" si="1"/>
        <v>0</v>
      </c>
      <c r="Q100" s="129">
        <v>0</v>
      </c>
      <c r="R100" s="129">
        <f t="shared" si="2"/>
        <v>0</v>
      </c>
      <c r="S100" s="129">
        <v>0</v>
      </c>
      <c r="T100" s="129">
        <f t="shared" si="3"/>
        <v>0</v>
      </c>
      <c r="U100" s="130" t="s">
        <v>19</v>
      </c>
      <c r="AR100" s="131" t="s">
        <v>173</v>
      </c>
      <c r="AT100" s="131" t="s">
        <v>168</v>
      </c>
      <c r="AU100" s="131" t="s">
        <v>80</v>
      </c>
      <c r="AY100" s="17" t="s">
        <v>167</v>
      </c>
      <c r="BE100" s="132">
        <f t="shared" si="4"/>
        <v>0</v>
      </c>
      <c r="BF100" s="132">
        <f t="shared" si="5"/>
        <v>0</v>
      </c>
      <c r="BG100" s="132">
        <f t="shared" si="6"/>
        <v>0</v>
      </c>
      <c r="BH100" s="132">
        <f t="shared" si="7"/>
        <v>0</v>
      </c>
      <c r="BI100" s="132">
        <f t="shared" si="8"/>
        <v>0</v>
      </c>
      <c r="BJ100" s="17" t="s">
        <v>80</v>
      </c>
      <c r="BK100" s="132">
        <f t="shared" si="9"/>
        <v>0</v>
      </c>
      <c r="BL100" s="17" t="s">
        <v>173</v>
      </c>
      <c r="BM100" s="131" t="s">
        <v>1047</v>
      </c>
    </row>
    <row r="101" spans="2:65" s="1" customFormat="1" ht="24.2" customHeight="1" x14ac:dyDescent="0.2">
      <c r="B101" s="32"/>
      <c r="C101" s="120" t="s">
        <v>205</v>
      </c>
      <c r="D101" s="120" t="s">
        <v>168</v>
      </c>
      <c r="E101" s="121" t="s">
        <v>1048</v>
      </c>
      <c r="F101" s="122" t="s">
        <v>1049</v>
      </c>
      <c r="G101" s="123" t="s">
        <v>568</v>
      </c>
      <c r="H101" s="124">
        <v>1</v>
      </c>
      <c r="I101" s="125"/>
      <c r="J101" s="126">
        <f t="shared" si="0"/>
        <v>0</v>
      </c>
      <c r="K101" s="122" t="s">
        <v>19</v>
      </c>
      <c r="L101" s="32"/>
      <c r="M101" s="127" t="s">
        <v>19</v>
      </c>
      <c r="N101" s="128" t="s">
        <v>43</v>
      </c>
      <c r="P101" s="129">
        <f t="shared" si="1"/>
        <v>0</v>
      </c>
      <c r="Q101" s="129">
        <v>0</v>
      </c>
      <c r="R101" s="129">
        <f t="shared" si="2"/>
        <v>0</v>
      </c>
      <c r="S101" s="129">
        <v>0</v>
      </c>
      <c r="T101" s="129">
        <f t="shared" si="3"/>
        <v>0</v>
      </c>
      <c r="U101" s="130" t="s">
        <v>19</v>
      </c>
      <c r="AR101" s="131" t="s">
        <v>173</v>
      </c>
      <c r="AT101" s="131" t="s">
        <v>168</v>
      </c>
      <c r="AU101" s="131" t="s">
        <v>80</v>
      </c>
      <c r="AY101" s="17" t="s">
        <v>167</v>
      </c>
      <c r="BE101" s="132">
        <f t="shared" si="4"/>
        <v>0</v>
      </c>
      <c r="BF101" s="132">
        <f t="shared" si="5"/>
        <v>0</v>
      </c>
      <c r="BG101" s="132">
        <f t="shared" si="6"/>
        <v>0</v>
      </c>
      <c r="BH101" s="132">
        <f t="shared" si="7"/>
        <v>0</v>
      </c>
      <c r="BI101" s="132">
        <f t="shared" si="8"/>
        <v>0</v>
      </c>
      <c r="BJ101" s="17" t="s">
        <v>80</v>
      </c>
      <c r="BK101" s="132">
        <f t="shared" si="9"/>
        <v>0</v>
      </c>
      <c r="BL101" s="17" t="s">
        <v>173</v>
      </c>
      <c r="BM101" s="131" t="s">
        <v>1050</v>
      </c>
    </row>
    <row r="102" spans="2:65" s="1" customFormat="1" ht="16.5" customHeight="1" x14ac:dyDescent="0.2">
      <c r="B102" s="32"/>
      <c r="C102" s="120" t="s">
        <v>212</v>
      </c>
      <c r="D102" s="120" t="s">
        <v>168</v>
      </c>
      <c r="E102" s="121" t="s">
        <v>1051</v>
      </c>
      <c r="F102" s="122" t="s">
        <v>1052</v>
      </c>
      <c r="G102" s="123" t="s">
        <v>193</v>
      </c>
      <c r="H102" s="124">
        <v>468</v>
      </c>
      <c r="I102" s="125"/>
      <c r="J102" s="126">
        <f t="shared" si="0"/>
        <v>0</v>
      </c>
      <c r="K102" s="122" t="s">
        <v>19</v>
      </c>
      <c r="L102" s="32"/>
      <c r="M102" s="127" t="s">
        <v>19</v>
      </c>
      <c r="N102" s="128" t="s">
        <v>43</v>
      </c>
      <c r="P102" s="129">
        <f t="shared" si="1"/>
        <v>0</v>
      </c>
      <c r="Q102" s="129">
        <v>0</v>
      </c>
      <c r="R102" s="129">
        <f t="shared" si="2"/>
        <v>0</v>
      </c>
      <c r="S102" s="129">
        <v>0</v>
      </c>
      <c r="T102" s="129">
        <f t="shared" si="3"/>
        <v>0</v>
      </c>
      <c r="U102" s="130" t="s">
        <v>19</v>
      </c>
      <c r="AR102" s="131" t="s">
        <v>173</v>
      </c>
      <c r="AT102" s="131" t="s">
        <v>168</v>
      </c>
      <c r="AU102" s="131" t="s">
        <v>80</v>
      </c>
      <c r="AY102" s="17" t="s">
        <v>167</v>
      </c>
      <c r="BE102" s="132">
        <f t="shared" si="4"/>
        <v>0</v>
      </c>
      <c r="BF102" s="132">
        <f t="shared" si="5"/>
        <v>0</v>
      </c>
      <c r="BG102" s="132">
        <f t="shared" si="6"/>
        <v>0</v>
      </c>
      <c r="BH102" s="132">
        <f t="shared" si="7"/>
        <v>0</v>
      </c>
      <c r="BI102" s="132">
        <f t="shared" si="8"/>
        <v>0</v>
      </c>
      <c r="BJ102" s="17" t="s">
        <v>80</v>
      </c>
      <c r="BK102" s="132">
        <f t="shared" si="9"/>
        <v>0</v>
      </c>
      <c r="BL102" s="17" t="s">
        <v>173</v>
      </c>
      <c r="BM102" s="131" t="s">
        <v>1053</v>
      </c>
    </row>
    <row r="103" spans="2:65" s="1" customFormat="1" ht="24.2" customHeight="1" x14ac:dyDescent="0.2">
      <c r="B103" s="32"/>
      <c r="C103" s="120" t="s">
        <v>184</v>
      </c>
      <c r="D103" s="120" t="s">
        <v>168</v>
      </c>
      <c r="E103" s="121" t="s">
        <v>1054</v>
      </c>
      <c r="F103" s="122" t="s">
        <v>1055</v>
      </c>
      <c r="G103" s="123" t="s">
        <v>193</v>
      </c>
      <c r="H103" s="124">
        <v>468</v>
      </c>
      <c r="I103" s="125"/>
      <c r="J103" s="126">
        <f t="shared" si="0"/>
        <v>0</v>
      </c>
      <c r="K103" s="122" t="s">
        <v>19</v>
      </c>
      <c r="L103" s="32"/>
      <c r="M103" s="127" t="s">
        <v>19</v>
      </c>
      <c r="N103" s="128" t="s">
        <v>43</v>
      </c>
      <c r="P103" s="129">
        <f t="shared" si="1"/>
        <v>0</v>
      </c>
      <c r="Q103" s="129">
        <v>0</v>
      </c>
      <c r="R103" s="129">
        <f t="shared" si="2"/>
        <v>0</v>
      </c>
      <c r="S103" s="129">
        <v>0</v>
      </c>
      <c r="T103" s="129">
        <f t="shared" si="3"/>
        <v>0</v>
      </c>
      <c r="U103" s="130" t="s">
        <v>19</v>
      </c>
      <c r="AR103" s="131" t="s">
        <v>173</v>
      </c>
      <c r="AT103" s="131" t="s">
        <v>168</v>
      </c>
      <c r="AU103" s="131" t="s">
        <v>80</v>
      </c>
      <c r="AY103" s="17" t="s">
        <v>167</v>
      </c>
      <c r="BE103" s="132">
        <f t="shared" si="4"/>
        <v>0</v>
      </c>
      <c r="BF103" s="132">
        <f t="shared" si="5"/>
        <v>0</v>
      </c>
      <c r="BG103" s="132">
        <f t="shared" si="6"/>
        <v>0</v>
      </c>
      <c r="BH103" s="132">
        <f t="shared" si="7"/>
        <v>0</v>
      </c>
      <c r="BI103" s="132">
        <f t="shared" si="8"/>
        <v>0</v>
      </c>
      <c r="BJ103" s="17" t="s">
        <v>80</v>
      </c>
      <c r="BK103" s="132">
        <f t="shared" si="9"/>
        <v>0</v>
      </c>
      <c r="BL103" s="17" t="s">
        <v>173</v>
      </c>
      <c r="BM103" s="131" t="s">
        <v>1056</v>
      </c>
    </row>
    <row r="104" spans="2:65" s="1" customFormat="1" ht="16.5" customHeight="1" x14ac:dyDescent="0.2">
      <c r="B104" s="32"/>
      <c r="C104" s="120" t="s">
        <v>225</v>
      </c>
      <c r="D104" s="120" t="s">
        <v>168</v>
      </c>
      <c r="E104" s="121" t="s">
        <v>1057</v>
      </c>
      <c r="F104" s="122" t="s">
        <v>1058</v>
      </c>
      <c r="G104" s="123" t="s">
        <v>193</v>
      </c>
      <c r="H104" s="124">
        <v>468</v>
      </c>
      <c r="I104" s="125"/>
      <c r="J104" s="126">
        <f t="shared" si="0"/>
        <v>0</v>
      </c>
      <c r="K104" s="122" t="s">
        <v>19</v>
      </c>
      <c r="L104" s="32"/>
      <c r="M104" s="127" t="s">
        <v>19</v>
      </c>
      <c r="N104" s="128" t="s">
        <v>43</v>
      </c>
      <c r="P104" s="129">
        <f t="shared" si="1"/>
        <v>0</v>
      </c>
      <c r="Q104" s="129">
        <v>0</v>
      </c>
      <c r="R104" s="129">
        <f t="shared" si="2"/>
        <v>0</v>
      </c>
      <c r="S104" s="129">
        <v>0</v>
      </c>
      <c r="T104" s="129">
        <f t="shared" si="3"/>
        <v>0</v>
      </c>
      <c r="U104" s="130" t="s">
        <v>19</v>
      </c>
      <c r="AR104" s="131" t="s">
        <v>173</v>
      </c>
      <c r="AT104" s="131" t="s">
        <v>168</v>
      </c>
      <c r="AU104" s="131" t="s">
        <v>80</v>
      </c>
      <c r="AY104" s="17" t="s">
        <v>167</v>
      </c>
      <c r="BE104" s="132">
        <f t="shared" si="4"/>
        <v>0</v>
      </c>
      <c r="BF104" s="132">
        <f t="shared" si="5"/>
        <v>0</v>
      </c>
      <c r="BG104" s="132">
        <f t="shared" si="6"/>
        <v>0</v>
      </c>
      <c r="BH104" s="132">
        <f t="shared" si="7"/>
        <v>0</v>
      </c>
      <c r="BI104" s="132">
        <f t="shared" si="8"/>
        <v>0</v>
      </c>
      <c r="BJ104" s="17" t="s">
        <v>80</v>
      </c>
      <c r="BK104" s="132">
        <f t="shared" si="9"/>
        <v>0</v>
      </c>
      <c r="BL104" s="17" t="s">
        <v>173</v>
      </c>
      <c r="BM104" s="131" t="s">
        <v>1059</v>
      </c>
    </row>
    <row r="105" spans="2:65" s="1" customFormat="1" ht="16.5" customHeight="1" x14ac:dyDescent="0.2">
      <c r="B105" s="32"/>
      <c r="C105" s="120" t="s">
        <v>233</v>
      </c>
      <c r="D105" s="120" t="s">
        <v>168</v>
      </c>
      <c r="E105" s="121" t="s">
        <v>1060</v>
      </c>
      <c r="F105" s="122" t="s">
        <v>1061</v>
      </c>
      <c r="G105" s="123" t="s">
        <v>193</v>
      </c>
      <c r="H105" s="124">
        <v>468</v>
      </c>
      <c r="I105" s="125"/>
      <c r="J105" s="126">
        <f t="shared" si="0"/>
        <v>0</v>
      </c>
      <c r="K105" s="122" t="s">
        <v>19</v>
      </c>
      <c r="L105" s="32"/>
      <c r="M105" s="127" t="s">
        <v>19</v>
      </c>
      <c r="N105" s="128" t="s">
        <v>43</v>
      </c>
      <c r="P105" s="129">
        <f t="shared" si="1"/>
        <v>0</v>
      </c>
      <c r="Q105" s="129">
        <v>0</v>
      </c>
      <c r="R105" s="129">
        <f t="shared" si="2"/>
        <v>0</v>
      </c>
      <c r="S105" s="129">
        <v>0</v>
      </c>
      <c r="T105" s="129">
        <f t="shared" si="3"/>
        <v>0</v>
      </c>
      <c r="U105" s="130" t="s">
        <v>19</v>
      </c>
      <c r="AR105" s="131" t="s">
        <v>173</v>
      </c>
      <c r="AT105" s="131" t="s">
        <v>168</v>
      </c>
      <c r="AU105" s="131" t="s">
        <v>80</v>
      </c>
      <c r="AY105" s="17" t="s">
        <v>167</v>
      </c>
      <c r="BE105" s="132">
        <f t="shared" si="4"/>
        <v>0</v>
      </c>
      <c r="BF105" s="132">
        <f t="shared" si="5"/>
        <v>0</v>
      </c>
      <c r="BG105" s="132">
        <f t="shared" si="6"/>
        <v>0</v>
      </c>
      <c r="BH105" s="132">
        <f t="shared" si="7"/>
        <v>0</v>
      </c>
      <c r="BI105" s="132">
        <f t="shared" si="8"/>
        <v>0</v>
      </c>
      <c r="BJ105" s="17" t="s">
        <v>80</v>
      </c>
      <c r="BK105" s="132">
        <f t="shared" si="9"/>
        <v>0</v>
      </c>
      <c r="BL105" s="17" t="s">
        <v>173</v>
      </c>
      <c r="BM105" s="131" t="s">
        <v>1062</v>
      </c>
    </row>
    <row r="106" spans="2:65" s="1" customFormat="1" ht="16.5" customHeight="1" x14ac:dyDescent="0.2">
      <c r="B106" s="32"/>
      <c r="C106" s="120" t="s">
        <v>239</v>
      </c>
      <c r="D106" s="120" t="s">
        <v>168</v>
      </c>
      <c r="E106" s="121" t="s">
        <v>1063</v>
      </c>
      <c r="F106" s="122" t="s">
        <v>1064</v>
      </c>
      <c r="G106" s="123" t="s">
        <v>1040</v>
      </c>
      <c r="H106" s="124">
        <v>123</v>
      </c>
      <c r="I106" s="125"/>
      <c r="J106" s="126">
        <f t="shared" si="0"/>
        <v>0</v>
      </c>
      <c r="K106" s="122" t="s">
        <v>19</v>
      </c>
      <c r="L106" s="32"/>
      <c r="M106" s="127" t="s">
        <v>19</v>
      </c>
      <c r="N106" s="128" t="s">
        <v>43</v>
      </c>
      <c r="P106" s="129">
        <f t="shared" si="1"/>
        <v>0</v>
      </c>
      <c r="Q106" s="129">
        <v>0</v>
      </c>
      <c r="R106" s="129">
        <f t="shared" si="2"/>
        <v>0</v>
      </c>
      <c r="S106" s="129">
        <v>0</v>
      </c>
      <c r="T106" s="129">
        <f t="shared" si="3"/>
        <v>0</v>
      </c>
      <c r="U106" s="130" t="s">
        <v>19</v>
      </c>
      <c r="AR106" s="131" t="s">
        <v>173</v>
      </c>
      <c r="AT106" s="131" t="s">
        <v>168</v>
      </c>
      <c r="AU106" s="131" t="s">
        <v>80</v>
      </c>
      <c r="AY106" s="17" t="s">
        <v>167</v>
      </c>
      <c r="BE106" s="132">
        <f t="shared" si="4"/>
        <v>0</v>
      </c>
      <c r="BF106" s="132">
        <f t="shared" si="5"/>
        <v>0</v>
      </c>
      <c r="BG106" s="132">
        <f t="shared" si="6"/>
        <v>0</v>
      </c>
      <c r="BH106" s="132">
        <f t="shared" si="7"/>
        <v>0</v>
      </c>
      <c r="BI106" s="132">
        <f t="shared" si="8"/>
        <v>0</v>
      </c>
      <c r="BJ106" s="17" t="s">
        <v>80</v>
      </c>
      <c r="BK106" s="132">
        <f t="shared" si="9"/>
        <v>0</v>
      </c>
      <c r="BL106" s="17" t="s">
        <v>173</v>
      </c>
      <c r="BM106" s="131" t="s">
        <v>1065</v>
      </c>
    </row>
    <row r="107" spans="2:65" s="1" customFormat="1" ht="16.5" customHeight="1" x14ac:dyDescent="0.2">
      <c r="B107" s="32"/>
      <c r="C107" s="120" t="s">
        <v>246</v>
      </c>
      <c r="D107" s="120" t="s">
        <v>168</v>
      </c>
      <c r="E107" s="121" t="s">
        <v>1066</v>
      </c>
      <c r="F107" s="122" t="s">
        <v>1067</v>
      </c>
      <c r="G107" s="123" t="s">
        <v>1040</v>
      </c>
      <c r="H107" s="124">
        <v>246</v>
      </c>
      <c r="I107" s="125"/>
      <c r="J107" s="126">
        <f t="shared" si="0"/>
        <v>0</v>
      </c>
      <c r="K107" s="122" t="s">
        <v>19</v>
      </c>
      <c r="L107" s="32"/>
      <c r="M107" s="127" t="s">
        <v>19</v>
      </c>
      <c r="N107" s="128" t="s">
        <v>43</v>
      </c>
      <c r="P107" s="129">
        <f t="shared" si="1"/>
        <v>0</v>
      </c>
      <c r="Q107" s="129">
        <v>0</v>
      </c>
      <c r="R107" s="129">
        <f t="shared" si="2"/>
        <v>0</v>
      </c>
      <c r="S107" s="129">
        <v>0</v>
      </c>
      <c r="T107" s="129">
        <f t="shared" si="3"/>
        <v>0</v>
      </c>
      <c r="U107" s="130" t="s">
        <v>19</v>
      </c>
      <c r="AR107" s="131" t="s">
        <v>173</v>
      </c>
      <c r="AT107" s="131" t="s">
        <v>168</v>
      </c>
      <c r="AU107" s="131" t="s">
        <v>80</v>
      </c>
      <c r="AY107" s="17" t="s">
        <v>167</v>
      </c>
      <c r="BE107" s="132">
        <f t="shared" si="4"/>
        <v>0</v>
      </c>
      <c r="BF107" s="132">
        <f t="shared" si="5"/>
        <v>0</v>
      </c>
      <c r="BG107" s="132">
        <f t="shared" si="6"/>
        <v>0</v>
      </c>
      <c r="BH107" s="132">
        <f t="shared" si="7"/>
        <v>0</v>
      </c>
      <c r="BI107" s="132">
        <f t="shared" si="8"/>
        <v>0</v>
      </c>
      <c r="BJ107" s="17" t="s">
        <v>80</v>
      </c>
      <c r="BK107" s="132">
        <f t="shared" si="9"/>
        <v>0</v>
      </c>
      <c r="BL107" s="17" t="s">
        <v>173</v>
      </c>
      <c r="BM107" s="131" t="s">
        <v>1068</v>
      </c>
    </row>
    <row r="108" spans="2:65" s="1" customFormat="1" ht="16.5" customHeight="1" x14ac:dyDescent="0.2">
      <c r="B108" s="32"/>
      <c r="C108" s="120" t="s">
        <v>255</v>
      </c>
      <c r="D108" s="120" t="s">
        <v>168</v>
      </c>
      <c r="E108" s="121" t="s">
        <v>1069</v>
      </c>
      <c r="F108" s="122" t="s">
        <v>1070</v>
      </c>
      <c r="G108" s="123" t="s">
        <v>171</v>
      </c>
      <c r="H108" s="124">
        <v>4.26</v>
      </c>
      <c r="I108" s="125"/>
      <c r="J108" s="126">
        <f t="shared" si="0"/>
        <v>0</v>
      </c>
      <c r="K108" s="122" t="s">
        <v>19</v>
      </c>
      <c r="L108" s="32"/>
      <c r="M108" s="127" t="s">
        <v>19</v>
      </c>
      <c r="N108" s="128" t="s">
        <v>43</v>
      </c>
      <c r="P108" s="129">
        <f t="shared" si="1"/>
        <v>0</v>
      </c>
      <c r="Q108" s="129">
        <v>0</v>
      </c>
      <c r="R108" s="129">
        <f t="shared" si="2"/>
        <v>0</v>
      </c>
      <c r="S108" s="129">
        <v>0</v>
      </c>
      <c r="T108" s="129">
        <f t="shared" si="3"/>
        <v>0</v>
      </c>
      <c r="U108" s="130" t="s">
        <v>19</v>
      </c>
      <c r="AR108" s="131" t="s">
        <v>173</v>
      </c>
      <c r="AT108" s="131" t="s">
        <v>168</v>
      </c>
      <c r="AU108" s="131" t="s">
        <v>80</v>
      </c>
      <c r="AY108" s="17" t="s">
        <v>167</v>
      </c>
      <c r="BE108" s="132">
        <f t="shared" si="4"/>
        <v>0</v>
      </c>
      <c r="BF108" s="132">
        <f t="shared" si="5"/>
        <v>0</v>
      </c>
      <c r="BG108" s="132">
        <f t="shared" si="6"/>
        <v>0</v>
      </c>
      <c r="BH108" s="132">
        <f t="shared" si="7"/>
        <v>0</v>
      </c>
      <c r="BI108" s="132">
        <f t="shared" si="8"/>
        <v>0</v>
      </c>
      <c r="BJ108" s="17" t="s">
        <v>80</v>
      </c>
      <c r="BK108" s="132">
        <f t="shared" si="9"/>
        <v>0</v>
      </c>
      <c r="BL108" s="17" t="s">
        <v>173</v>
      </c>
      <c r="BM108" s="131" t="s">
        <v>1071</v>
      </c>
    </row>
    <row r="109" spans="2:65" s="1" customFormat="1" ht="37.9" customHeight="1" x14ac:dyDescent="0.2">
      <c r="B109" s="32"/>
      <c r="C109" s="120" t="s">
        <v>264</v>
      </c>
      <c r="D109" s="120" t="s">
        <v>168</v>
      </c>
      <c r="E109" s="121" t="s">
        <v>1072</v>
      </c>
      <c r="F109" s="122" t="s">
        <v>1073</v>
      </c>
      <c r="G109" s="123" t="s">
        <v>568</v>
      </c>
      <c r="H109" s="124">
        <v>1</v>
      </c>
      <c r="I109" s="125"/>
      <c r="J109" s="126">
        <f t="shared" si="0"/>
        <v>0</v>
      </c>
      <c r="K109" s="122" t="s">
        <v>19</v>
      </c>
      <c r="L109" s="32"/>
      <c r="M109" s="127" t="s">
        <v>19</v>
      </c>
      <c r="N109" s="128" t="s">
        <v>43</v>
      </c>
      <c r="P109" s="129">
        <f t="shared" si="1"/>
        <v>0</v>
      </c>
      <c r="Q109" s="129">
        <v>0</v>
      </c>
      <c r="R109" s="129">
        <f t="shared" si="2"/>
        <v>0</v>
      </c>
      <c r="S109" s="129">
        <v>0</v>
      </c>
      <c r="T109" s="129">
        <f t="shared" si="3"/>
        <v>0</v>
      </c>
      <c r="U109" s="130" t="s">
        <v>19</v>
      </c>
      <c r="AR109" s="131" t="s">
        <v>173</v>
      </c>
      <c r="AT109" s="131" t="s">
        <v>168</v>
      </c>
      <c r="AU109" s="131" t="s">
        <v>80</v>
      </c>
      <c r="AY109" s="17" t="s">
        <v>167</v>
      </c>
      <c r="BE109" s="132">
        <f t="shared" si="4"/>
        <v>0</v>
      </c>
      <c r="BF109" s="132">
        <f t="shared" si="5"/>
        <v>0</v>
      </c>
      <c r="BG109" s="132">
        <f t="shared" si="6"/>
        <v>0</v>
      </c>
      <c r="BH109" s="132">
        <f t="shared" si="7"/>
        <v>0</v>
      </c>
      <c r="BI109" s="132">
        <f t="shared" si="8"/>
        <v>0</v>
      </c>
      <c r="BJ109" s="17" t="s">
        <v>80</v>
      </c>
      <c r="BK109" s="132">
        <f t="shared" si="9"/>
        <v>0</v>
      </c>
      <c r="BL109" s="17" t="s">
        <v>173</v>
      </c>
      <c r="BM109" s="131" t="s">
        <v>1074</v>
      </c>
    </row>
    <row r="110" spans="2:65" s="10" customFormat="1" ht="25.9" customHeight="1" x14ac:dyDescent="0.2">
      <c r="B110" s="110"/>
      <c r="D110" s="111" t="s">
        <v>71</v>
      </c>
      <c r="E110" s="112" t="s">
        <v>1075</v>
      </c>
      <c r="F110" s="112" t="s">
        <v>1076</v>
      </c>
      <c r="I110" s="113"/>
      <c r="J110" s="114">
        <f>BK110</f>
        <v>0</v>
      </c>
      <c r="L110" s="110"/>
      <c r="M110" s="115"/>
      <c r="P110" s="116">
        <f>SUM(P111:P121)</f>
        <v>0</v>
      </c>
      <c r="R110" s="116">
        <f>SUM(R111:R121)</f>
        <v>0</v>
      </c>
      <c r="T110" s="116">
        <f>SUM(T111:T121)</f>
        <v>0</v>
      </c>
      <c r="U110" s="117"/>
      <c r="AR110" s="111" t="s">
        <v>80</v>
      </c>
      <c r="AT110" s="118" t="s">
        <v>71</v>
      </c>
      <c r="AU110" s="118" t="s">
        <v>72</v>
      </c>
      <c r="AY110" s="111" t="s">
        <v>167</v>
      </c>
      <c r="BK110" s="119">
        <f>SUM(BK111:BK121)</f>
        <v>0</v>
      </c>
    </row>
    <row r="111" spans="2:65" s="1" customFormat="1" ht="16.5" customHeight="1" x14ac:dyDescent="0.2">
      <c r="B111" s="32"/>
      <c r="C111" s="120" t="s">
        <v>8</v>
      </c>
      <c r="D111" s="120" t="s">
        <v>168</v>
      </c>
      <c r="E111" s="121" t="s">
        <v>1077</v>
      </c>
      <c r="F111" s="122" t="s">
        <v>1078</v>
      </c>
      <c r="G111" s="123" t="s">
        <v>193</v>
      </c>
      <c r="H111" s="124">
        <v>178</v>
      </c>
      <c r="I111" s="125"/>
      <c r="J111" s="126">
        <f t="shared" ref="J111:J121" si="10">ROUND(I111*H111,2)</f>
        <v>0</v>
      </c>
      <c r="K111" s="122" t="s">
        <v>19</v>
      </c>
      <c r="L111" s="32"/>
      <c r="M111" s="127" t="s">
        <v>19</v>
      </c>
      <c r="N111" s="128" t="s">
        <v>43</v>
      </c>
      <c r="P111" s="129">
        <f t="shared" ref="P111:P121" si="11">O111*H111</f>
        <v>0</v>
      </c>
      <c r="Q111" s="129">
        <v>0</v>
      </c>
      <c r="R111" s="129">
        <f t="shared" ref="R111:R121" si="12">Q111*H111</f>
        <v>0</v>
      </c>
      <c r="S111" s="129">
        <v>0</v>
      </c>
      <c r="T111" s="129">
        <f t="shared" ref="T111:T121" si="13">S111*H111</f>
        <v>0</v>
      </c>
      <c r="U111" s="130" t="s">
        <v>19</v>
      </c>
      <c r="AR111" s="131" t="s">
        <v>173</v>
      </c>
      <c r="AT111" s="131" t="s">
        <v>168</v>
      </c>
      <c r="AU111" s="131" t="s">
        <v>80</v>
      </c>
      <c r="AY111" s="17" t="s">
        <v>167</v>
      </c>
      <c r="BE111" s="132">
        <f t="shared" ref="BE111:BE121" si="14">IF(N111="základní",J111,0)</f>
        <v>0</v>
      </c>
      <c r="BF111" s="132">
        <f t="shared" ref="BF111:BF121" si="15">IF(N111="snížená",J111,0)</f>
        <v>0</v>
      </c>
      <c r="BG111" s="132">
        <f t="shared" ref="BG111:BG121" si="16">IF(N111="zákl. přenesená",J111,0)</f>
        <v>0</v>
      </c>
      <c r="BH111" s="132">
        <f t="shared" ref="BH111:BH121" si="17">IF(N111="sníž. přenesená",J111,0)</f>
        <v>0</v>
      </c>
      <c r="BI111" s="132">
        <f t="shared" ref="BI111:BI121" si="18">IF(N111="nulová",J111,0)</f>
        <v>0</v>
      </c>
      <c r="BJ111" s="17" t="s">
        <v>80</v>
      </c>
      <c r="BK111" s="132">
        <f t="shared" ref="BK111:BK121" si="19">ROUND(I111*H111,2)</f>
        <v>0</v>
      </c>
      <c r="BL111" s="17" t="s">
        <v>173</v>
      </c>
      <c r="BM111" s="131" t="s">
        <v>1079</v>
      </c>
    </row>
    <row r="112" spans="2:65" s="1" customFormat="1" ht="16.5" customHeight="1" x14ac:dyDescent="0.2">
      <c r="B112" s="32"/>
      <c r="C112" s="120" t="s">
        <v>273</v>
      </c>
      <c r="D112" s="120" t="s">
        <v>168</v>
      </c>
      <c r="E112" s="121" t="s">
        <v>1080</v>
      </c>
      <c r="F112" s="122" t="s">
        <v>1081</v>
      </c>
      <c r="G112" s="123" t="s">
        <v>193</v>
      </c>
      <c r="H112" s="124">
        <v>178</v>
      </c>
      <c r="I112" s="125"/>
      <c r="J112" s="126">
        <f t="shared" si="10"/>
        <v>0</v>
      </c>
      <c r="K112" s="122" t="s">
        <v>19</v>
      </c>
      <c r="L112" s="32"/>
      <c r="M112" s="127" t="s">
        <v>19</v>
      </c>
      <c r="N112" s="128" t="s">
        <v>43</v>
      </c>
      <c r="P112" s="129">
        <f t="shared" si="11"/>
        <v>0</v>
      </c>
      <c r="Q112" s="129">
        <v>0</v>
      </c>
      <c r="R112" s="129">
        <f t="shared" si="12"/>
        <v>0</v>
      </c>
      <c r="S112" s="129">
        <v>0</v>
      </c>
      <c r="T112" s="129">
        <f t="shared" si="13"/>
        <v>0</v>
      </c>
      <c r="U112" s="130" t="s">
        <v>19</v>
      </c>
      <c r="AR112" s="131" t="s">
        <v>173</v>
      </c>
      <c r="AT112" s="131" t="s">
        <v>168</v>
      </c>
      <c r="AU112" s="131" t="s">
        <v>80</v>
      </c>
      <c r="AY112" s="17" t="s">
        <v>167</v>
      </c>
      <c r="BE112" s="132">
        <f t="shared" si="14"/>
        <v>0</v>
      </c>
      <c r="BF112" s="132">
        <f t="shared" si="15"/>
        <v>0</v>
      </c>
      <c r="BG112" s="132">
        <f t="shared" si="16"/>
        <v>0</v>
      </c>
      <c r="BH112" s="132">
        <f t="shared" si="17"/>
        <v>0</v>
      </c>
      <c r="BI112" s="132">
        <f t="shared" si="18"/>
        <v>0</v>
      </c>
      <c r="BJ112" s="17" t="s">
        <v>80</v>
      </c>
      <c r="BK112" s="132">
        <f t="shared" si="19"/>
        <v>0</v>
      </c>
      <c r="BL112" s="17" t="s">
        <v>173</v>
      </c>
      <c r="BM112" s="131" t="s">
        <v>1082</v>
      </c>
    </row>
    <row r="113" spans="2:65" s="1" customFormat="1" ht="16.5" customHeight="1" x14ac:dyDescent="0.2">
      <c r="B113" s="32"/>
      <c r="C113" s="120" t="s">
        <v>278</v>
      </c>
      <c r="D113" s="120" t="s">
        <v>168</v>
      </c>
      <c r="E113" s="121" t="s">
        <v>1083</v>
      </c>
      <c r="F113" s="122" t="s">
        <v>1084</v>
      </c>
      <c r="G113" s="123" t="s">
        <v>193</v>
      </c>
      <c r="H113" s="124">
        <v>178</v>
      </c>
      <c r="I113" s="125"/>
      <c r="J113" s="126">
        <f t="shared" si="10"/>
        <v>0</v>
      </c>
      <c r="K113" s="122" t="s">
        <v>19</v>
      </c>
      <c r="L113" s="32"/>
      <c r="M113" s="127" t="s">
        <v>19</v>
      </c>
      <c r="N113" s="128" t="s">
        <v>43</v>
      </c>
      <c r="P113" s="129">
        <f t="shared" si="11"/>
        <v>0</v>
      </c>
      <c r="Q113" s="129">
        <v>0</v>
      </c>
      <c r="R113" s="129">
        <f t="shared" si="12"/>
        <v>0</v>
      </c>
      <c r="S113" s="129">
        <v>0</v>
      </c>
      <c r="T113" s="129">
        <f t="shared" si="13"/>
        <v>0</v>
      </c>
      <c r="U113" s="130" t="s">
        <v>19</v>
      </c>
      <c r="AR113" s="131" t="s">
        <v>173</v>
      </c>
      <c r="AT113" s="131" t="s">
        <v>168</v>
      </c>
      <c r="AU113" s="131" t="s">
        <v>80</v>
      </c>
      <c r="AY113" s="17" t="s">
        <v>167</v>
      </c>
      <c r="BE113" s="132">
        <f t="shared" si="14"/>
        <v>0</v>
      </c>
      <c r="BF113" s="132">
        <f t="shared" si="15"/>
        <v>0</v>
      </c>
      <c r="BG113" s="132">
        <f t="shared" si="16"/>
        <v>0</v>
      </c>
      <c r="BH113" s="132">
        <f t="shared" si="17"/>
        <v>0</v>
      </c>
      <c r="BI113" s="132">
        <f t="shared" si="18"/>
        <v>0</v>
      </c>
      <c r="BJ113" s="17" t="s">
        <v>80</v>
      </c>
      <c r="BK113" s="132">
        <f t="shared" si="19"/>
        <v>0</v>
      </c>
      <c r="BL113" s="17" t="s">
        <v>173</v>
      </c>
      <c r="BM113" s="131" t="s">
        <v>1085</v>
      </c>
    </row>
    <row r="114" spans="2:65" s="1" customFormat="1" ht="16.5" customHeight="1" x14ac:dyDescent="0.2">
      <c r="B114" s="32"/>
      <c r="C114" s="120" t="s">
        <v>284</v>
      </c>
      <c r="D114" s="120" t="s">
        <v>168</v>
      </c>
      <c r="E114" s="121" t="s">
        <v>1051</v>
      </c>
      <c r="F114" s="122" t="s">
        <v>1052</v>
      </c>
      <c r="G114" s="123" t="s">
        <v>193</v>
      </c>
      <c r="H114" s="124">
        <v>178</v>
      </c>
      <c r="I114" s="125"/>
      <c r="J114" s="126">
        <f t="shared" si="10"/>
        <v>0</v>
      </c>
      <c r="K114" s="122" t="s">
        <v>19</v>
      </c>
      <c r="L114" s="32"/>
      <c r="M114" s="127" t="s">
        <v>19</v>
      </c>
      <c r="N114" s="128" t="s">
        <v>43</v>
      </c>
      <c r="P114" s="129">
        <f t="shared" si="11"/>
        <v>0</v>
      </c>
      <c r="Q114" s="129">
        <v>0</v>
      </c>
      <c r="R114" s="129">
        <f t="shared" si="12"/>
        <v>0</v>
      </c>
      <c r="S114" s="129">
        <v>0</v>
      </c>
      <c r="T114" s="129">
        <f t="shared" si="13"/>
        <v>0</v>
      </c>
      <c r="U114" s="130" t="s">
        <v>19</v>
      </c>
      <c r="AR114" s="131" t="s">
        <v>173</v>
      </c>
      <c r="AT114" s="131" t="s">
        <v>168</v>
      </c>
      <c r="AU114" s="131" t="s">
        <v>80</v>
      </c>
      <c r="AY114" s="17" t="s">
        <v>167</v>
      </c>
      <c r="BE114" s="132">
        <f t="shared" si="14"/>
        <v>0</v>
      </c>
      <c r="BF114" s="132">
        <f t="shared" si="15"/>
        <v>0</v>
      </c>
      <c r="BG114" s="132">
        <f t="shared" si="16"/>
        <v>0</v>
      </c>
      <c r="BH114" s="132">
        <f t="shared" si="17"/>
        <v>0</v>
      </c>
      <c r="BI114" s="132">
        <f t="shared" si="18"/>
        <v>0</v>
      </c>
      <c r="BJ114" s="17" t="s">
        <v>80</v>
      </c>
      <c r="BK114" s="132">
        <f t="shared" si="19"/>
        <v>0</v>
      </c>
      <c r="BL114" s="17" t="s">
        <v>173</v>
      </c>
      <c r="BM114" s="131" t="s">
        <v>1086</v>
      </c>
    </row>
    <row r="115" spans="2:65" s="1" customFormat="1" ht="24.2" customHeight="1" x14ac:dyDescent="0.2">
      <c r="B115" s="32"/>
      <c r="C115" s="120" t="s">
        <v>289</v>
      </c>
      <c r="D115" s="120" t="s">
        <v>168</v>
      </c>
      <c r="E115" s="121" t="s">
        <v>1087</v>
      </c>
      <c r="F115" s="122" t="s">
        <v>1088</v>
      </c>
      <c r="G115" s="123" t="s">
        <v>424</v>
      </c>
      <c r="H115" s="124">
        <v>4</v>
      </c>
      <c r="I115" s="125"/>
      <c r="J115" s="126">
        <f t="shared" si="10"/>
        <v>0</v>
      </c>
      <c r="K115" s="122" t="s">
        <v>19</v>
      </c>
      <c r="L115" s="32"/>
      <c r="M115" s="127" t="s">
        <v>19</v>
      </c>
      <c r="N115" s="128" t="s">
        <v>43</v>
      </c>
      <c r="P115" s="129">
        <f t="shared" si="11"/>
        <v>0</v>
      </c>
      <c r="Q115" s="129">
        <v>0</v>
      </c>
      <c r="R115" s="129">
        <f t="shared" si="12"/>
        <v>0</v>
      </c>
      <c r="S115" s="129">
        <v>0</v>
      </c>
      <c r="T115" s="129">
        <f t="shared" si="13"/>
        <v>0</v>
      </c>
      <c r="U115" s="130" t="s">
        <v>19</v>
      </c>
      <c r="AR115" s="131" t="s">
        <v>173</v>
      </c>
      <c r="AT115" s="131" t="s">
        <v>168</v>
      </c>
      <c r="AU115" s="131" t="s">
        <v>80</v>
      </c>
      <c r="AY115" s="17" t="s">
        <v>167</v>
      </c>
      <c r="BE115" s="132">
        <f t="shared" si="14"/>
        <v>0</v>
      </c>
      <c r="BF115" s="132">
        <f t="shared" si="15"/>
        <v>0</v>
      </c>
      <c r="BG115" s="132">
        <f t="shared" si="16"/>
        <v>0</v>
      </c>
      <c r="BH115" s="132">
        <f t="shared" si="17"/>
        <v>0</v>
      </c>
      <c r="BI115" s="132">
        <f t="shared" si="18"/>
        <v>0</v>
      </c>
      <c r="BJ115" s="17" t="s">
        <v>80</v>
      </c>
      <c r="BK115" s="132">
        <f t="shared" si="19"/>
        <v>0</v>
      </c>
      <c r="BL115" s="17" t="s">
        <v>173</v>
      </c>
      <c r="BM115" s="131" t="s">
        <v>1089</v>
      </c>
    </row>
    <row r="116" spans="2:65" s="1" customFormat="1" ht="16.5" customHeight="1" x14ac:dyDescent="0.2">
      <c r="B116" s="32"/>
      <c r="C116" s="120" t="s">
        <v>294</v>
      </c>
      <c r="D116" s="120" t="s">
        <v>168</v>
      </c>
      <c r="E116" s="121" t="s">
        <v>1090</v>
      </c>
      <c r="F116" s="122" t="s">
        <v>1091</v>
      </c>
      <c r="G116" s="123" t="s">
        <v>424</v>
      </c>
      <c r="H116" s="124">
        <v>4</v>
      </c>
      <c r="I116" s="125"/>
      <c r="J116" s="126">
        <f t="shared" si="10"/>
        <v>0</v>
      </c>
      <c r="K116" s="122" t="s">
        <v>19</v>
      </c>
      <c r="L116" s="32"/>
      <c r="M116" s="127" t="s">
        <v>19</v>
      </c>
      <c r="N116" s="128" t="s">
        <v>43</v>
      </c>
      <c r="P116" s="129">
        <f t="shared" si="11"/>
        <v>0</v>
      </c>
      <c r="Q116" s="129">
        <v>0</v>
      </c>
      <c r="R116" s="129">
        <f t="shared" si="12"/>
        <v>0</v>
      </c>
      <c r="S116" s="129">
        <v>0</v>
      </c>
      <c r="T116" s="129">
        <f t="shared" si="13"/>
        <v>0</v>
      </c>
      <c r="U116" s="130" t="s">
        <v>19</v>
      </c>
      <c r="AR116" s="131" t="s">
        <v>173</v>
      </c>
      <c r="AT116" s="131" t="s">
        <v>168</v>
      </c>
      <c r="AU116" s="131" t="s">
        <v>80</v>
      </c>
      <c r="AY116" s="17" t="s">
        <v>167</v>
      </c>
      <c r="BE116" s="132">
        <f t="shared" si="14"/>
        <v>0</v>
      </c>
      <c r="BF116" s="132">
        <f t="shared" si="15"/>
        <v>0</v>
      </c>
      <c r="BG116" s="132">
        <f t="shared" si="16"/>
        <v>0</v>
      </c>
      <c r="BH116" s="132">
        <f t="shared" si="17"/>
        <v>0</v>
      </c>
      <c r="BI116" s="132">
        <f t="shared" si="18"/>
        <v>0</v>
      </c>
      <c r="BJ116" s="17" t="s">
        <v>80</v>
      </c>
      <c r="BK116" s="132">
        <f t="shared" si="19"/>
        <v>0</v>
      </c>
      <c r="BL116" s="17" t="s">
        <v>173</v>
      </c>
      <c r="BM116" s="131" t="s">
        <v>1092</v>
      </c>
    </row>
    <row r="117" spans="2:65" s="1" customFormat="1" ht="16.5" customHeight="1" x14ac:dyDescent="0.2">
      <c r="B117" s="32"/>
      <c r="C117" s="120" t="s">
        <v>7</v>
      </c>
      <c r="D117" s="120" t="s">
        <v>168</v>
      </c>
      <c r="E117" s="121" t="s">
        <v>1093</v>
      </c>
      <c r="F117" s="122" t="s">
        <v>1094</v>
      </c>
      <c r="G117" s="123" t="s">
        <v>424</v>
      </c>
      <c r="H117" s="124">
        <v>1</v>
      </c>
      <c r="I117" s="125"/>
      <c r="J117" s="126">
        <f t="shared" si="10"/>
        <v>0</v>
      </c>
      <c r="K117" s="122" t="s">
        <v>19</v>
      </c>
      <c r="L117" s="32"/>
      <c r="M117" s="127" t="s">
        <v>19</v>
      </c>
      <c r="N117" s="128" t="s">
        <v>43</v>
      </c>
      <c r="P117" s="129">
        <f t="shared" si="11"/>
        <v>0</v>
      </c>
      <c r="Q117" s="129">
        <v>0</v>
      </c>
      <c r="R117" s="129">
        <f t="shared" si="12"/>
        <v>0</v>
      </c>
      <c r="S117" s="129">
        <v>0</v>
      </c>
      <c r="T117" s="129">
        <f t="shared" si="13"/>
        <v>0</v>
      </c>
      <c r="U117" s="130" t="s">
        <v>19</v>
      </c>
      <c r="AR117" s="131" t="s">
        <v>173</v>
      </c>
      <c r="AT117" s="131" t="s">
        <v>168</v>
      </c>
      <c r="AU117" s="131" t="s">
        <v>80</v>
      </c>
      <c r="AY117" s="17" t="s">
        <v>167</v>
      </c>
      <c r="BE117" s="132">
        <f t="shared" si="14"/>
        <v>0</v>
      </c>
      <c r="BF117" s="132">
        <f t="shared" si="15"/>
        <v>0</v>
      </c>
      <c r="BG117" s="132">
        <f t="shared" si="16"/>
        <v>0</v>
      </c>
      <c r="BH117" s="132">
        <f t="shared" si="17"/>
        <v>0</v>
      </c>
      <c r="BI117" s="132">
        <f t="shared" si="18"/>
        <v>0</v>
      </c>
      <c r="BJ117" s="17" t="s">
        <v>80</v>
      </c>
      <c r="BK117" s="132">
        <f t="shared" si="19"/>
        <v>0</v>
      </c>
      <c r="BL117" s="17" t="s">
        <v>173</v>
      </c>
      <c r="BM117" s="131" t="s">
        <v>1095</v>
      </c>
    </row>
    <row r="118" spans="2:65" s="1" customFormat="1" ht="16.5" customHeight="1" x14ac:dyDescent="0.2">
      <c r="B118" s="32"/>
      <c r="C118" s="120" t="s">
        <v>305</v>
      </c>
      <c r="D118" s="120" t="s">
        <v>168</v>
      </c>
      <c r="E118" s="121" t="s">
        <v>1096</v>
      </c>
      <c r="F118" s="122" t="s">
        <v>1097</v>
      </c>
      <c r="G118" s="123" t="s">
        <v>193</v>
      </c>
      <c r="H118" s="124">
        <v>178</v>
      </c>
      <c r="I118" s="125"/>
      <c r="J118" s="126">
        <f t="shared" si="10"/>
        <v>0</v>
      </c>
      <c r="K118" s="122" t="s">
        <v>19</v>
      </c>
      <c r="L118" s="32"/>
      <c r="M118" s="127" t="s">
        <v>19</v>
      </c>
      <c r="N118" s="128" t="s">
        <v>43</v>
      </c>
      <c r="P118" s="129">
        <f t="shared" si="11"/>
        <v>0</v>
      </c>
      <c r="Q118" s="129">
        <v>0</v>
      </c>
      <c r="R118" s="129">
        <f t="shared" si="12"/>
        <v>0</v>
      </c>
      <c r="S118" s="129">
        <v>0</v>
      </c>
      <c r="T118" s="129">
        <f t="shared" si="13"/>
        <v>0</v>
      </c>
      <c r="U118" s="130" t="s">
        <v>19</v>
      </c>
      <c r="AR118" s="131" t="s">
        <v>173</v>
      </c>
      <c r="AT118" s="131" t="s">
        <v>168</v>
      </c>
      <c r="AU118" s="131" t="s">
        <v>80</v>
      </c>
      <c r="AY118" s="17" t="s">
        <v>167</v>
      </c>
      <c r="BE118" s="132">
        <f t="shared" si="14"/>
        <v>0</v>
      </c>
      <c r="BF118" s="132">
        <f t="shared" si="15"/>
        <v>0</v>
      </c>
      <c r="BG118" s="132">
        <f t="shared" si="16"/>
        <v>0</v>
      </c>
      <c r="BH118" s="132">
        <f t="shared" si="17"/>
        <v>0</v>
      </c>
      <c r="BI118" s="132">
        <f t="shared" si="18"/>
        <v>0</v>
      </c>
      <c r="BJ118" s="17" t="s">
        <v>80</v>
      </c>
      <c r="BK118" s="132">
        <f t="shared" si="19"/>
        <v>0</v>
      </c>
      <c r="BL118" s="17" t="s">
        <v>173</v>
      </c>
      <c r="BM118" s="131" t="s">
        <v>1098</v>
      </c>
    </row>
    <row r="119" spans="2:65" s="1" customFormat="1" ht="16.5" customHeight="1" x14ac:dyDescent="0.2">
      <c r="B119" s="32"/>
      <c r="C119" s="120" t="s">
        <v>311</v>
      </c>
      <c r="D119" s="120" t="s">
        <v>168</v>
      </c>
      <c r="E119" s="121" t="s">
        <v>1099</v>
      </c>
      <c r="F119" s="122" t="s">
        <v>1100</v>
      </c>
      <c r="G119" s="123" t="s">
        <v>193</v>
      </c>
      <c r="H119" s="124">
        <v>178</v>
      </c>
      <c r="I119" s="125"/>
      <c r="J119" s="126">
        <f t="shared" si="10"/>
        <v>0</v>
      </c>
      <c r="K119" s="122" t="s">
        <v>19</v>
      </c>
      <c r="L119" s="32"/>
      <c r="M119" s="127" t="s">
        <v>19</v>
      </c>
      <c r="N119" s="128" t="s">
        <v>43</v>
      </c>
      <c r="P119" s="129">
        <f t="shared" si="11"/>
        <v>0</v>
      </c>
      <c r="Q119" s="129">
        <v>0</v>
      </c>
      <c r="R119" s="129">
        <f t="shared" si="12"/>
        <v>0</v>
      </c>
      <c r="S119" s="129">
        <v>0</v>
      </c>
      <c r="T119" s="129">
        <f t="shared" si="13"/>
        <v>0</v>
      </c>
      <c r="U119" s="130" t="s">
        <v>19</v>
      </c>
      <c r="AR119" s="131" t="s">
        <v>173</v>
      </c>
      <c r="AT119" s="131" t="s">
        <v>168</v>
      </c>
      <c r="AU119" s="131" t="s">
        <v>80</v>
      </c>
      <c r="AY119" s="17" t="s">
        <v>167</v>
      </c>
      <c r="BE119" s="132">
        <f t="shared" si="14"/>
        <v>0</v>
      </c>
      <c r="BF119" s="132">
        <f t="shared" si="15"/>
        <v>0</v>
      </c>
      <c r="BG119" s="132">
        <f t="shared" si="16"/>
        <v>0</v>
      </c>
      <c r="BH119" s="132">
        <f t="shared" si="17"/>
        <v>0</v>
      </c>
      <c r="BI119" s="132">
        <f t="shared" si="18"/>
        <v>0</v>
      </c>
      <c r="BJ119" s="17" t="s">
        <v>80</v>
      </c>
      <c r="BK119" s="132">
        <f t="shared" si="19"/>
        <v>0</v>
      </c>
      <c r="BL119" s="17" t="s">
        <v>173</v>
      </c>
      <c r="BM119" s="131" t="s">
        <v>1101</v>
      </c>
    </row>
    <row r="120" spans="2:65" s="1" customFormat="1" ht="16.5" customHeight="1" x14ac:dyDescent="0.2">
      <c r="B120" s="32"/>
      <c r="C120" s="120" t="s">
        <v>317</v>
      </c>
      <c r="D120" s="120" t="s">
        <v>168</v>
      </c>
      <c r="E120" s="121" t="s">
        <v>1102</v>
      </c>
      <c r="F120" s="122" t="s">
        <v>1103</v>
      </c>
      <c r="G120" s="123" t="s">
        <v>193</v>
      </c>
      <c r="H120" s="124">
        <v>178</v>
      </c>
      <c r="I120" s="125"/>
      <c r="J120" s="126">
        <f t="shared" si="10"/>
        <v>0</v>
      </c>
      <c r="K120" s="122" t="s">
        <v>19</v>
      </c>
      <c r="L120" s="32"/>
      <c r="M120" s="127" t="s">
        <v>19</v>
      </c>
      <c r="N120" s="128" t="s">
        <v>43</v>
      </c>
      <c r="P120" s="129">
        <f t="shared" si="11"/>
        <v>0</v>
      </c>
      <c r="Q120" s="129">
        <v>0</v>
      </c>
      <c r="R120" s="129">
        <f t="shared" si="12"/>
        <v>0</v>
      </c>
      <c r="S120" s="129">
        <v>0</v>
      </c>
      <c r="T120" s="129">
        <f t="shared" si="13"/>
        <v>0</v>
      </c>
      <c r="U120" s="130" t="s">
        <v>19</v>
      </c>
      <c r="AR120" s="131" t="s">
        <v>173</v>
      </c>
      <c r="AT120" s="131" t="s">
        <v>168</v>
      </c>
      <c r="AU120" s="131" t="s">
        <v>80</v>
      </c>
      <c r="AY120" s="17" t="s">
        <v>167</v>
      </c>
      <c r="BE120" s="132">
        <f t="shared" si="14"/>
        <v>0</v>
      </c>
      <c r="BF120" s="132">
        <f t="shared" si="15"/>
        <v>0</v>
      </c>
      <c r="BG120" s="132">
        <f t="shared" si="16"/>
        <v>0</v>
      </c>
      <c r="BH120" s="132">
        <f t="shared" si="17"/>
        <v>0</v>
      </c>
      <c r="BI120" s="132">
        <f t="shared" si="18"/>
        <v>0</v>
      </c>
      <c r="BJ120" s="17" t="s">
        <v>80</v>
      </c>
      <c r="BK120" s="132">
        <f t="shared" si="19"/>
        <v>0</v>
      </c>
      <c r="BL120" s="17" t="s">
        <v>173</v>
      </c>
      <c r="BM120" s="131" t="s">
        <v>1104</v>
      </c>
    </row>
    <row r="121" spans="2:65" s="1" customFormat="1" ht="16.5" customHeight="1" x14ac:dyDescent="0.2">
      <c r="B121" s="32"/>
      <c r="C121" s="120" t="s">
        <v>321</v>
      </c>
      <c r="D121" s="120" t="s">
        <v>168</v>
      </c>
      <c r="E121" s="121" t="s">
        <v>1105</v>
      </c>
      <c r="F121" s="122" t="s">
        <v>1106</v>
      </c>
      <c r="G121" s="123" t="s">
        <v>1040</v>
      </c>
      <c r="H121" s="124">
        <v>65</v>
      </c>
      <c r="I121" s="125"/>
      <c r="J121" s="126">
        <f t="shared" si="10"/>
        <v>0</v>
      </c>
      <c r="K121" s="122" t="s">
        <v>19</v>
      </c>
      <c r="L121" s="32"/>
      <c r="M121" s="127" t="s">
        <v>19</v>
      </c>
      <c r="N121" s="128" t="s">
        <v>43</v>
      </c>
      <c r="P121" s="129">
        <f t="shared" si="11"/>
        <v>0</v>
      </c>
      <c r="Q121" s="129">
        <v>0</v>
      </c>
      <c r="R121" s="129">
        <f t="shared" si="12"/>
        <v>0</v>
      </c>
      <c r="S121" s="129">
        <v>0</v>
      </c>
      <c r="T121" s="129">
        <f t="shared" si="13"/>
        <v>0</v>
      </c>
      <c r="U121" s="130" t="s">
        <v>19</v>
      </c>
      <c r="AR121" s="131" t="s">
        <v>173</v>
      </c>
      <c r="AT121" s="131" t="s">
        <v>168</v>
      </c>
      <c r="AU121" s="131" t="s">
        <v>80</v>
      </c>
      <c r="AY121" s="17" t="s">
        <v>167</v>
      </c>
      <c r="BE121" s="132">
        <f t="shared" si="14"/>
        <v>0</v>
      </c>
      <c r="BF121" s="132">
        <f t="shared" si="15"/>
        <v>0</v>
      </c>
      <c r="BG121" s="132">
        <f t="shared" si="16"/>
        <v>0</v>
      </c>
      <c r="BH121" s="132">
        <f t="shared" si="17"/>
        <v>0</v>
      </c>
      <c r="BI121" s="132">
        <f t="shared" si="18"/>
        <v>0</v>
      </c>
      <c r="BJ121" s="17" t="s">
        <v>80</v>
      </c>
      <c r="BK121" s="132">
        <f t="shared" si="19"/>
        <v>0</v>
      </c>
      <c r="BL121" s="17" t="s">
        <v>173</v>
      </c>
      <c r="BM121" s="131" t="s">
        <v>1107</v>
      </c>
    </row>
    <row r="122" spans="2:65" s="10" customFormat="1" ht="25.9" customHeight="1" x14ac:dyDescent="0.2">
      <c r="B122" s="110"/>
      <c r="D122" s="111" t="s">
        <v>71</v>
      </c>
      <c r="E122" s="112" t="s">
        <v>1108</v>
      </c>
      <c r="F122" s="112" t="s">
        <v>1109</v>
      </c>
      <c r="I122" s="113"/>
      <c r="J122" s="114">
        <f>BK122</f>
        <v>0</v>
      </c>
      <c r="L122" s="110"/>
      <c r="M122" s="115"/>
      <c r="P122" s="116">
        <f>SUM(P123:P129)</f>
        <v>0</v>
      </c>
      <c r="R122" s="116">
        <f>SUM(R123:R129)</f>
        <v>0</v>
      </c>
      <c r="T122" s="116">
        <f>SUM(T123:T129)</f>
        <v>0</v>
      </c>
      <c r="U122" s="117"/>
      <c r="AR122" s="111" t="s">
        <v>80</v>
      </c>
      <c r="AT122" s="118" t="s">
        <v>71</v>
      </c>
      <c r="AU122" s="118" t="s">
        <v>72</v>
      </c>
      <c r="AY122" s="111" t="s">
        <v>167</v>
      </c>
      <c r="BK122" s="119">
        <f>SUM(BK123:BK129)</f>
        <v>0</v>
      </c>
    </row>
    <row r="123" spans="2:65" s="1" customFormat="1" ht="16.5" customHeight="1" x14ac:dyDescent="0.2">
      <c r="B123" s="32"/>
      <c r="C123" s="120" t="s">
        <v>326</v>
      </c>
      <c r="D123" s="120" t="s">
        <v>168</v>
      </c>
      <c r="E123" s="121" t="s">
        <v>1110</v>
      </c>
      <c r="F123" s="122" t="s">
        <v>1111</v>
      </c>
      <c r="G123" s="123" t="s">
        <v>424</v>
      </c>
      <c r="H123" s="124">
        <v>16</v>
      </c>
      <c r="I123" s="125"/>
      <c r="J123" s="126">
        <f t="shared" ref="J123:J129" si="20">ROUND(I123*H123,2)</f>
        <v>0</v>
      </c>
      <c r="K123" s="122" t="s">
        <v>19</v>
      </c>
      <c r="L123" s="32"/>
      <c r="M123" s="127" t="s">
        <v>19</v>
      </c>
      <c r="N123" s="128" t="s">
        <v>43</v>
      </c>
      <c r="P123" s="129">
        <f t="shared" ref="P123:P129" si="21">O123*H123</f>
        <v>0</v>
      </c>
      <c r="Q123" s="129">
        <v>0</v>
      </c>
      <c r="R123" s="129">
        <f t="shared" ref="R123:R129" si="22">Q123*H123</f>
        <v>0</v>
      </c>
      <c r="S123" s="129">
        <v>0</v>
      </c>
      <c r="T123" s="129">
        <f t="shared" ref="T123:T129" si="23">S123*H123</f>
        <v>0</v>
      </c>
      <c r="U123" s="130" t="s">
        <v>19</v>
      </c>
      <c r="AR123" s="131" t="s">
        <v>173</v>
      </c>
      <c r="AT123" s="131" t="s">
        <v>168</v>
      </c>
      <c r="AU123" s="131" t="s">
        <v>80</v>
      </c>
      <c r="AY123" s="17" t="s">
        <v>167</v>
      </c>
      <c r="BE123" s="132">
        <f t="shared" ref="BE123:BE129" si="24">IF(N123="základní",J123,0)</f>
        <v>0</v>
      </c>
      <c r="BF123" s="132">
        <f t="shared" ref="BF123:BF129" si="25">IF(N123="snížená",J123,0)</f>
        <v>0</v>
      </c>
      <c r="BG123" s="132">
        <f t="shared" ref="BG123:BG129" si="26">IF(N123="zákl. přenesená",J123,0)</f>
        <v>0</v>
      </c>
      <c r="BH123" s="132">
        <f t="shared" ref="BH123:BH129" si="27">IF(N123="sníž. přenesená",J123,0)</f>
        <v>0</v>
      </c>
      <c r="BI123" s="132">
        <f t="shared" ref="BI123:BI129" si="28">IF(N123="nulová",J123,0)</f>
        <v>0</v>
      </c>
      <c r="BJ123" s="17" t="s">
        <v>80</v>
      </c>
      <c r="BK123" s="132">
        <f t="shared" ref="BK123:BK129" si="29">ROUND(I123*H123,2)</f>
        <v>0</v>
      </c>
      <c r="BL123" s="17" t="s">
        <v>173</v>
      </c>
      <c r="BM123" s="131" t="s">
        <v>1112</v>
      </c>
    </row>
    <row r="124" spans="2:65" s="1" customFormat="1" ht="16.5" customHeight="1" x14ac:dyDescent="0.2">
      <c r="B124" s="32"/>
      <c r="C124" s="120" t="s">
        <v>330</v>
      </c>
      <c r="D124" s="120" t="s">
        <v>168</v>
      </c>
      <c r="E124" s="121" t="s">
        <v>1113</v>
      </c>
      <c r="F124" s="122" t="s">
        <v>1114</v>
      </c>
      <c r="G124" s="123" t="s">
        <v>424</v>
      </c>
      <c r="H124" s="124">
        <v>5</v>
      </c>
      <c r="I124" s="125"/>
      <c r="J124" s="126">
        <f t="shared" si="20"/>
        <v>0</v>
      </c>
      <c r="K124" s="122" t="s">
        <v>19</v>
      </c>
      <c r="L124" s="32"/>
      <c r="M124" s="127" t="s">
        <v>19</v>
      </c>
      <c r="N124" s="128" t="s">
        <v>43</v>
      </c>
      <c r="P124" s="129">
        <f t="shared" si="21"/>
        <v>0</v>
      </c>
      <c r="Q124" s="129">
        <v>0</v>
      </c>
      <c r="R124" s="129">
        <f t="shared" si="22"/>
        <v>0</v>
      </c>
      <c r="S124" s="129">
        <v>0</v>
      </c>
      <c r="T124" s="129">
        <f t="shared" si="23"/>
        <v>0</v>
      </c>
      <c r="U124" s="130" t="s">
        <v>19</v>
      </c>
      <c r="AR124" s="131" t="s">
        <v>173</v>
      </c>
      <c r="AT124" s="131" t="s">
        <v>168</v>
      </c>
      <c r="AU124" s="131" t="s">
        <v>80</v>
      </c>
      <c r="AY124" s="17" t="s">
        <v>167</v>
      </c>
      <c r="BE124" s="132">
        <f t="shared" si="24"/>
        <v>0</v>
      </c>
      <c r="BF124" s="132">
        <f t="shared" si="25"/>
        <v>0</v>
      </c>
      <c r="BG124" s="132">
        <f t="shared" si="26"/>
        <v>0</v>
      </c>
      <c r="BH124" s="132">
        <f t="shared" si="27"/>
        <v>0</v>
      </c>
      <c r="BI124" s="132">
        <f t="shared" si="28"/>
        <v>0</v>
      </c>
      <c r="BJ124" s="17" t="s">
        <v>80</v>
      </c>
      <c r="BK124" s="132">
        <f t="shared" si="29"/>
        <v>0</v>
      </c>
      <c r="BL124" s="17" t="s">
        <v>173</v>
      </c>
      <c r="BM124" s="131" t="s">
        <v>1115</v>
      </c>
    </row>
    <row r="125" spans="2:65" s="1" customFormat="1" ht="16.5" customHeight="1" x14ac:dyDescent="0.2">
      <c r="B125" s="32"/>
      <c r="C125" s="120" t="s">
        <v>335</v>
      </c>
      <c r="D125" s="120" t="s">
        <v>168</v>
      </c>
      <c r="E125" s="121" t="s">
        <v>1116</v>
      </c>
      <c r="F125" s="122" t="s">
        <v>1117</v>
      </c>
      <c r="G125" s="123" t="s">
        <v>424</v>
      </c>
      <c r="H125" s="124">
        <v>4</v>
      </c>
      <c r="I125" s="125"/>
      <c r="J125" s="126">
        <f t="shared" si="20"/>
        <v>0</v>
      </c>
      <c r="K125" s="122" t="s">
        <v>19</v>
      </c>
      <c r="L125" s="32"/>
      <c r="M125" s="127" t="s">
        <v>19</v>
      </c>
      <c r="N125" s="128" t="s">
        <v>43</v>
      </c>
      <c r="P125" s="129">
        <f t="shared" si="21"/>
        <v>0</v>
      </c>
      <c r="Q125" s="129">
        <v>0</v>
      </c>
      <c r="R125" s="129">
        <f t="shared" si="22"/>
        <v>0</v>
      </c>
      <c r="S125" s="129">
        <v>0</v>
      </c>
      <c r="T125" s="129">
        <f t="shared" si="23"/>
        <v>0</v>
      </c>
      <c r="U125" s="130" t="s">
        <v>19</v>
      </c>
      <c r="AR125" s="131" t="s">
        <v>173</v>
      </c>
      <c r="AT125" s="131" t="s">
        <v>168</v>
      </c>
      <c r="AU125" s="131" t="s">
        <v>80</v>
      </c>
      <c r="AY125" s="17" t="s">
        <v>167</v>
      </c>
      <c r="BE125" s="132">
        <f t="shared" si="24"/>
        <v>0</v>
      </c>
      <c r="BF125" s="132">
        <f t="shared" si="25"/>
        <v>0</v>
      </c>
      <c r="BG125" s="132">
        <f t="shared" si="26"/>
        <v>0</v>
      </c>
      <c r="BH125" s="132">
        <f t="shared" si="27"/>
        <v>0</v>
      </c>
      <c r="BI125" s="132">
        <f t="shared" si="28"/>
        <v>0</v>
      </c>
      <c r="BJ125" s="17" t="s">
        <v>80</v>
      </c>
      <c r="BK125" s="132">
        <f t="shared" si="29"/>
        <v>0</v>
      </c>
      <c r="BL125" s="17" t="s">
        <v>173</v>
      </c>
      <c r="BM125" s="131" t="s">
        <v>1118</v>
      </c>
    </row>
    <row r="126" spans="2:65" s="1" customFormat="1" ht="16.5" customHeight="1" x14ac:dyDescent="0.2">
      <c r="B126" s="32"/>
      <c r="C126" s="120" t="s">
        <v>339</v>
      </c>
      <c r="D126" s="120" t="s">
        <v>168</v>
      </c>
      <c r="E126" s="121" t="s">
        <v>1119</v>
      </c>
      <c r="F126" s="122" t="s">
        <v>1120</v>
      </c>
      <c r="G126" s="123" t="s">
        <v>424</v>
      </c>
      <c r="H126" s="124">
        <v>19</v>
      </c>
      <c r="I126" s="125"/>
      <c r="J126" s="126">
        <f t="shared" si="20"/>
        <v>0</v>
      </c>
      <c r="K126" s="122" t="s">
        <v>19</v>
      </c>
      <c r="L126" s="32"/>
      <c r="M126" s="127" t="s">
        <v>19</v>
      </c>
      <c r="N126" s="128" t="s">
        <v>43</v>
      </c>
      <c r="P126" s="129">
        <f t="shared" si="21"/>
        <v>0</v>
      </c>
      <c r="Q126" s="129">
        <v>0</v>
      </c>
      <c r="R126" s="129">
        <f t="shared" si="22"/>
        <v>0</v>
      </c>
      <c r="S126" s="129">
        <v>0</v>
      </c>
      <c r="T126" s="129">
        <f t="shared" si="23"/>
        <v>0</v>
      </c>
      <c r="U126" s="130" t="s">
        <v>19</v>
      </c>
      <c r="AR126" s="131" t="s">
        <v>173</v>
      </c>
      <c r="AT126" s="131" t="s">
        <v>168</v>
      </c>
      <c r="AU126" s="131" t="s">
        <v>80</v>
      </c>
      <c r="AY126" s="17" t="s">
        <v>167</v>
      </c>
      <c r="BE126" s="132">
        <f t="shared" si="24"/>
        <v>0</v>
      </c>
      <c r="BF126" s="132">
        <f t="shared" si="25"/>
        <v>0</v>
      </c>
      <c r="BG126" s="132">
        <f t="shared" si="26"/>
        <v>0</v>
      </c>
      <c r="BH126" s="132">
        <f t="shared" si="27"/>
        <v>0</v>
      </c>
      <c r="BI126" s="132">
        <f t="shared" si="28"/>
        <v>0</v>
      </c>
      <c r="BJ126" s="17" t="s">
        <v>80</v>
      </c>
      <c r="BK126" s="132">
        <f t="shared" si="29"/>
        <v>0</v>
      </c>
      <c r="BL126" s="17" t="s">
        <v>173</v>
      </c>
      <c r="BM126" s="131" t="s">
        <v>1121</v>
      </c>
    </row>
    <row r="127" spans="2:65" s="1" customFormat="1" ht="33" customHeight="1" x14ac:dyDescent="0.2">
      <c r="B127" s="32"/>
      <c r="C127" s="120" t="s">
        <v>344</v>
      </c>
      <c r="D127" s="120" t="s">
        <v>168</v>
      </c>
      <c r="E127" s="121" t="s">
        <v>1122</v>
      </c>
      <c r="F127" s="122" t="s">
        <v>1123</v>
      </c>
      <c r="G127" s="123" t="s">
        <v>193</v>
      </c>
      <c r="H127" s="124">
        <v>919</v>
      </c>
      <c r="I127" s="125"/>
      <c r="J127" s="126">
        <f t="shared" si="20"/>
        <v>0</v>
      </c>
      <c r="K127" s="122" t="s">
        <v>19</v>
      </c>
      <c r="L127" s="32"/>
      <c r="M127" s="127" t="s">
        <v>19</v>
      </c>
      <c r="N127" s="128" t="s">
        <v>43</v>
      </c>
      <c r="P127" s="129">
        <f t="shared" si="21"/>
        <v>0</v>
      </c>
      <c r="Q127" s="129">
        <v>0</v>
      </c>
      <c r="R127" s="129">
        <f t="shared" si="22"/>
        <v>0</v>
      </c>
      <c r="S127" s="129">
        <v>0</v>
      </c>
      <c r="T127" s="129">
        <f t="shared" si="23"/>
        <v>0</v>
      </c>
      <c r="U127" s="130" t="s">
        <v>19</v>
      </c>
      <c r="AR127" s="131" t="s">
        <v>173</v>
      </c>
      <c r="AT127" s="131" t="s">
        <v>168</v>
      </c>
      <c r="AU127" s="131" t="s">
        <v>80</v>
      </c>
      <c r="AY127" s="17" t="s">
        <v>167</v>
      </c>
      <c r="BE127" s="132">
        <f t="shared" si="24"/>
        <v>0</v>
      </c>
      <c r="BF127" s="132">
        <f t="shared" si="25"/>
        <v>0</v>
      </c>
      <c r="BG127" s="132">
        <f t="shared" si="26"/>
        <v>0</v>
      </c>
      <c r="BH127" s="132">
        <f t="shared" si="27"/>
        <v>0</v>
      </c>
      <c r="BI127" s="132">
        <f t="shared" si="28"/>
        <v>0</v>
      </c>
      <c r="BJ127" s="17" t="s">
        <v>80</v>
      </c>
      <c r="BK127" s="132">
        <f t="shared" si="29"/>
        <v>0</v>
      </c>
      <c r="BL127" s="17" t="s">
        <v>173</v>
      </c>
      <c r="BM127" s="131" t="s">
        <v>1124</v>
      </c>
    </row>
    <row r="128" spans="2:65" s="1" customFormat="1" ht="24.2" customHeight="1" x14ac:dyDescent="0.2">
      <c r="B128" s="32"/>
      <c r="C128" s="120" t="s">
        <v>349</v>
      </c>
      <c r="D128" s="120" t="s">
        <v>168</v>
      </c>
      <c r="E128" s="121" t="s">
        <v>1125</v>
      </c>
      <c r="F128" s="122" t="s">
        <v>1126</v>
      </c>
      <c r="G128" s="123" t="s">
        <v>568</v>
      </c>
      <c r="H128" s="124">
        <v>1</v>
      </c>
      <c r="I128" s="125"/>
      <c r="J128" s="126">
        <f t="shared" si="20"/>
        <v>0</v>
      </c>
      <c r="K128" s="122" t="s">
        <v>19</v>
      </c>
      <c r="L128" s="32"/>
      <c r="M128" s="127" t="s">
        <v>19</v>
      </c>
      <c r="N128" s="128" t="s">
        <v>43</v>
      </c>
      <c r="P128" s="129">
        <f t="shared" si="21"/>
        <v>0</v>
      </c>
      <c r="Q128" s="129">
        <v>0</v>
      </c>
      <c r="R128" s="129">
        <f t="shared" si="22"/>
        <v>0</v>
      </c>
      <c r="S128" s="129">
        <v>0</v>
      </c>
      <c r="T128" s="129">
        <f t="shared" si="23"/>
        <v>0</v>
      </c>
      <c r="U128" s="130" t="s">
        <v>19</v>
      </c>
      <c r="AR128" s="131" t="s">
        <v>173</v>
      </c>
      <c r="AT128" s="131" t="s">
        <v>168</v>
      </c>
      <c r="AU128" s="131" t="s">
        <v>80</v>
      </c>
      <c r="AY128" s="17" t="s">
        <v>167</v>
      </c>
      <c r="BE128" s="132">
        <f t="shared" si="24"/>
        <v>0</v>
      </c>
      <c r="BF128" s="132">
        <f t="shared" si="25"/>
        <v>0</v>
      </c>
      <c r="BG128" s="132">
        <f t="shared" si="26"/>
        <v>0</v>
      </c>
      <c r="BH128" s="132">
        <f t="shared" si="27"/>
        <v>0</v>
      </c>
      <c r="BI128" s="132">
        <f t="shared" si="28"/>
        <v>0</v>
      </c>
      <c r="BJ128" s="17" t="s">
        <v>80</v>
      </c>
      <c r="BK128" s="132">
        <f t="shared" si="29"/>
        <v>0</v>
      </c>
      <c r="BL128" s="17" t="s">
        <v>173</v>
      </c>
      <c r="BM128" s="131" t="s">
        <v>1127</v>
      </c>
    </row>
    <row r="129" spans="2:65" s="1" customFormat="1" ht="16.5" customHeight="1" x14ac:dyDescent="0.2">
      <c r="B129" s="32"/>
      <c r="C129" s="120" t="s">
        <v>354</v>
      </c>
      <c r="D129" s="120" t="s">
        <v>168</v>
      </c>
      <c r="E129" s="121" t="s">
        <v>1128</v>
      </c>
      <c r="F129" s="122" t="s">
        <v>1129</v>
      </c>
      <c r="G129" s="123" t="s">
        <v>1040</v>
      </c>
      <c r="H129" s="124">
        <v>22</v>
      </c>
      <c r="I129" s="125"/>
      <c r="J129" s="126">
        <f t="shared" si="20"/>
        <v>0</v>
      </c>
      <c r="K129" s="122" t="s">
        <v>19</v>
      </c>
      <c r="L129" s="32"/>
      <c r="M129" s="127" t="s">
        <v>19</v>
      </c>
      <c r="N129" s="128" t="s">
        <v>43</v>
      </c>
      <c r="P129" s="129">
        <f t="shared" si="21"/>
        <v>0</v>
      </c>
      <c r="Q129" s="129">
        <v>0</v>
      </c>
      <c r="R129" s="129">
        <f t="shared" si="22"/>
        <v>0</v>
      </c>
      <c r="S129" s="129">
        <v>0</v>
      </c>
      <c r="T129" s="129">
        <f t="shared" si="23"/>
        <v>0</v>
      </c>
      <c r="U129" s="130" t="s">
        <v>19</v>
      </c>
      <c r="AR129" s="131" t="s">
        <v>173</v>
      </c>
      <c r="AT129" s="131" t="s">
        <v>168</v>
      </c>
      <c r="AU129" s="131" t="s">
        <v>80</v>
      </c>
      <c r="AY129" s="17" t="s">
        <v>167</v>
      </c>
      <c r="BE129" s="132">
        <f t="shared" si="24"/>
        <v>0</v>
      </c>
      <c r="BF129" s="132">
        <f t="shared" si="25"/>
        <v>0</v>
      </c>
      <c r="BG129" s="132">
        <f t="shared" si="26"/>
        <v>0</v>
      </c>
      <c r="BH129" s="132">
        <f t="shared" si="27"/>
        <v>0</v>
      </c>
      <c r="BI129" s="132">
        <f t="shared" si="28"/>
        <v>0</v>
      </c>
      <c r="BJ129" s="17" t="s">
        <v>80</v>
      </c>
      <c r="BK129" s="132">
        <f t="shared" si="29"/>
        <v>0</v>
      </c>
      <c r="BL129" s="17" t="s">
        <v>173</v>
      </c>
      <c r="BM129" s="131" t="s">
        <v>1130</v>
      </c>
    </row>
    <row r="130" spans="2:65" s="10" customFormat="1" ht="25.9" customHeight="1" x14ac:dyDescent="0.2">
      <c r="B130" s="110"/>
      <c r="D130" s="111" t="s">
        <v>71</v>
      </c>
      <c r="E130" s="112" t="s">
        <v>1131</v>
      </c>
      <c r="F130" s="112" t="s">
        <v>1132</v>
      </c>
      <c r="I130" s="113"/>
      <c r="J130" s="114">
        <f>BK130</f>
        <v>0</v>
      </c>
      <c r="L130" s="110"/>
      <c r="M130" s="115"/>
      <c r="P130" s="116">
        <f>SUM(P131:P163)</f>
        <v>0</v>
      </c>
      <c r="R130" s="116">
        <f>SUM(R131:R163)</f>
        <v>0</v>
      </c>
      <c r="T130" s="116">
        <f>SUM(T131:T163)</f>
        <v>0</v>
      </c>
      <c r="U130" s="117"/>
      <c r="AR130" s="111" t="s">
        <v>80</v>
      </c>
      <c r="AT130" s="118" t="s">
        <v>71</v>
      </c>
      <c r="AU130" s="118" t="s">
        <v>72</v>
      </c>
      <c r="AY130" s="111" t="s">
        <v>167</v>
      </c>
      <c r="BK130" s="119">
        <f>SUM(BK131:BK163)</f>
        <v>0</v>
      </c>
    </row>
    <row r="131" spans="2:65" s="1" customFormat="1" ht="24.2" customHeight="1" x14ac:dyDescent="0.2">
      <c r="B131" s="32"/>
      <c r="C131" s="120" t="s">
        <v>358</v>
      </c>
      <c r="D131" s="120" t="s">
        <v>168</v>
      </c>
      <c r="E131" s="121" t="s">
        <v>1133</v>
      </c>
      <c r="F131" s="122" t="s">
        <v>1134</v>
      </c>
      <c r="G131" s="123" t="s">
        <v>424</v>
      </c>
      <c r="H131" s="124">
        <v>1</v>
      </c>
      <c r="I131" s="125"/>
      <c r="J131" s="126">
        <f>ROUND(I131*H131,2)</f>
        <v>0</v>
      </c>
      <c r="K131" s="122" t="s">
        <v>19</v>
      </c>
      <c r="L131" s="32"/>
      <c r="M131" s="127" t="s">
        <v>19</v>
      </c>
      <c r="N131" s="128" t="s">
        <v>43</v>
      </c>
      <c r="P131" s="129">
        <f>O131*H131</f>
        <v>0</v>
      </c>
      <c r="Q131" s="129">
        <v>0</v>
      </c>
      <c r="R131" s="129">
        <f>Q131*H131</f>
        <v>0</v>
      </c>
      <c r="S131" s="129">
        <v>0</v>
      </c>
      <c r="T131" s="129">
        <f>S131*H131</f>
        <v>0</v>
      </c>
      <c r="U131" s="130" t="s">
        <v>19</v>
      </c>
      <c r="AR131" s="131" t="s">
        <v>173</v>
      </c>
      <c r="AT131" s="131" t="s">
        <v>168</v>
      </c>
      <c r="AU131" s="131" t="s">
        <v>80</v>
      </c>
      <c r="AY131" s="17" t="s">
        <v>167</v>
      </c>
      <c r="BE131" s="132">
        <f>IF(N131="základní",J131,0)</f>
        <v>0</v>
      </c>
      <c r="BF131" s="132">
        <f>IF(N131="snížená",J131,0)</f>
        <v>0</v>
      </c>
      <c r="BG131" s="132">
        <f>IF(N131="zákl. přenesená",J131,0)</f>
        <v>0</v>
      </c>
      <c r="BH131" s="132">
        <f>IF(N131="sníž. přenesená",J131,0)</f>
        <v>0</v>
      </c>
      <c r="BI131" s="132">
        <f>IF(N131="nulová",J131,0)</f>
        <v>0</v>
      </c>
      <c r="BJ131" s="17" t="s">
        <v>80</v>
      </c>
      <c r="BK131" s="132">
        <f>ROUND(I131*H131,2)</f>
        <v>0</v>
      </c>
      <c r="BL131" s="17" t="s">
        <v>173</v>
      </c>
      <c r="BM131" s="131" t="s">
        <v>1135</v>
      </c>
    </row>
    <row r="132" spans="2:65" s="1" customFormat="1" ht="29.25" x14ac:dyDescent="0.2">
      <c r="B132" s="32"/>
      <c r="D132" s="138" t="s">
        <v>1136</v>
      </c>
      <c r="F132" s="181" t="s">
        <v>3380</v>
      </c>
      <c r="I132" s="135"/>
      <c r="L132" s="32"/>
      <c r="M132" s="136"/>
      <c r="U132" s="53"/>
      <c r="AT132" s="17" t="s">
        <v>1136</v>
      </c>
      <c r="AU132" s="17" t="s">
        <v>80</v>
      </c>
    </row>
    <row r="133" spans="2:65" s="1" customFormat="1" ht="24.2" customHeight="1" x14ac:dyDescent="0.2">
      <c r="B133" s="32"/>
      <c r="C133" s="120" t="s">
        <v>362</v>
      </c>
      <c r="D133" s="120" t="s">
        <v>168</v>
      </c>
      <c r="E133" s="121" t="s">
        <v>1137</v>
      </c>
      <c r="F133" s="122" t="s">
        <v>1138</v>
      </c>
      <c r="G133" s="123" t="s">
        <v>424</v>
      </c>
      <c r="H133" s="124">
        <v>1</v>
      </c>
      <c r="I133" s="125"/>
      <c r="J133" s="126">
        <f>ROUND(I133*H133,2)</f>
        <v>0</v>
      </c>
      <c r="K133" s="122" t="s">
        <v>19</v>
      </c>
      <c r="L133" s="32"/>
      <c r="M133" s="127" t="s">
        <v>19</v>
      </c>
      <c r="N133" s="128" t="s">
        <v>43</v>
      </c>
      <c r="P133" s="129">
        <f>O133*H133</f>
        <v>0</v>
      </c>
      <c r="Q133" s="129">
        <v>0</v>
      </c>
      <c r="R133" s="129">
        <f>Q133*H133</f>
        <v>0</v>
      </c>
      <c r="S133" s="129">
        <v>0</v>
      </c>
      <c r="T133" s="129">
        <f>S133*H133</f>
        <v>0</v>
      </c>
      <c r="U133" s="130" t="s">
        <v>19</v>
      </c>
      <c r="AR133" s="131" t="s">
        <v>173</v>
      </c>
      <c r="AT133" s="131" t="s">
        <v>168</v>
      </c>
      <c r="AU133" s="131" t="s">
        <v>80</v>
      </c>
      <c r="AY133" s="17" t="s">
        <v>167</v>
      </c>
      <c r="BE133" s="132">
        <f>IF(N133="základní",J133,0)</f>
        <v>0</v>
      </c>
      <c r="BF133" s="132">
        <f>IF(N133="snížená",J133,0)</f>
        <v>0</v>
      </c>
      <c r="BG133" s="132">
        <f>IF(N133="zákl. přenesená",J133,0)</f>
        <v>0</v>
      </c>
      <c r="BH133" s="132">
        <f>IF(N133="sníž. přenesená",J133,0)</f>
        <v>0</v>
      </c>
      <c r="BI133" s="132">
        <f>IF(N133="nulová",J133,0)</f>
        <v>0</v>
      </c>
      <c r="BJ133" s="17" t="s">
        <v>80</v>
      </c>
      <c r="BK133" s="132">
        <f>ROUND(I133*H133,2)</f>
        <v>0</v>
      </c>
      <c r="BL133" s="17" t="s">
        <v>173</v>
      </c>
      <c r="BM133" s="131" t="s">
        <v>1139</v>
      </c>
    </row>
    <row r="134" spans="2:65" s="1" customFormat="1" ht="29.25" x14ac:dyDescent="0.2">
      <c r="B134" s="32"/>
      <c r="D134" s="138" t="s">
        <v>1136</v>
      </c>
      <c r="F134" s="181" t="s">
        <v>3380</v>
      </c>
      <c r="I134" s="135"/>
      <c r="L134" s="32"/>
      <c r="M134" s="136"/>
      <c r="U134" s="53"/>
      <c r="AT134" s="17" t="s">
        <v>1136</v>
      </c>
      <c r="AU134" s="17" t="s">
        <v>80</v>
      </c>
    </row>
    <row r="135" spans="2:65" s="1" customFormat="1" ht="21.75" customHeight="1" x14ac:dyDescent="0.2">
      <c r="B135" s="32"/>
      <c r="C135" s="120" t="s">
        <v>366</v>
      </c>
      <c r="D135" s="120" t="s">
        <v>168</v>
      </c>
      <c r="E135" s="121" t="s">
        <v>1140</v>
      </c>
      <c r="F135" s="122" t="s">
        <v>1141</v>
      </c>
      <c r="G135" s="123" t="s">
        <v>424</v>
      </c>
      <c r="H135" s="124">
        <v>1</v>
      </c>
      <c r="I135" s="125"/>
      <c r="J135" s="126">
        <f>ROUND(I135*H135,2)</f>
        <v>0</v>
      </c>
      <c r="K135" s="122" t="s">
        <v>19</v>
      </c>
      <c r="L135" s="32"/>
      <c r="M135" s="127" t="s">
        <v>19</v>
      </c>
      <c r="N135" s="128" t="s">
        <v>43</v>
      </c>
      <c r="P135" s="129">
        <f>O135*H135</f>
        <v>0</v>
      </c>
      <c r="Q135" s="129">
        <v>0</v>
      </c>
      <c r="R135" s="129">
        <f>Q135*H135</f>
        <v>0</v>
      </c>
      <c r="S135" s="129">
        <v>0</v>
      </c>
      <c r="T135" s="129">
        <f>S135*H135</f>
        <v>0</v>
      </c>
      <c r="U135" s="130" t="s">
        <v>19</v>
      </c>
      <c r="AR135" s="131" t="s">
        <v>173</v>
      </c>
      <c r="AT135" s="131" t="s">
        <v>168</v>
      </c>
      <c r="AU135" s="131" t="s">
        <v>80</v>
      </c>
      <c r="AY135" s="17" t="s">
        <v>167</v>
      </c>
      <c r="BE135" s="132">
        <f>IF(N135="základní",J135,0)</f>
        <v>0</v>
      </c>
      <c r="BF135" s="132">
        <f>IF(N135="snížená",J135,0)</f>
        <v>0</v>
      </c>
      <c r="BG135" s="132">
        <f>IF(N135="zákl. přenesená",J135,0)</f>
        <v>0</v>
      </c>
      <c r="BH135" s="132">
        <f>IF(N135="sníž. přenesená",J135,0)</f>
        <v>0</v>
      </c>
      <c r="BI135" s="132">
        <f>IF(N135="nulová",J135,0)</f>
        <v>0</v>
      </c>
      <c r="BJ135" s="17" t="s">
        <v>80</v>
      </c>
      <c r="BK135" s="132">
        <f>ROUND(I135*H135,2)</f>
        <v>0</v>
      </c>
      <c r="BL135" s="17" t="s">
        <v>173</v>
      </c>
      <c r="BM135" s="131" t="s">
        <v>1142</v>
      </c>
    </row>
    <row r="136" spans="2:65" s="1" customFormat="1" ht="29.25" x14ac:dyDescent="0.2">
      <c r="B136" s="32"/>
      <c r="D136" s="138" t="s">
        <v>1136</v>
      </c>
      <c r="F136" s="181" t="s">
        <v>3380</v>
      </c>
      <c r="I136" s="135"/>
      <c r="L136" s="32"/>
      <c r="M136" s="136"/>
      <c r="U136" s="53"/>
      <c r="AT136" s="17" t="s">
        <v>1136</v>
      </c>
      <c r="AU136" s="17" t="s">
        <v>80</v>
      </c>
    </row>
    <row r="137" spans="2:65" s="1" customFormat="1" ht="16.5" customHeight="1" x14ac:dyDescent="0.2">
      <c r="B137" s="32"/>
      <c r="C137" s="120" t="s">
        <v>373</v>
      </c>
      <c r="D137" s="120" t="s">
        <v>168</v>
      </c>
      <c r="E137" s="121" t="s">
        <v>1143</v>
      </c>
      <c r="F137" s="122" t="s">
        <v>1144</v>
      </c>
      <c r="G137" s="123" t="s">
        <v>314</v>
      </c>
      <c r="H137" s="124">
        <v>1</v>
      </c>
      <c r="I137" s="125"/>
      <c r="J137" s="126">
        <f>ROUND(I137*H137,2)</f>
        <v>0</v>
      </c>
      <c r="K137" s="122" t="s">
        <v>19</v>
      </c>
      <c r="L137" s="32"/>
      <c r="M137" s="127" t="s">
        <v>19</v>
      </c>
      <c r="N137" s="128" t="s">
        <v>43</v>
      </c>
      <c r="P137" s="129">
        <f>O137*H137</f>
        <v>0</v>
      </c>
      <c r="Q137" s="129">
        <v>0</v>
      </c>
      <c r="R137" s="129">
        <f>Q137*H137</f>
        <v>0</v>
      </c>
      <c r="S137" s="129">
        <v>0</v>
      </c>
      <c r="T137" s="129">
        <f>S137*H137</f>
        <v>0</v>
      </c>
      <c r="U137" s="130" t="s">
        <v>19</v>
      </c>
      <c r="AR137" s="131" t="s">
        <v>173</v>
      </c>
      <c r="AT137" s="131" t="s">
        <v>168</v>
      </c>
      <c r="AU137" s="131" t="s">
        <v>80</v>
      </c>
      <c r="AY137" s="17" t="s">
        <v>167</v>
      </c>
      <c r="BE137" s="132">
        <f>IF(N137="základní",J137,0)</f>
        <v>0</v>
      </c>
      <c r="BF137" s="132">
        <f>IF(N137="snížená",J137,0)</f>
        <v>0</v>
      </c>
      <c r="BG137" s="132">
        <f>IF(N137="zákl. přenesená",J137,0)</f>
        <v>0</v>
      </c>
      <c r="BH137" s="132">
        <f>IF(N137="sníž. přenesená",J137,0)</f>
        <v>0</v>
      </c>
      <c r="BI137" s="132">
        <f>IF(N137="nulová",J137,0)</f>
        <v>0</v>
      </c>
      <c r="BJ137" s="17" t="s">
        <v>80</v>
      </c>
      <c r="BK137" s="132">
        <f>ROUND(I137*H137,2)</f>
        <v>0</v>
      </c>
      <c r="BL137" s="17" t="s">
        <v>173</v>
      </c>
      <c r="BM137" s="131" t="s">
        <v>1145</v>
      </c>
    </row>
    <row r="138" spans="2:65" s="1" customFormat="1" ht="29.25" x14ac:dyDescent="0.2">
      <c r="B138" s="32"/>
      <c r="D138" s="138" t="s">
        <v>1136</v>
      </c>
      <c r="F138" s="181" t="s">
        <v>3380</v>
      </c>
      <c r="I138" s="135"/>
      <c r="L138" s="32"/>
      <c r="M138" s="136"/>
      <c r="U138" s="53"/>
      <c r="AT138" s="17" t="s">
        <v>1136</v>
      </c>
      <c r="AU138" s="17" t="s">
        <v>80</v>
      </c>
    </row>
    <row r="139" spans="2:65" s="1" customFormat="1" ht="16.5" customHeight="1" x14ac:dyDescent="0.2">
      <c r="B139" s="32"/>
      <c r="C139" s="120" t="s">
        <v>378</v>
      </c>
      <c r="D139" s="120" t="s">
        <v>168</v>
      </c>
      <c r="E139" s="121" t="s">
        <v>1146</v>
      </c>
      <c r="F139" s="122" t="s">
        <v>1147</v>
      </c>
      <c r="G139" s="123" t="s">
        <v>424</v>
      </c>
      <c r="H139" s="124">
        <v>4</v>
      </c>
      <c r="I139" s="125"/>
      <c r="J139" s="126">
        <f>ROUND(I139*H139,2)</f>
        <v>0</v>
      </c>
      <c r="K139" s="122" t="s">
        <v>19</v>
      </c>
      <c r="L139" s="32"/>
      <c r="M139" s="127" t="s">
        <v>19</v>
      </c>
      <c r="N139" s="128" t="s">
        <v>43</v>
      </c>
      <c r="P139" s="129">
        <f>O139*H139</f>
        <v>0</v>
      </c>
      <c r="Q139" s="129">
        <v>0</v>
      </c>
      <c r="R139" s="129">
        <f>Q139*H139</f>
        <v>0</v>
      </c>
      <c r="S139" s="129">
        <v>0</v>
      </c>
      <c r="T139" s="129">
        <f>S139*H139</f>
        <v>0</v>
      </c>
      <c r="U139" s="130" t="s">
        <v>19</v>
      </c>
      <c r="AR139" s="131" t="s">
        <v>173</v>
      </c>
      <c r="AT139" s="131" t="s">
        <v>168</v>
      </c>
      <c r="AU139" s="131" t="s">
        <v>80</v>
      </c>
      <c r="AY139" s="17" t="s">
        <v>167</v>
      </c>
      <c r="BE139" s="132">
        <f>IF(N139="základní",J139,0)</f>
        <v>0</v>
      </c>
      <c r="BF139" s="132">
        <f>IF(N139="snížená",J139,0)</f>
        <v>0</v>
      </c>
      <c r="BG139" s="132">
        <f>IF(N139="zákl. přenesená",J139,0)</f>
        <v>0</v>
      </c>
      <c r="BH139" s="132">
        <f>IF(N139="sníž. přenesená",J139,0)</f>
        <v>0</v>
      </c>
      <c r="BI139" s="132">
        <f>IF(N139="nulová",J139,0)</f>
        <v>0</v>
      </c>
      <c r="BJ139" s="17" t="s">
        <v>80</v>
      </c>
      <c r="BK139" s="132">
        <f>ROUND(I139*H139,2)</f>
        <v>0</v>
      </c>
      <c r="BL139" s="17" t="s">
        <v>173</v>
      </c>
      <c r="BM139" s="131" t="s">
        <v>1148</v>
      </c>
    </row>
    <row r="140" spans="2:65" s="1" customFormat="1" ht="29.25" x14ac:dyDescent="0.2">
      <c r="B140" s="32"/>
      <c r="D140" s="138" t="s">
        <v>1136</v>
      </c>
      <c r="F140" s="181" t="s">
        <v>3381</v>
      </c>
      <c r="I140" s="135"/>
      <c r="L140" s="32"/>
      <c r="M140" s="136"/>
      <c r="U140" s="53"/>
      <c r="AT140" s="17" t="s">
        <v>1136</v>
      </c>
      <c r="AU140" s="17" t="s">
        <v>80</v>
      </c>
    </row>
    <row r="141" spans="2:65" s="1" customFormat="1" ht="16.5" customHeight="1" x14ac:dyDescent="0.2">
      <c r="B141" s="32"/>
      <c r="C141" s="120" t="s">
        <v>384</v>
      </c>
      <c r="D141" s="120" t="s">
        <v>168</v>
      </c>
      <c r="E141" s="121" t="s">
        <v>1149</v>
      </c>
      <c r="F141" s="122" t="s">
        <v>1150</v>
      </c>
      <c r="G141" s="123" t="s">
        <v>424</v>
      </c>
      <c r="H141" s="124">
        <v>1</v>
      </c>
      <c r="I141" s="125"/>
      <c r="J141" s="126">
        <f>ROUND(I141*H141,2)</f>
        <v>0</v>
      </c>
      <c r="K141" s="122" t="s">
        <v>19</v>
      </c>
      <c r="L141" s="32"/>
      <c r="M141" s="127" t="s">
        <v>19</v>
      </c>
      <c r="N141" s="128" t="s">
        <v>43</v>
      </c>
      <c r="P141" s="129">
        <f>O141*H141</f>
        <v>0</v>
      </c>
      <c r="Q141" s="129">
        <v>0</v>
      </c>
      <c r="R141" s="129">
        <f>Q141*H141</f>
        <v>0</v>
      </c>
      <c r="S141" s="129">
        <v>0</v>
      </c>
      <c r="T141" s="129">
        <f>S141*H141</f>
        <v>0</v>
      </c>
      <c r="U141" s="130" t="s">
        <v>19</v>
      </c>
      <c r="AR141" s="131" t="s">
        <v>173</v>
      </c>
      <c r="AT141" s="131" t="s">
        <v>168</v>
      </c>
      <c r="AU141" s="131" t="s">
        <v>80</v>
      </c>
      <c r="AY141" s="17" t="s">
        <v>167</v>
      </c>
      <c r="BE141" s="132">
        <f>IF(N141="základní",J141,0)</f>
        <v>0</v>
      </c>
      <c r="BF141" s="132">
        <f>IF(N141="snížená",J141,0)</f>
        <v>0</v>
      </c>
      <c r="BG141" s="132">
        <f>IF(N141="zákl. přenesená",J141,0)</f>
        <v>0</v>
      </c>
      <c r="BH141" s="132">
        <f>IF(N141="sníž. přenesená",J141,0)</f>
        <v>0</v>
      </c>
      <c r="BI141" s="132">
        <f>IF(N141="nulová",J141,0)</f>
        <v>0</v>
      </c>
      <c r="BJ141" s="17" t="s">
        <v>80</v>
      </c>
      <c r="BK141" s="132">
        <f>ROUND(I141*H141,2)</f>
        <v>0</v>
      </c>
      <c r="BL141" s="17" t="s">
        <v>173</v>
      </c>
      <c r="BM141" s="131" t="s">
        <v>1151</v>
      </c>
    </row>
    <row r="142" spans="2:65" s="1" customFormat="1" ht="29.25" x14ac:dyDescent="0.2">
      <c r="B142" s="32"/>
      <c r="D142" s="138" t="s">
        <v>1136</v>
      </c>
      <c r="F142" s="181" t="s">
        <v>3381</v>
      </c>
      <c r="I142" s="135"/>
      <c r="L142" s="32"/>
      <c r="M142" s="136"/>
      <c r="U142" s="53"/>
      <c r="AT142" s="17" t="s">
        <v>1136</v>
      </c>
      <c r="AU142" s="17" t="s">
        <v>80</v>
      </c>
    </row>
    <row r="143" spans="2:65" s="1" customFormat="1" ht="16.5" customHeight="1" x14ac:dyDescent="0.2">
      <c r="B143" s="32"/>
      <c r="C143" s="120" t="s">
        <v>389</v>
      </c>
      <c r="D143" s="120" t="s">
        <v>168</v>
      </c>
      <c r="E143" s="121" t="s">
        <v>1152</v>
      </c>
      <c r="F143" s="122" t="s">
        <v>1153</v>
      </c>
      <c r="G143" s="123" t="s">
        <v>424</v>
      </c>
      <c r="H143" s="124">
        <v>5</v>
      </c>
      <c r="I143" s="125"/>
      <c r="J143" s="126">
        <f>ROUND(I143*H143,2)</f>
        <v>0</v>
      </c>
      <c r="K143" s="122" t="s">
        <v>19</v>
      </c>
      <c r="L143" s="32"/>
      <c r="M143" s="127" t="s">
        <v>19</v>
      </c>
      <c r="N143" s="128" t="s">
        <v>43</v>
      </c>
      <c r="P143" s="129">
        <f>O143*H143</f>
        <v>0</v>
      </c>
      <c r="Q143" s="129">
        <v>0</v>
      </c>
      <c r="R143" s="129">
        <f>Q143*H143</f>
        <v>0</v>
      </c>
      <c r="S143" s="129">
        <v>0</v>
      </c>
      <c r="T143" s="129">
        <f>S143*H143</f>
        <v>0</v>
      </c>
      <c r="U143" s="130" t="s">
        <v>19</v>
      </c>
      <c r="AR143" s="131" t="s">
        <v>173</v>
      </c>
      <c r="AT143" s="131" t="s">
        <v>168</v>
      </c>
      <c r="AU143" s="131" t="s">
        <v>80</v>
      </c>
      <c r="AY143" s="17" t="s">
        <v>167</v>
      </c>
      <c r="BE143" s="132">
        <f>IF(N143="základní",J143,0)</f>
        <v>0</v>
      </c>
      <c r="BF143" s="132">
        <f>IF(N143="snížená",J143,0)</f>
        <v>0</v>
      </c>
      <c r="BG143" s="132">
        <f>IF(N143="zákl. přenesená",J143,0)</f>
        <v>0</v>
      </c>
      <c r="BH143" s="132">
        <f>IF(N143="sníž. přenesená",J143,0)</f>
        <v>0</v>
      </c>
      <c r="BI143" s="132">
        <f>IF(N143="nulová",J143,0)</f>
        <v>0</v>
      </c>
      <c r="BJ143" s="17" t="s">
        <v>80</v>
      </c>
      <c r="BK143" s="132">
        <f>ROUND(I143*H143,2)</f>
        <v>0</v>
      </c>
      <c r="BL143" s="17" t="s">
        <v>173</v>
      </c>
      <c r="BM143" s="131" t="s">
        <v>1154</v>
      </c>
    </row>
    <row r="144" spans="2:65" s="1" customFormat="1" ht="39" x14ac:dyDescent="0.2">
      <c r="B144" s="32"/>
      <c r="D144" s="138" t="s">
        <v>1136</v>
      </c>
      <c r="F144" s="181" t="s">
        <v>3382</v>
      </c>
      <c r="I144" s="135"/>
      <c r="L144" s="32"/>
      <c r="M144" s="136"/>
      <c r="U144" s="53"/>
      <c r="AT144" s="17" t="s">
        <v>1136</v>
      </c>
      <c r="AU144" s="17" t="s">
        <v>80</v>
      </c>
    </row>
    <row r="145" spans="2:65" s="1" customFormat="1" ht="16.5" customHeight="1" x14ac:dyDescent="0.2">
      <c r="B145" s="32"/>
      <c r="C145" s="120" t="s">
        <v>394</v>
      </c>
      <c r="D145" s="120" t="s">
        <v>168</v>
      </c>
      <c r="E145" s="121" t="s">
        <v>1155</v>
      </c>
      <c r="F145" s="122" t="s">
        <v>1156</v>
      </c>
      <c r="G145" s="123" t="s">
        <v>424</v>
      </c>
      <c r="H145" s="124">
        <v>15</v>
      </c>
      <c r="I145" s="125"/>
      <c r="J145" s="126">
        <f>ROUND(I145*H145,2)</f>
        <v>0</v>
      </c>
      <c r="K145" s="122" t="s">
        <v>19</v>
      </c>
      <c r="L145" s="32"/>
      <c r="M145" s="127" t="s">
        <v>19</v>
      </c>
      <c r="N145" s="128" t="s">
        <v>43</v>
      </c>
      <c r="P145" s="129">
        <f>O145*H145</f>
        <v>0</v>
      </c>
      <c r="Q145" s="129">
        <v>0</v>
      </c>
      <c r="R145" s="129">
        <f>Q145*H145</f>
        <v>0</v>
      </c>
      <c r="S145" s="129">
        <v>0</v>
      </c>
      <c r="T145" s="129">
        <f>S145*H145</f>
        <v>0</v>
      </c>
      <c r="U145" s="130" t="s">
        <v>19</v>
      </c>
      <c r="AR145" s="131" t="s">
        <v>173</v>
      </c>
      <c r="AT145" s="131" t="s">
        <v>168</v>
      </c>
      <c r="AU145" s="131" t="s">
        <v>80</v>
      </c>
      <c r="AY145" s="17" t="s">
        <v>167</v>
      </c>
      <c r="BE145" s="132">
        <f>IF(N145="základní",J145,0)</f>
        <v>0</v>
      </c>
      <c r="BF145" s="132">
        <f>IF(N145="snížená",J145,0)</f>
        <v>0</v>
      </c>
      <c r="BG145" s="132">
        <f>IF(N145="zákl. přenesená",J145,0)</f>
        <v>0</v>
      </c>
      <c r="BH145" s="132">
        <f>IF(N145="sníž. přenesená",J145,0)</f>
        <v>0</v>
      </c>
      <c r="BI145" s="132">
        <f>IF(N145="nulová",J145,0)</f>
        <v>0</v>
      </c>
      <c r="BJ145" s="17" t="s">
        <v>80</v>
      </c>
      <c r="BK145" s="132">
        <f>ROUND(I145*H145,2)</f>
        <v>0</v>
      </c>
      <c r="BL145" s="17" t="s">
        <v>173</v>
      </c>
      <c r="BM145" s="131" t="s">
        <v>1157</v>
      </c>
    </row>
    <row r="146" spans="2:65" s="1" customFormat="1" ht="29.25" x14ac:dyDescent="0.2">
      <c r="B146" s="32"/>
      <c r="D146" s="138" t="s">
        <v>1136</v>
      </c>
      <c r="F146" s="181" t="s">
        <v>3381</v>
      </c>
      <c r="I146" s="135"/>
      <c r="L146" s="32"/>
      <c r="M146" s="136"/>
      <c r="U146" s="53"/>
      <c r="AT146" s="17" t="s">
        <v>1136</v>
      </c>
      <c r="AU146" s="17" t="s">
        <v>80</v>
      </c>
    </row>
    <row r="147" spans="2:65" s="1" customFormat="1" ht="16.5" customHeight="1" x14ac:dyDescent="0.2">
      <c r="B147" s="32"/>
      <c r="C147" s="120" t="s">
        <v>400</v>
      </c>
      <c r="D147" s="120" t="s">
        <v>168</v>
      </c>
      <c r="E147" s="121" t="s">
        <v>1158</v>
      </c>
      <c r="F147" s="122" t="s">
        <v>1159</v>
      </c>
      <c r="G147" s="123" t="s">
        <v>424</v>
      </c>
      <c r="H147" s="124">
        <v>2</v>
      </c>
      <c r="I147" s="125"/>
      <c r="J147" s="126">
        <f>ROUND(I147*H147,2)</f>
        <v>0</v>
      </c>
      <c r="K147" s="122" t="s">
        <v>19</v>
      </c>
      <c r="L147" s="32"/>
      <c r="M147" s="127" t="s">
        <v>19</v>
      </c>
      <c r="N147" s="128" t="s">
        <v>43</v>
      </c>
      <c r="P147" s="129">
        <f>O147*H147</f>
        <v>0</v>
      </c>
      <c r="Q147" s="129">
        <v>0</v>
      </c>
      <c r="R147" s="129">
        <f>Q147*H147</f>
        <v>0</v>
      </c>
      <c r="S147" s="129">
        <v>0</v>
      </c>
      <c r="T147" s="129">
        <f>S147*H147</f>
        <v>0</v>
      </c>
      <c r="U147" s="130" t="s">
        <v>19</v>
      </c>
      <c r="AR147" s="131" t="s">
        <v>173</v>
      </c>
      <c r="AT147" s="131" t="s">
        <v>168</v>
      </c>
      <c r="AU147" s="131" t="s">
        <v>80</v>
      </c>
      <c r="AY147" s="17" t="s">
        <v>167</v>
      </c>
      <c r="BE147" s="132">
        <f>IF(N147="základní",J147,0)</f>
        <v>0</v>
      </c>
      <c r="BF147" s="132">
        <f>IF(N147="snížená",J147,0)</f>
        <v>0</v>
      </c>
      <c r="BG147" s="132">
        <f>IF(N147="zákl. přenesená",J147,0)</f>
        <v>0</v>
      </c>
      <c r="BH147" s="132">
        <f>IF(N147="sníž. přenesená",J147,0)</f>
        <v>0</v>
      </c>
      <c r="BI147" s="132">
        <f>IF(N147="nulová",J147,0)</f>
        <v>0</v>
      </c>
      <c r="BJ147" s="17" t="s">
        <v>80</v>
      </c>
      <c r="BK147" s="132">
        <f>ROUND(I147*H147,2)</f>
        <v>0</v>
      </c>
      <c r="BL147" s="17" t="s">
        <v>173</v>
      </c>
      <c r="BM147" s="131" t="s">
        <v>1160</v>
      </c>
    </row>
    <row r="148" spans="2:65" s="1" customFormat="1" ht="39" x14ac:dyDescent="0.2">
      <c r="B148" s="32"/>
      <c r="D148" s="138" t="s">
        <v>1136</v>
      </c>
      <c r="F148" s="181" t="s">
        <v>3382</v>
      </c>
      <c r="I148" s="135"/>
      <c r="L148" s="32"/>
      <c r="M148" s="136"/>
      <c r="U148" s="53"/>
      <c r="AT148" s="17" t="s">
        <v>1136</v>
      </c>
      <c r="AU148" s="17" t="s">
        <v>80</v>
      </c>
    </row>
    <row r="149" spans="2:65" s="1" customFormat="1" ht="16.5" customHeight="1" x14ac:dyDescent="0.2">
      <c r="B149" s="32"/>
      <c r="C149" s="120" t="s">
        <v>407</v>
      </c>
      <c r="D149" s="120" t="s">
        <v>168</v>
      </c>
      <c r="E149" s="121" t="s">
        <v>1161</v>
      </c>
      <c r="F149" s="122" t="s">
        <v>1162</v>
      </c>
      <c r="G149" s="123" t="s">
        <v>424</v>
      </c>
      <c r="H149" s="124">
        <v>1</v>
      </c>
      <c r="I149" s="125"/>
      <c r="J149" s="126">
        <f>ROUND(I149*H149,2)</f>
        <v>0</v>
      </c>
      <c r="K149" s="122" t="s">
        <v>19</v>
      </c>
      <c r="L149" s="32"/>
      <c r="M149" s="127" t="s">
        <v>19</v>
      </c>
      <c r="N149" s="128" t="s">
        <v>43</v>
      </c>
      <c r="P149" s="129">
        <f>O149*H149</f>
        <v>0</v>
      </c>
      <c r="Q149" s="129">
        <v>0</v>
      </c>
      <c r="R149" s="129">
        <f>Q149*H149</f>
        <v>0</v>
      </c>
      <c r="S149" s="129">
        <v>0</v>
      </c>
      <c r="T149" s="129">
        <f>S149*H149</f>
        <v>0</v>
      </c>
      <c r="U149" s="130" t="s">
        <v>19</v>
      </c>
      <c r="AR149" s="131" t="s">
        <v>173</v>
      </c>
      <c r="AT149" s="131" t="s">
        <v>168</v>
      </c>
      <c r="AU149" s="131" t="s">
        <v>80</v>
      </c>
      <c r="AY149" s="17" t="s">
        <v>167</v>
      </c>
      <c r="BE149" s="132">
        <f>IF(N149="základní",J149,0)</f>
        <v>0</v>
      </c>
      <c r="BF149" s="132">
        <f>IF(N149="snížená",J149,0)</f>
        <v>0</v>
      </c>
      <c r="BG149" s="132">
        <f>IF(N149="zákl. přenesená",J149,0)</f>
        <v>0</v>
      </c>
      <c r="BH149" s="132">
        <f>IF(N149="sníž. přenesená",J149,0)</f>
        <v>0</v>
      </c>
      <c r="BI149" s="132">
        <f>IF(N149="nulová",J149,0)</f>
        <v>0</v>
      </c>
      <c r="BJ149" s="17" t="s">
        <v>80</v>
      </c>
      <c r="BK149" s="132">
        <f>ROUND(I149*H149,2)</f>
        <v>0</v>
      </c>
      <c r="BL149" s="17" t="s">
        <v>173</v>
      </c>
      <c r="BM149" s="131" t="s">
        <v>1163</v>
      </c>
    </row>
    <row r="150" spans="2:65" s="1" customFormat="1" ht="29.25" x14ac:dyDescent="0.2">
      <c r="B150" s="32"/>
      <c r="D150" s="138" t="s">
        <v>1136</v>
      </c>
      <c r="F150" s="181" t="s">
        <v>3381</v>
      </c>
      <c r="I150" s="135"/>
      <c r="L150" s="32"/>
      <c r="M150" s="136"/>
      <c r="U150" s="53"/>
      <c r="AT150" s="17" t="s">
        <v>1136</v>
      </c>
      <c r="AU150" s="17" t="s">
        <v>80</v>
      </c>
    </row>
    <row r="151" spans="2:65" s="1" customFormat="1" ht="16.5" customHeight="1" x14ac:dyDescent="0.2">
      <c r="B151" s="32"/>
      <c r="C151" s="120" t="s">
        <v>549</v>
      </c>
      <c r="D151" s="120" t="s">
        <v>168</v>
      </c>
      <c r="E151" s="121" t="s">
        <v>1164</v>
      </c>
      <c r="F151" s="122" t="s">
        <v>1165</v>
      </c>
      <c r="G151" s="123" t="s">
        <v>424</v>
      </c>
      <c r="H151" s="124">
        <v>1</v>
      </c>
      <c r="I151" s="125"/>
      <c r="J151" s="126">
        <f>ROUND(I151*H151,2)</f>
        <v>0</v>
      </c>
      <c r="K151" s="122" t="s">
        <v>19</v>
      </c>
      <c r="L151" s="32"/>
      <c r="M151" s="127" t="s">
        <v>19</v>
      </c>
      <c r="N151" s="128" t="s">
        <v>43</v>
      </c>
      <c r="P151" s="129">
        <f>O151*H151</f>
        <v>0</v>
      </c>
      <c r="Q151" s="129">
        <v>0</v>
      </c>
      <c r="R151" s="129">
        <f>Q151*H151</f>
        <v>0</v>
      </c>
      <c r="S151" s="129">
        <v>0</v>
      </c>
      <c r="T151" s="129">
        <f>S151*H151</f>
        <v>0</v>
      </c>
      <c r="U151" s="130" t="s">
        <v>19</v>
      </c>
      <c r="AR151" s="131" t="s">
        <v>173</v>
      </c>
      <c r="AT151" s="131" t="s">
        <v>168</v>
      </c>
      <c r="AU151" s="131" t="s">
        <v>80</v>
      </c>
      <c r="AY151" s="17" t="s">
        <v>167</v>
      </c>
      <c r="BE151" s="132">
        <f>IF(N151="základní",J151,0)</f>
        <v>0</v>
      </c>
      <c r="BF151" s="132">
        <f>IF(N151="snížená",J151,0)</f>
        <v>0</v>
      </c>
      <c r="BG151" s="132">
        <f>IF(N151="zákl. přenesená",J151,0)</f>
        <v>0</v>
      </c>
      <c r="BH151" s="132">
        <f>IF(N151="sníž. přenesená",J151,0)</f>
        <v>0</v>
      </c>
      <c r="BI151" s="132">
        <f>IF(N151="nulová",J151,0)</f>
        <v>0</v>
      </c>
      <c r="BJ151" s="17" t="s">
        <v>80</v>
      </c>
      <c r="BK151" s="132">
        <f>ROUND(I151*H151,2)</f>
        <v>0</v>
      </c>
      <c r="BL151" s="17" t="s">
        <v>173</v>
      </c>
      <c r="BM151" s="131" t="s">
        <v>1166</v>
      </c>
    </row>
    <row r="152" spans="2:65" s="1" customFormat="1" ht="29.25" x14ac:dyDescent="0.2">
      <c r="B152" s="32"/>
      <c r="D152" s="138" t="s">
        <v>1136</v>
      </c>
      <c r="F152" s="181" t="s">
        <v>3381</v>
      </c>
      <c r="I152" s="135"/>
      <c r="L152" s="32"/>
      <c r="M152" s="136"/>
      <c r="U152" s="53"/>
      <c r="AT152" s="17" t="s">
        <v>1136</v>
      </c>
      <c r="AU152" s="17" t="s">
        <v>80</v>
      </c>
    </row>
    <row r="153" spans="2:65" s="1" customFormat="1" ht="16.5" customHeight="1" x14ac:dyDescent="0.2">
      <c r="B153" s="32"/>
      <c r="C153" s="120" t="s">
        <v>553</v>
      </c>
      <c r="D153" s="120" t="s">
        <v>168</v>
      </c>
      <c r="E153" s="121" t="s">
        <v>1167</v>
      </c>
      <c r="F153" s="122" t="s">
        <v>1168</v>
      </c>
      <c r="G153" s="123" t="s">
        <v>424</v>
      </c>
      <c r="H153" s="124">
        <v>1</v>
      </c>
      <c r="I153" s="125"/>
      <c r="J153" s="126">
        <f>ROUND(I153*H153,2)</f>
        <v>0</v>
      </c>
      <c r="K153" s="122" t="s">
        <v>19</v>
      </c>
      <c r="L153" s="32"/>
      <c r="M153" s="127" t="s">
        <v>19</v>
      </c>
      <c r="N153" s="128" t="s">
        <v>43</v>
      </c>
      <c r="P153" s="129">
        <f>O153*H153</f>
        <v>0</v>
      </c>
      <c r="Q153" s="129">
        <v>0</v>
      </c>
      <c r="R153" s="129">
        <f>Q153*H153</f>
        <v>0</v>
      </c>
      <c r="S153" s="129">
        <v>0</v>
      </c>
      <c r="T153" s="129">
        <f>S153*H153</f>
        <v>0</v>
      </c>
      <c r="U153" s="130" t="s">
        <v>19</v>
      </c>
      <c r="AR153" s="131" t="s">
        <v>173</v>
      </c>
      <c r="AT153" s="131" t="s">
        <v>168</v>
      </c>
      <c r="AU153" s="131" t="s">
        <v>80</v>
      </c>
      <c r="AY153" s="17" t="s">
        <v>167</v>
      </c>
      <c r="BE153" s="132">
        <f>IF(N153="základní",J153,0)</f>
        <v>0</v>
      </c>
      <c r="BF153" s="132">
        <f>IF(N153="snížená",J153,0)</f>
        <v>0</v>
      </c>
      <c r="BG153" s="132">
        <f>IF(N153="zákl. přenesená",J153,0)</f>
        <v>0</v>
      </c>
      <c r="BH153" s="132">
        <f>IF(N153="sníž. přenesená",J153,0)</f>
        <v>0</v>
      </c>
      <c r="BI153" s="132">
        <f>IF(N153="nulová",J153,0)</f>
        <v>0</v>
      </c>
      <c r="BJ153" s="17" t="s">
        <v>80</v>
      </c>
      <c r="BK153" s="132">
        <f>ROUND(I153*H153,2)</f>
        <v>0</v>
      </c>
      <c r="BL153" s="17" t="s">
        <v>173</v>
      </c>
      <c r="BM153" s="131" t="s">
        <v>1169</v>
      </c>
    </row>
    <row r="154" spans="2:65" s="1" customFormat="1" ht="29.25" x14ac:dyDescent="0.2">
      <c r="B154" s="32"/>
      <c r="D154" s="138" t="s">
        <v>1136</v>
      </c>
      <c r="F154" s="181" t="s">
        <v>3381</v>
      </c>
      <c r="I154" s="135"/>
      <c r="L154" s="32"/>
      <c r="M154" s="136"/>
      <c r="U154" s="53"/>
      <c r="AT154" s="17" t="s">
        <v>1136</v>
      </c>
      <c r="AU154" s="17" t="s">
        <v>80</v>
      </c>
    </row>
    <row r="155" spans="2:65" s="1" customFormat="1" ht="16.5" customHeight="1" x14ac:dyDescent="0.2">
      <c r="B155" s="32"/>
      <c r="C155" s="120" t="s">
        <v>557</v>
      </c>
      <c r="D155" s="120" t="s">
        <v>168</v>
      </c>
      <c r="E155" s="121" t="s">
        <v>1170</v>
      </c>
      <c r="F155" s="122" t="s">
        <v>1171</v>
      </c>
      <c r="G155" s="123" t="s">
        <v>424</v>
      </c>
      <c r="H155" s="124">
        <v>2</v>
      </c>
      <c r="I155" s="125"/>
      <c r="J155" s="126">
        <f>ROUND(I155*H155,2)</f>
        <v>0</v>
      </c>
      <c r="K155" s="122" t="s">
        <v>19</v>
      </c>
      <c r="L155" s="32"/>
      <c r="M155" s="127" t="s">
        <v>19</v>
      </c>
      <c r="N155" s="128" t="s">
        <v>43</v>
      </c>
      <c r="P155" s="129">
        <f>O155*H155</f>
        <v>0</v>
      </c>
      <c r="Q155" s="129">
        <v>0</v>
      </c>
      <c r="R155" s="129">
        <f>Q155*H155</f>
        <v>0</v>
      </c>
      <c r="S155" s="129">
        <v>0</v>
      </c>
      <c r="T155" s="129">
        <f>S155*H155</f>
        <v>0</v>
      </c>
      <c r="U155" s="130" t="s">
        <v>19</v>
      </c>
      <c r="AR155" s="131" t="s">
        <v>173</v>
      </c>
      <c r="AT155" s="131" t="s">
        <v>168</v>
      </c>
      <c r="AU155" s="131" t="s">
        <v>80</v>
      </c>
      <c r="AY155" s="17" t="s">
        <v>167</v>
      </c>
      <c r="BE155" s="132">
        <f>IF(N155="základní",J155,0)</f>
        <v>0</v>
      </c>
      <c r="BF155" s="132">
        <f>IF(N155="snížená",J155,0)</f>
        <v>0</v>
      </c>
      <c r="BG155" s="132">
        <f>IF(N155="zákl. přenesená",J155,0)</f>
        <v>0</v>
      </c>
      <c r="BH155" s="132">
        <f>IF(N155="sníž. přenesená",J155,0)</f>
        <v>0</v>
      </c>
      <c r="BI155" s="132">
        <f>IF(N155="nulová",J155,0)</f>
        <v>0</v>
      </c>
      <c r="BJ155" s="17" t="s">
        <v>80</v>
      </c>
      <c r="BK155" s="132">
        <f>ROUND(I155*H155,2)</f>
        <v>0</v>
      </c>
      <c r="BL155" s="17" t="s">
        <v>173</v>
      </c>
      <c r="BM155" s="131" t="s">
        <v>1172</v>
      </c>
    </row>
    <row r="156" spans="2:65" s="1" customFormat="1" ht="29.25" x14ac:dyDescent="0.2">
      <c r="B156" s="32"/>
      <c r="D156" s="138" t="s">
        <v>1136</v>
      </c>
      <c r="F156" s="181" t="s">
        <v>3381</v>
      </c>
      <c r="I156" s="135"/>
      <c r="L156" s="32"/>
      <c r="M156" s="136"/>
      <c r="U156" s="53"/>
      <c r="AT156" s="17" t="s">
        <v>1136</v>
      </c>
      <c r="AU156" s="17" t="s">
        <v>80</v>
      </c>
    </row>
    <row r="157" spans="2:65" s="1" customFormat="1" ht="16.5" customHeight="1" x14ac:dyDescent="0.2">
      <c r="B157" s="32"/>
      <c r="C157" s="120" t="s">
        <v>561</v>
      </c>
      <c r="D157" s="120" t="s">
        <v>168</v>
      </c>
      <c r="E157" s="121" t="s">
        <v>1173</v>
      </c>
      <c r="F157" s="122" t="s">
        <v>1174</v>
      </c>
      <c r="G157" s="123" t="s">
        <v>424</v>
      </c>
      <c r="H157" s="124">
        <v>2</v>
      </c>
      <c r="I157" s="125"/>
      <c r="J157" s="126">
        <f>ROUND(I157*H157,2)</f>
        <v>0</v>
      </c>
      <c r="K157" s="122" t="s">
        <v>19</v>
      </c>
      <c r="L157" s="32"/>
      <c r="M157" s="127" t="s">
        <v>19</v>
      </c>
      <c r="N157" s="128" t="s">
        <v>43</v>
      </c>
      <c r="P157" s="129">
        <f>O157*H157</f>
        <v>0</v>
      </c>
      <c r="Q157" s="129">
        <v>0</v>
      </c>
      <c r="R157" s="129">
        <f>Q157*H157</f>
        <v>0</v>
      </c>
      <c r="S157" s="129">
        <v>0</v>
      </c>
      <c r="T157" s="129">
        <f>S157*H157</f>
        <v>0</v>
      </c>
      <c r="U157" s="130" t="s">
        <v>19</v>
      </c>
      <c r="AR157" s="131" t="s">
        <v>173</v>
      </c>
      <c r="AT157" s="131" t="s">
        <v>168</v>
      </c>
      <c r="AU157" s="131" t="s">
        <v>80</v>
      </c>
      <c r="AY157" s="17" t="s">
        <v>167</v>
      </c>
      <c r="BE157" s="132">
        <f>IF(N157="základní",J157,0)</f>
        <v>0</v>
      </c>
      <c r="BF157" s="132">
        <f>IF(N157="snížená",J157,0)</f>
        <v>0</v>
      </c>
      <c r="BG157" s="132">
        <f>IF(N157="zákl. přenesená",J157,0)</f>
        <v>0</v>
      </c>
      <c r="BH157" s="132">
        <f>IF(N157="sníž. přenesená",J157,0)</f>
        <v>0</v>
      </c>
      <c r="BI157" s="132">
        <f>IF(N157="nulová",J157,0)</f>
        <v>0</v>
      </c>
      <c r="BJ157" s="17" t="s">
        <v>80</v>
      </c>
      <c r="BK157" s="132">
        <f>ROUND(I157*H157,2)</f>
        <v>0</v>
      </c>
      <c r="BL157" s="17" t="s">
        <v>173</v>
      </c>
      <c r="BM157" s="131" t="s">
        <v>1175</v>
      </c>
    </row>
    <row r="158" spans="2:65" s="1" customFormat="1" ht="29.25" x14ac:dyDescent="0.2">
      <c r="B158" s="32"/>
      <c r="D158" s="138" t="s">
        <v>1136</v>
      </c>
      <c r="F158" s="181" t="s">
        <v>3381</v>
      </c>
      <c r="I158" s="135"/>
      <c r="L158" s="32"/>
      <c r="M158" s="136"/>
      <c r="U158" s="53"/>
      <c r="AT158" s="17" t="s">
        <v>1136</v>
      </c>
      <c r="AU158" s="17" t="s">
        <v>80</v>
      </c>
    </row>
    <row r="159" spans="2:65" s="1" customFormat="1" ht="16.5" customHeight="1" x14ac:dyDescent="0.2">
      <c r="B159" s="32"/>
      <c r="C159" s="120" t="s">
        <v>565</v>
      </c>
      <c r="D159" s="120" t="s">
        <v>168</v>
      </c>
      <c r="E159" s="121" t="s">
        <v>1176</v>
      </c>
      <c r="F159" s="122" t="s">
        <v>1177</v>
      </c>
      <c r="G159" s="123" t="s">
        <v>424</v>
      </c>
      <c r="H159" s="124">
        <v>1</v>
      </c>
      <c r="I159" s="125"/>
      <c r="J159" s="126">
        <f>ROUND(I159*H159,2)</f>
        <v>0</v>
      </c>
      <c r="K159" s="122" t="s">
        <v>19</v>
      </c>
      <c r="L159" s="32"/>
      <c r="M159" s="127" t="s">
        <v>19</v>
      </c>
      <c r="N159" s="128" t="s">
        <v>43</v>
      </c>
      <c r="P159" s="129">
        <f>O159*H159</f>
        <v>0</v>
      </c>
      <c r="Q159" s="129">
        <v>0</v>
      </c>
      <c r="R159" s="129">
        <f>Q159*H159</f>
        <v>0</v>
      </c>
      <c r="S159" s="129">
        <v>0</v>
      </c>
      <c r="T159" s="129">
        <f>S159*H159</f>
        <v>0</v>
      </c>
      <c r="U159" s="130" t="s">
        <v>19</v>
      </c>
      <c r="AR159" s="131" t="s">
        <v>173</v>
      </c>
      <c r="AT159" s="131" t="s">
        <v>168</v>
      </c>
      <c r="AU159" s="131" t="s">
        <v>80</v>
      </c>
      <c r="AY159" s="17" t="s">
        <v>167</v>
      </c>
      <c r="BE159" s="132">
        <f>IF(N159="základní",J159,0)</f>
        <v>0</v>
      </c>
      <c r="BF159" s="132">
        <f>IF(N159="snížená",J159,0)</f>
        <v>0</v>
      </c>
      <c r="BG159" s="132">
        <f>IF(N159="zákl. přenesená",J159,0)</f>
        <v>0</v>
      </c>
      <c r="BH159" s="132">
        <f>IF(N159="sníž. přenesená",J159,0)</f>
        <v>0</v>
      </c>
      <c r="BI159" s="132">
        <f>IF(N159="nulová",J159,0)</f>
        <v>0</v>
      </c>
      <c r="BJ159" s="17" t="s">
        <v>80</v>
      </c>
      <c r="BK159" s="132">
        <f>ROUND(I159*H159,2)</f>
        <v>0</v>
      </c>
      <c r="BL159" s="17" t="s">
        <v>173</v>
      </c>
      <c r="BM159" s="131" t="s">
        <v>1178</v>
      </c>
    </row>
    <row r="160" spans="2:65" s="1" customFormat="1" ht="29.25" x14ac:dyDescent="0.2">
      <c r="B160" s="32"/>
      <c r="D160" s="138" t="s">
        <v>1136</v>
      </c>
      <c r="F160" s="181" t="s">
        <v>3381</v>
      </c>
      <c r="I160" s="135"/>
      <c r="L160" s="32"/>
      <c r="M160" s="136"/>
      <c r="U160" s="53"/>
      <c r="AT160" s="17" t="s">
        <v>1136</v>
      </c>
      <c r="AU160" s="17" t="s">
        <v>80</v>
      </c>
    </row>
    <row r="161" spans="2:65" s="1" customFormat="1" ht="21.75" customHeight="1" x14ac:dyDescent="0.2">
      <c r="B161" s="32"/>
      <c r="C161" s="120" t="s">
        <v>570</v>
      </c>
      <c r="D161" s="120" t="s">
        <v>168</v>
      </c>
      <c r="E161" s="121" t="s">
        <v>1179</v>
      </c>
      <c r="F161" s="122" t="s">
        <v>1180</v>
      </c>
      <c r="G161" s="123" t="s">
        <v>568</v>
      </c>
      <c r="H161" s="124">
        <v>1</v>
      </c>
      <c r="I161" s="125"/>
      <c r="J161" s="126">
        <f>ROUND(I161*H161,2)</f>
        <v>0</v>
      </c>
      <c r="K161" s="122" t="s">
        <v>19</v>
      </c>
      <c r="L161" s="32"/>
      <c r="M161" s="127" t="s">
        <v>19</v>
      </c>
      <c r="N161" s="128" t="s">
        <v>43</v>
      </c>
      <c r="P161" s="129">
        <f>O161*H161</f>
        <v>0</v>
      </c>
      <c r="Q161" s="129">
        <v>0</v>
      </c>
      <c r="R161" s="129">
        <f>Q161*H161</f>
        <v>0</v>
      </c>
      <c r="S161" s="129">
        <v>0</v>
      </c>
      <c r="T161" s="129">
        <f>S161*H161</f>
        <v>0</v>
      </c>
      <c r="U161" s="130" t="s">
        <v>19</v>
      </c>
      <c r="AR161" s="131" t="s">
        <v>173</v>
      </c>
      <c r="AT161" s="131" t="s">
        <v>168</v>
      </c>
      <c r="AU161" s="131" t="s">
        <v>80</v>
      </c>
      <c r="AY161" s="17" t="s">
        <v>167</v>
      </c>
      <c r="BE161" s="132">
        <f>IF(N161="základní",J161,0)</f>
        <v>0</v>
      </c>
      <c r="BF161" s="132">
        <f>IF(N161="snížená",J161,0)</f>
        <v>0</v>
      </c>
      <c r="BG161" s="132">
        <f>IF(N161="zákl. přenesená",J161,0)</f>
        <v>0</v>
      </c>
      <c r="BH161" s="132">
        <f>IF(N161="sníž. přenesená",J161,0)</f>
        <v>0</v>
      </c>
      <c r="BI161" s="132">
        <f>IF(N161="nulová",J161,0)</f>
        <v>0</v>
      </c>
      <c r="BJ161" s="17" t="s">
        <v>80</v>
      </c>
      <c r="BK161" s="132">
        <f>ROUND(I161*H161,2)</f>
        <v>0</v>
      </c>
      <c r="BL161" s="17" t="s">
        <v>173</v>
      </c>
      <c r="BM161" s="131" t="s">
        <v>1181</v>
      </c>
    </row>
    <row r="162" spans="2:65" s="1" customFormat="1" ht="16.5" customHeight="1" x14ac:dyDescent="0.2">
      <c r="B162" s="32"/>
      <c r="C162" s="120" t="s">
        <v>574</v>
      </c>
      <c r="D162" s="120" t="s">
        <v>168</v>
      </c>
      <c r="E162" s="121" t="s">
        <v>1182</v>
      </c>
      <c r="F162" s="122" t="s">
        <v>1183</v>
      </c>
      <c r="G162" s="123" t="s">
        <v>228</v>
      </c>
      <c r="H162" s="124">
        <v>57</v>
      </c>
      <c r="I162" s="125"/>
      <c r="J162" s="126">
        <f>ROUND(I162*H162,2)</f>
        <v>0</v>
      </c>
      <c r="K162" s="122" t="s">
        <v>19</v>
      </c>
      <c r="L162" s="32"/>
      <c r="M162" s="127" t="s">
        <v>19</v>
      </c>
      <c r="N162" s="128" t="s">
        <v>43</v>
      </c>
      <c r="P162" s="129">
        <f>O162*H162</f>
        <v>0</v>
      </c>
      <c r="Q162" s="129">
        <v>0</v>
      </c>
      <c r="R162" s="129">
        <f>Q162*H162</f>
        <v>0</v>
      </c>
      <c r="S162" s="129">
        <v>0</v>
      </c>
      <c r="T162" s="129">
        <f>S162*H162</f>
        <v>0</v>
      </c>
      <c r="U162" s="130" t="s">
        <v>19</v>
      </c>
      <c r="AR162" s="131" t="s">
        <v>173</v>
      </c>
      <c r="AT162" s="131" t="s">
        <v>168</v>
      </c>
      <c r="AU162" s="131" t="s">
        <v>80</v>
      </c>
      <c r="AY162" s="17" t="s">
        <v>167</v>
      </c>
      <c r="BE162" s="132">
        <f>IF(N162="základní",J162,0)</f>
        <v>0</v>
      </c>
      <c r="BF162" s="132">
        <f>IF(N162="snížená",J162,0)</f>
        <v>0</v>
      </c>
      <c r="BG162" s="132">
        <f>IF(N162="zákl. přenesená",J162,0)</f>
        <v>0</v>
      </c>
      <c r="BH162" s="132">
        <f>IF(N162="sníž. přenesená",J162,0)</f>
        <v>0</v>
      </c>
      <c r="BI162" s="132">
        <f>IF(N162="nulová",J162,0)</f>
        <v>0</v>
      </c>
      <c r="BJ162" s="17" t="s">
        <v>80</v>
      </c>
      <c r="BK162" s="132">
        <f>ROUND(I162*H162,2)</f>
        <v>0</v>
      </c>
      <c r="BL162" s="17" t="s">
        <v>173</v>
      </c>
      <c r="BM162" s="131" t="s">
        <v>1184</v>
      </c>
    </row>
    <row r="163" spans="2:65" s="1" customFormat="1" ht="16.5" customHeight="1" x14ac:dyDescent="0.2">
      <c r="B163" s="32"/>
      <c r="C163" s="120" t="s">
        <v>578</v>
      </c>
      <c r="D163" s="120" t="s">
        <v>168</v>
      </c>
      <c r="E163" s="121" t="s">
        <v>1185</v>
      </c>
      <c r="F163" s="122" t="s">
        <v>1186</v>
      </c>
      <c r="G163" s="123" t="s">
        <v>568</v>
      </c>
      <c r="H163" s="124">
        <v>1</v>
      </c>
      <c r="I163" s="125"/>
      <c r="J163" s="126">
        <f>ROUND(I163*H163,2)</f>
        <v>0</v>
      </c>
      <c r="K163" s="122" t="s">
        <v>19</v>
      </c>
      <c r="L163" s="32"/>
      <c r="M163" s="127" t="s">
        <v>19</v>
      </c>
      <c r="N163" s="128" t="s">
        <v>43</v>
      </c>
      <c r="P163" s="129">
        <f>O163*H163</f>
        <v>0</v>
      </c>
      <c r="Q163" s="129">
        <v>0</v>
      </c>
      <c r="R163" s="129">
        <f>Q163*H163</f>
        <v>0</v>
      </c>
      <c r="S163" s="129">
        <v>0</v>
      </c>
      <c r="T163" s="129">
        <f>S163*H163</f>
        <v>0</v>
      </c>
      <c r="U163" s="130" t="s">
        <v>19</v>
      </c>
      <c r="AR163" s="131" t="s">
        <v>173</v>
      </c>
      <c r="AT163" s="131" t="s">
        <v>168</v>
      </c>
      <c r="AU163" s="131" t="s">
        <v>80</v>
      </c>
      <c r="AY163" s="17" t="s">
        <v>167</v>
      </c>
      <c r="BE163" s="132">
        <f>IF(N163="základní",J163,0)</f>
        <v>0</v>
      </c>
      <c r="BF163" s="132">
        <f>IF(N163="snížená",J163,0)</f>
        <v>0</v>
      </c>
      <c r="BG163" s="132">
        <f>IF(N163="zákl. přenesená",J163,0)</f>
        <v>0</v>
      </c>
      <c r="BH163" s="132">
        <f>IF(N163="sníž. přenesená",J163,0)</f>
        <v>0</v>
      </c>
      <c r="BI163" s="132">
        <f>IF(N163="nulová",J163,0)</f>
        <v>0</v>
      </c>
      <c r="BJ163" s="17" t="s">
        <v>80</v>
      </c>
      <c r="BK163" s="132">
        <f>ROUND(I163*H163,2)</f>
        <v>0</v>
      </c>
      <c r="BL163" s="17" t="s">
        <v>173</v>
      </c>
      <c r="BM163" s="131" t="s">
        <v>1187</v>
      </c>
    </row>
    <row r="164" spans="2:65" s="10" customFormat="1" ht="25.9" customHeight="1" x14ac:dyDescent="0.2">
      <c r="B164" s="110"/>
      <c r="D164" s="111" t="s">
        <v>71</v>
      </c>
      <c r="E164" s="112" t="s">
        <v>419</v>
      </c>
      <c r="F164" s="112" t="s">
        <v>1188</v>
      </c>
      <c r="I164" s="113"/>
      <c r="J164" s="114">
        <f>BK164</f>
        <v>0</v>
      </c>
      <c r="L164" s="110"/>
      <c r="M164" s="115"/>
      <c r="P164" s="116">
        <f>P165+P178+P202+P214</f>
        <v>0</v>
      </c>
      <c r="R164" s="116">
        <f>R165+R178+R202+R214</f>
        <v>1000.3533682300001</v>
      </c>
      <c r="T164" s="116">
        <f>T165+T178+T202+T214</f>
        <v>0</v>
      </c>
      <c r="U164" s="117"/>
      <c r="AR164" s="111" t="s">
        <v>80</v>
      </c>
      <c r="AT164" s="118" t="s">
        <v>71</v>
      </c>
      <c r="AU164" s="118" t="s">
        <v>72</v>
      </c>
      <c r="AY164" s="111" t="s">
        <v>167</v>
      </c>
      <c r="BK164" s="119">
        <f>BK165+BK178+BK202+BK214</f>
        <v>0</v>
      </c>
    </row>
    <row r="165" spans="2:65" s="10" customFormat="1" ht="22.9" customHeight="1" x14ac:dyDescent="0.2">
      <c r="B165" s="110"/>
      <c r="D165" s="111" t="s">
        <v>71</v>
      </c>
      <c r="E165" s="175" t="s">
        <v>80</v>
      </c>
      <c r="F165" s="175" t="s">
        <v>166</v>
      </c>
      <c r="I165" s="113"/>
      <c r="J165" s="176">
        <f>BK165</f>
        <v>0</v>
      </c>
      <c r="L165" s="110"/>
      <c r="M165" s="115"/>
      <c r="P165" s="116">
        <f>SUM(P166:P177)</f>
        <v>0</v>
      </c>
      <c r="R165" s="116">
        <f>SUM(R166:R177)</f>
        <v>0</v>
      </c>
      <c r="T165" s="116">
        <f>SUM(T166:T177)</f>
        <v>0</v>
      </c>
      <c r="U165" s="117"/>
      <c r="AR165" s="111" t="s">
        <v>80</v>
      </c>
      <c r="AT165" s="118" t="s">
        <v>71</v>
      </c>
      <c r="AU165" s="118" t="s">
        <v>80</v>
      </c>
      <c r="AY165" s="111" t="s">
        <v>167</v>
      </c>
      <c r="BK165" s="119">
        <f>SUM(BK166:BK177)</f>
        <v>0</v>
      </c>
    </row>
    <row r="166" spans="2:65" s="1" customFormat="1" ht="49.15" customHeight="1" x14ac:dyDescent="0.2">
      <c r="B166" s="32"/>
      <c r="C166" s="270" t="s">
        <v>584</v>
      </c>
      <c r="D166" s="270" t="s">
        <v>168</v>
      </c>
      <c r="E166" s="271" t="s">
        <v>1189</v>
      </c>
      <c r="F166" s="272" t="s">
        <v>1190</v>
      </c>
      <c r="G166" s="273" t="s">
        <v>171</v>
      </c>
      <c r="H166" s="274">
        <v>121.23</v>
      </c>
      <c r="I166" s="275">
        <v>0</v>
      </c>
      <c r="J166" s="276">
        <f>ROUND(I166*H166,2)</f>
        <v>0</v>
      </c>
      <c r="K166" s="272" t="s">
        <v>172</v>
      </c>
      <c r="L166" s="32"/>
      <c r="M166" s="127" t="s">
        <v>19</v>
      </c>
      <c r="N166" s="128" t="s">
        <v>43</v>
      </c>
      <c r="P166" s="129">
        <f>O166*H166</f>
        <v>0</v>
      </c>
      <c r="Q166" s="129">
        <v>0</v>
      </c>
      <c r="R166" s="129">
        <f>Q166*H166</f>
        <v>0</v>
      </c>
      <c r="S166" s="129">
        <v>0</v>
      </c>
      <c r="T166" s="129">
        <f>S166*H166</f>
        <v>0</v>
      </c>
      <c r="U166" s="130" t="s">
        <v>19</v>
      </c>
      <c r="AR166" s="131" t="s">
        <v>173</v>
      </c>
      <c r="AT166" s="131" t="s">
        <v>168</v>
      </c>
      <c r="AU166" s="131" t="s">
        <v>82</v>
      </c>
      <c r="AY166" s="17" t="s">
        <v>167</v>
      </c>
      <c r="BE166" s="132">
        <f>IF(N166="základní",J166,0)</f>
        <v>0</v>
      </c>
      <c r="BF166" s="132">
        <f>IF(N166="snížená",J166,0)</f>
        <v>0</v>
      </c>
      <c r="BG166" s="132">
        <f>IF(N166="zákl. přenesená",J166,0)</f>
        <v>0</v>
      </c>
      <c r="BH166" s="132">
        <f>IF(N166="sníž. přenesená",J166,0)</f>
        <v>0</v>
      </c>
      <c r="BI166" s="132">
        <f>IF(N166="nulová",J166,0)</f>
        <v>0</v>
      </c>
      <c r="BJ166" s="17" t="s">
        <v>80</v>
      </c>
      <c r="BK166" s="132">
        <f>ROUND(I166*H166,2)</f>
        <v>0</v>
      </c>
      <c r="BL166" s="17" t="s">
        <v>173</v>
      </c>
      <c r="BM166" s="131" t="s">
        <v>1191</v>
      </c>
    </row>
    <row r="167" spans="2:65" s="1" customFormat="1" x14ac:dyDescent="0.2">
      <c r="B167" s="32"/>
      <c r="D167" s="133" t="s">
        <v>175</v>
      </c>
      <c r="F167" s="134" t="s">
        <v>1192</v>
      </c>
      <c r="I167" s="135"/>
      <c r="L167" s="32"/>
      <c r="M167" s="136"/>
      <c r="U167" s="53"/>
      <c r="AT167" s="17" t="s">
        <v>175</v>
      </c>
      <c r="AU167" s="17" t="s">
        <v>82</v>
      </c>
    </row>
    <row r="168" spans="2:65" s="13" customFormat="1" x14ac:dyDescent="0.2">
      <c r="B168" s="162"/>
      <c r="D168" s="138" t="s">
        <v>177</v>
      </c>
      <c r="E168" s="163" t="s">
        <v>19</v>
      </c>
      <c r="F168" s="164" t="s">
        <v>1193</v>
      </c>
      <c r="H168" s="163" t="s">
        <v>19</v>
      </c>
      <c r="I168" s="165"/>
      <c r="L168" s="162"/>
      <c r="M168" s="166"/>
      <c r="U168" s="167"/>
      <c r="AT168" s="163" t="s">
        <v>177</v>
      </c>
      <c r="AU168" s="163" t="s">
        <v>82</v>
      </c>
      <c r="AV168" s="13" t="s">
        <v>80</v>
      </c>
      <c r="AW168" s="13" t="s">
        <v>34</v>
      </c>
      <c r="AX168" s="13" t="s">
        <v>72</v>
      </c>
      <c r="AY168" s="163" t="s">
        <v>167</v>
      </c>
    </row>
    <row r="169" spans="2:65" s="11" customFormat="1" x14ac:dyDescent="0.2">
      <c r="B169" s="137"/>
      <c r="D169" s="138" t="s">
        <v>177</v>
      </c>
      <c r="E169" s="139" t="s">
        <v>19</v>
      </c>
      <c r="F169" s="140" t="s">
        <v>1194</v>
      </c>
      <c r="H169" s="141">
        <v>43.47</v>
      </c>
      <c r="I169" s="142"/>
      <c r="L169" s="137"/>
      <c r="M169" s="143"/>
      <c r="U169" s="144"/>
      <c r="AT169" s="139" t="s">
        <v>177</v>
      </c>
      <c r="AU169" s="139" t="s">
        <v>82</v>
      </c>
      <c r="AV169" s="11" t="s">
        <v>82</v>
      </c>
      <c r="AW169" s="11" t="s">
        <v>34</v>
      </c>
      <c r="AX169" s="11" t="s">
        <v>72</v>
      </c>
      <c r="AY169" s="139" t="s">
        <v>167</v>
      </c>
    </row>
    <row r="170" spans="2:65" s="11" customFormat="1" x14ac:dyDescent="0.2">
      <c r="B170" s="137"/>
      <c r="D170" s="138" t="s">
        <v>177</v>
      </c>
      <c r="E170" s="139" t="s">
        <v>19</v>
      </c>
      <c r="F170" s="140" t="s">
        <v>1195</v>
      </c>
      <c r="H170" s="141">
        <v>77.760000000000005</v>
      </c>
      <c r="I170" s="142"/>
      <c r="L170" s="137"/>
      <c r="M170" s="143"/>
      <c r="U170" s="144"/>
      <c r="AT170" s="139" t="s">
        <v>177</v>
      </c>
      <c r="AU170" s="139" t="s">
        <v>82</v>
      </c>
      <c r="AV170" s="11" t="s">
        <v>82</v>
      </c>
      <c r="AW170" s="11" t="s">
        <v>34</v>
      </c>
      <c r="AX170" s="11" t="s">
        <v>72</v>
      </c>
      <c r="AY170" s="139" t="s">
        <v>167</v>
      </c>
    </row>
    <row r="171" spans="2:65" s="12" customFormat="1" x14ac:dyDescent="0.2">
      <c r="B171" s="145"/>
      <c r="D171" s="138" t="s">
        <v>177</v>
      </c>
      <c r="E171" s="146" t="s">
        <v>19</v>
      </c>
      <c r="F171" s="147" t="s">
        <v>179</v>
      </c>
      <c r="H171" s="148">
        <v>121.23</v>
      </c>
      <c r="I171" s="149"/>
      <c r="L171" s="145"/>
      <c r="M171" s="150"/>
      <c r="U171" s="151"/>
      <c r="AT171" s="146" t="s">
        <v>177</v>
      </c>
      <c r="AU171" s="146" t="s">
        <v>82</v>
      </c>
      <c r="AV171" s="12" t="s">
        <v>173</v>
      </c>
      <c r="AW171" s="12" t="s">
        <v>34</v>
      </c>
      <c r="AX171" s="12" t="s">
        <v>80</v>
      </c>
      <c r="AY171" s="146" t="s">
        <v>167</v>
      </c>
    </row>
    <row r="172" spans="2:65" s="1" customFormat="1" ht="37.9" customHeight="1" x14ac:dyDescent="0.2">
      <c r="B172" s="32"/>
      <c r="C172" s="120" t="s">
        <v>587</v>
      </c>
      <c r="D172" s="120" t="s">
        <v>168</v>
      </c>
      <c r="E172" s="121" t="s">
        <v>1196</v>
      </c>
      <c r="F172" s="122" t="s">
        <v>1197</v>
      </c>
      <c r="G172" s="123" t="s">
        <v>193</v>
      </c>
      <c r="H172" s="124">
        <v>900</v>
      </c>
      <c r="I172" s="125"/>
      <c r="J172" s="126">
        <f>ROUND(I172*H172,2)</f>
        <v>0</v>
      </c>
      <c r="K172" s="122" t="s">
        <v>172</v>
      </c>
      <c r="L172" s="32"/>
      <c r="M172" s="127" t="s">
        <v>19</v>
      </c>
      <c r="N172" s="128" t="s">
        <v>43</v>
      </c>
      <c r="P172" s="129">
        <f>O172*H172</f>
        <v>0</v>
      </c>
      <c r="Q172" s="129">
        <v>0</v>
      </c>
      <c r="R172" s="129">
        <f>Q172*H172</f>
        <v>0</v>
      </c>
      <c r="S172" s="129">
        <v>0</v>
      </c>
      <c r="T172" s="129">
        <f>S172*H172</f>
        <v>0</v>
      </c>
      <c r="U172" s="130" t="s">
        <v>19</v>
      </c>
      <c r="AR172" s="131" t="s">
        <v>173</v>
      </c>
      <c r="AT172" s="131" t="s">
        <v>168</v>
      </c>
      <c r="AU172" s="131" t="s">
        <v>82</v>
      </c>
      <c r="AY172" s="17" t="s">
        <v>167</v>
      </c>
      <c r="BE172" s="132">
        <f>IF(N172="základní",J172,0)</f>
        <v>0</v>
      </c>
      <c r="BF172" s="132">
        <f>IF(N172="snížená",J172,0)</f>
        <v>0</v>
      </c>
      <c r="BG172" s="132">
        <f>IF(N172="zákl. přenesená",J172,0)</f>
        <v>0</v>
      </c>
      <c r="BH172" s="132">
        <f>IF(N172="sníž. přenesená",J172,0)</f>
        <v>0</v>
      </c>
      <c r="BI172" s="132">
        <f>IF(N172="nulová",J172,0)</f>
        <v>0</v>
      </c>
      <c r="BJ172" s="17" t="s">
        <v>80</v>
      </c>
      <c r="BK172" s="132">
        <f>ROUND(I172*H172,2)</f>
        <v>0</v>
      </c>
      <c r="BL172" s="17" t="s">
        <v>173</v>
      </c>
      <c r="BM172" s="131" t="s">
        <v>1198</v>
      </c>
    </row>
    <row r="173" spans="2:65" s="1" customFormat="1" x14ac:dyDescent="0.2">
      <c r="B173" s="32"/>
      <c r="D173" s="133" t="s">
        <v>175</v>
      </c>
      <c r="F173" s="134" t="s">
        <v>1199</v>
      </c>
      <c r="I173" s="135"/>
      <c r="L173" s="32"/>
      <c r="M173" s="136"/>
      <c r="U173" s="53"/>
      <c r="AT173" s="17" t="s">
        <v>175</v>
      </c>
      <c r="AU173" s="17" t="s">
        <v>82</v>
      </c>
    </row>
    <row r="174" spans="2:65" s="1" customFormat="1" ht="33" customHeight="1" x14ac:dyDescent="0.2">
      <c r="B174" s="32"/>
      <c r="C174" s="120" t="s">
        <v>591</v>
      </c>
      <c r="D174" s="120" t="s">
        <v>168</v>
      </c>
      <c r="E174" s="121" t="s">
        <v>219</v>
      </c>
      <c r="F174" s="122" t="s">
        <v>220</v>
      </c>
      <c r="G174" s="123" t="s">
        <v>193</v>
      </c>
      <c r="H174" s="124">
        <v>900</v>
      </c>
      <c r="I174" s="125"/>
      <c r="J174" s="126">
        <f>ROUND(I174*H174,2)</f>
        <v>0</v>
      </c>
      <c r="K174" s="122" t="s">
        <v>172</v>
      </c>
      <c r="L174" s="32"/>
      <c r="M174" s="127" t="s">
        <v>19</v>
      </c>
      <c r="N174" s="128" t="s">
        <v>43</v>
      </c>
      <c r="P174" s="129">
        <f>O174*H174</f>
        <v>0</v>
      </c>
      <c r="Q174" s="129">
        <v>0</v>
      </c>
      <c r="R174" s="129">
        <f>Q174*H174</f>
        <v>0</v>
      </c>
      <c r="S174" s="129">
        <v>0</v>
      </c>
      <c r="T174" s="129">
        <f>S174*H174</f>
        <v>0</v>
      </c>
      <c r="U174" s="130" t="s">
        <v>19</v>
      </c>
      <c r="AR174" s="131" t="s">
        <v>173</v>
      </c>
      <c r="AT174" s="131" t="s">
        <v>168</v>
      </c>
      <c r="AU174" s="131" t="s">
        <v>82</v>
      </c>
      <c r="AY174" s="17" t="s">
        <v>167</v>
      </c>
      <c r="BE174" s="132">
        <f>IF(N174="základní",J174,0)</f>
        <v>0</v>
      </c>
      <c r="BF174" s="132">
        <f>IF(N174="snížená",J174,0)</f>
        <v>0</v>
      </c>
      <c r="BG174" s="132">
        <f>IF(N174="zákl. přenesená",J174,0)</f>
        <v>0</v>
      </c>
      <c r="BH174" s="132">
        <f>IF(N174="sníž. přenesená",J174,0)</f>
        <v>0</v>
      </c>
      <c r="BI174" s="132">
        <f>IF(N174="nulová",J174,0)</f>
        <v>0</v>
      </c>
      <c r="BJ174" s="17" t="s">
        <v>80</v>
      </c>
      <c r="BK174" s="132">
        <f>ROUND(I174*H174,2)</f>
        <v>0</v>
      </c>
      <c r="BL174" s="17" t="s">
        <v>173</v>
      </c>
      <c r="BM174" s="131" t="s">
        <v>1200</v>
      </c>
    </row>
    <row r="175" spans="2:65" s="1" customFormat="1" x14ac:dyDescent="0.2">
      <c r="B175" s="32"/>
      <c r="D175" s="133" t="s">
        <v>175</v>
      </c>
      <c r="F175" s="134" t="s">
        <v>222</v>
      </c>
      <c r="I175" s="135"/>
      <c r="L175" s="32"/>
      <c r="M175" s="136"/>
      <c r="U175" s="53"/>
      <c r="AT175" s="17" t="s">
        <v>175</v>
      </c>
      <c r="AU175" s="17" t="s">
        <v>82</v>
      </c>
    </row>
    <row r="176" spans="2:65" s="11" customFormat="1" x14ac:dyDescent="0.2">
      <c r="B176" s="137"/>
      <c r="D176" s="138" t="s">
        <v>177</v>
      </c>
      <c r="E176" s="139" t="s">
        <v>19</v>
      </c>
      <c r="F176" s="140" t="s">
        <v>1201</v>
      </c>
      <c r="H176" s="141">
        <v>900</v>
      </c>
      <c r="I176" s="142"/>
      <c r="L176" s="137"/>
      <c r="M176" s="143"/>
      <c r="U176" s="144"/>
      <c r="AT176" s="139" t="s">
        <v>177</v>
      </c>
      <c r="AU176" s="139" t="s">
        <v>82</v>
      </c>
      <c r="AV176" s="11" t="s">
        <v>82</v>
      </c>
      <c r="AW176" s="11" t="s">
        <v>34</v>
      </c>
      <c r="AX176" s="11" t="s">
        <v>72</v>
      </c>
      <c r="AY176" s="139" t="s">
        <v>167</v>
      </c>
    </row>
    <row r="177" spans="2:65" s="12" customFormat="1" x14ac:dyDescent="0.2">
      <c r="B177" s="145"/>
      <c r="D177" s="138" t="s">
        <v>177</v>
      </c>
      <c r="E177" s="146" t="s">
        <v>19</v>
      </c>
      <c r="F177" s="147" t="s">
        <v>179</v>
      </c>
      <c r="H177" s="148">
        <v>900</v>
      </c>
      <c r="I177" s="149"/>
      <c r="L177" s="145"/>
      <c r="M177" s="150"/>
      <c r="U177" s="151"/>
      <c r="AT177" s="146" t="s">
        <v>177</v>
      </c>
      <c r="AU177" s="146" t="s">
        <v>82</v>
      </c>
      <c r="AV177" s="12" t="s">
        <v>173</v>
      </c>
      <c r="AW177" s="12" t="s">
        <v>34</v>
      </c>
      <c r="AX177" s="12" t="s">
        <v>80</v>
      </c>
      <c r="AY177" s="146" t="s">
        <v>167</v>
      </c>
    </row>
    <row r="178" spans="2:65" s="10" customFormat="1" ht="22.9" customHeight="1" x14ac:dyDescent="0.2">
      <c r="B178" s="110"/>
      <c r="D178" s="111" t="s">
        <v>71</v>
      </c>
      <c r="E178" s="175" t="s">
        <v>82</v>
      </c>
      <c r="F178" s="175" t="s">
        <v>224</v>
      </c>
      <c r="I178" s="113"/>
      <c r="J178" s="176">
        <f>BK178</f>
        <v>0</v>
      </c>
      <c r="L178" s="110"/>
      <c r="M178" s="115"/>
      <c r="P178" s="116">
        <f>SUM(P179:P201)</f>
        <v>0</v>
      </c>
      <c r="R178" s="116">
        <f>SUM(R179:R201)</f>
        <v>760.77718335000009</v>
      </c>
      <c r="T178" s="116">
        <f>SUM(T179:T201)</f>
        <v>0</v>
      </c>
      <c r="U178" s="117"/>
      <c r="AR178" s="111" t="s">
        <v>80</v>
      </c>
      <c r="AT178" s="118" t="s">
        <v>71</v>
      </c>
      <c r="AU178" s="118" t="s">
        <v>80</v>
      </c>
      <c r="AY178" s="111" t="s">
        <v>167</v>
      </c>
      <c r="BK178" s="119">
        <f>SUM(BK179:BK201)</f>
        <v>0</v>
      </c>
    </row>
    <row r="179" spans="2:65" s="1" customFormat="1" ht="37.9" customHeight="1" x14ac:dyDescent="0.2">
      <c r="B179" s="32"/>
      <c r="C179" s="120" t="s">
        <v>595</v>
      </c>
      <c r="D179" s="120" t="s">
        <v>168</v>
      </c>
      <c r="E179" s="121" t="s">
        <v>1202</v>
      </c>
      <c r="F179" s="122" t="s">
        <v>1203</v>
      </c>
      <c r="G179" s="123" t="s">
        <v>171</v>
      </c>
      <c r="H179" s="124">
        <v>295.64999999999998</v>
      </c>
      <c r="I179" s="125"/>
      <c r="J179" s="126">
        <f>ROUND(I179*H179,2)</f>
        <v>0</v>
      </c>
      <c r="K179" s="122" t="s">
        <v>172</v>
      </c>
      <c r="L179" s="32"/>
      <c r="M179" s="127" t="s">
        <v>19</v>
      </c>
      <c r="N179" s="128" t="s">
        <v>43</v>
      </c>
      <c r="P179" s="129">
        <f>O179*H179</f>
        <v>0</v>
      </c>
      <c r="Q179" s="129">
        <v>2.16</v>
      </c>
      <c r="R179" s="129">
        <f>Q179*H179</f>
        <v>638.60400000000004</v>
      </c>
      <c r="S179" s="129">
        <v>0</v>
      </c>
      <c r="T179" s="129">
        <f>S179*H179</f>
        <v>0</v>
      </c>
      <c r="U179" s="130" t="s">
        <v>19</v>
      </c>
      <c r="AR179" s="131" t="s">
        <v>173</v>
      </c>
      <c r="AT179" s="131" t="s">
        <v>168</v>
      </c>
      <c r="AU179" s="131" t="s">
        <v>82</v>
      </c>
      <c r="AY179" s="17" t="s">
        <v>167</v>
      </c>
      <c r="BE179" s="132">
        <f>IF(N179="základní",J179,0)</f>
        <v>0</v>
      </c>
      <c r="BF179" s="132">
        <f>IF(N179="snížená",J179,0)</f>
        <v>0</v>
      </c>
      <c r="BG179" s="132">
        <f>IF(N179="zákl. přenesená",J179,0)</f>
        <v>0</v>
      </c>
      <c r="BH179" s="132">
        <f>IF(N179="sníž. přenesená",J179,0)</f>
        <v>0</v>
      </c>
      <c r="BI179" s="132">
        <f>IF(N179="nulová",J179,0)</f>
        <v>0</v>
      </c>
      <c r="BJ179" s="17" t="s">
        <v>80</v>
      </c>
      <c r="BK179" s="132">
        <f>ROUND(I179*H179,2)</f>
        <v>0</v>
      </c>
      <c r="BL179" s="17" t="s">
        <v>173</v>
      </c>
      <c r="BM179" s="131" t="s">
        <v>1204</v>
      </c>
    </row>
    <row r="180" spans="2:65" s="1" customFormat="1" x14ac:dyDescent="0.2">
      <c r="B180" s="32"/>
      <c r="D180" s="133" t="s">
        <v>175</v>
      </c>
      <c r="F180" s="134" t="s">
        <v>1205</v>
      </c>
      <c r="I180" s="135"/>
      <c r="L180" s="32"/>
      <c r="M180" s="136"/>
      <c r="U180" s="53"/>
      <c r="AT180" s="17" t="s">
        <v>175</v>
      </c>
      <c r="AU180" s="17" t="s">
        <v>82</v>
      </c>
    </row>
    <row r="181" spans="2:65" s="11" customFormat="1" x14ac:dyDescent="0.2">
      <c r="B181" s="137"/>
      <c r="D181" s="138" t="s">
        <v>177</v>
      </c>
      <c r="E181" s="139" t="s">
        <v>19</v>
      </c>
      <c r="F181" s="140" t="s">
        <v>1206</v>
      </c>
      <c r="H181" s="141">
        <v>93.6</v>
      </c>
      <c r="I181" s="142"/>
      <c r="L181" s="137"/>
      <c r="M181" s="143"/>
      <c r="U181" s="144"/>
      <c r="AT181" s="139" t="s">
        <v>177</v>
      </c>
      <c r="AU181" s="139" t="s">
        <v>82</v>
      </c>
      <c r="AV181" s="11" t="s">
        <v>82</v>
      </c>
      <c r="AW181" s="11" t="s">
        <v>34</v>
      </c>
      <c r="AX181" s="11" t="s">
        <v>72</v>
      </c>
      <c r="AY181" s="139" t="s">
        <v>167</v>
      </c>
    </row>
    <row r="182" spans="2:65" s="13" customFormat="1" x14ac:dyDescent="0.2">
      <c r="B182" s="162"/>
      <c r="D182" s="138" t="s">
        <v>177</v>
      </c>
      <c r="E182" s="163" t="s">
        <v>19</v>
      </c>
      <c r="F182" s="164" t="s">
        <v>1207</v>
      </c>
      <c r="H182" s="163" t="s">
        <v>19</v>
      </c>
      <c r="I182" s="165"/>
      <c r="L182" s="162"/>
      <c r="M182" s="166"/>
      <c r="U182" s="167"/>
      <c r="AT182" s="163" t="s">
        <v>177</v>
      </c>
      <c r="AU182" s="163" t="s">
        <v>82</v>
      </c>
      <c r="AV182" s="13" t="s">
        <v>80</v>
      </c>
      <c r="AW182" s="13" t="s">
        <v>34</v>
      </c>
      <c r="AX182" s="13" t="s">
        <v>72</v>
      </c>
      <c r="AY182" s="163" t="s">
        <v>167</v>
      </c>
    </row>
    <row r="183" spans="2:65" s="11" customFormat="1" x14ac:dyDescent="0.2">
      <c r="B183" s="137"/>
      <c r="D183" s="138" t="s">
        <v>177</v>
      </c>
      <c r="E183" s="139" t="s">
        <v>19</v>
      </c>
      <c r="F183" s="140" t="s">
        <v>1208</v>
      </c>
      <c r="H183" s="141">
        <v>72.45</v>
      </c>
      <c r="I183" s="142"/>
      <c r="L183" s="137"/>
      <c r="M183" s="143"/>
      <c r="U183" s="144"/>
      <c r="AT183" s="139" t="s">
        <v>177</v>
      </c>
      <c r="AU183" s="139" t="s">
        <v>82</v>
      </c>
      <c r="AV183" s="11" t="s">
        <v>82</v>
      </c>
      <c r="AW183" s="11" t="s">
        <v>34</v>
      </c>
      <c r="AX183" s="11" t="s">
        <v>72</v>
      </c>
      <c r="AY183" s="139" t="s">
        <v>167</v>
      </c>
    </row>
    <row r="184" spans="2:65" s="11" customFormat="1" x14ac:dyDescent="0.2">
      <c r="B184" s="137"/>
      <c r="D184" s="138" t="s">
        <v>177</v>
      </c>
      <c r="E184" s="139" t="s">
        <v>19</v>
      </c>
      <c r="F184" s="140" t="s">
        <v>1209</v>
      </c>
      <c r="H184" s="141">
        <v>129.6</v>
      </c>
      <c r="I184" s="142"/>
      <c r="L184" s="137"/>
      <c r="M184" s="143"/>
      <c r="U184" s="144"/>
      <c r="AT184" s="139" t="s">
        <v>177</v>
      </c>
      <c r="AU184" s="139" t="s">
        <v>82</v>
      </c>
      <c r="AV184" s="11" t="s">
        <v>82</v>
      </c>
      <c r="AW184" s="11" t="s">
        <v>34</v>
      </c>
      <c r="AX184" s="11" t="s">
        <v>72</v>
      </c>
      <c r="AY184" s="139" t="s">
        <v>167</v>
      </c>
    </row>
    <row r="185" spans="2:65" s="12" customFormat="1" x14ac:dyDescent="0.2">
      <c r="B185" s="145"/>
      <c r="D185" s="138" t="s">
        <v>177</v>
      </c>
      <c r="E185" s="146" t="s">
        <v>19</v>
      </c>
      <c r="F185" s="147" t="s">
        <v>179</v>
      </c>
      <c r="H185" s="148">
        <v>295.64999999999998</v>
      </c>
      <c r="I185" s="149"/>
      <c r="L185" s="145"/>
      <c r="M185" s="150"/>
      <c r="U185" s="151"/>
      <c r="AT185" s="146" t="s">
        <v>177</v>
      </c>
      <c r="AU185" s="146" t="s">
        <v>82</v>
      </c>
      <c r="AV185" s="12" t="s">
        <v>173</v>
      </c>
      <c r="AW185" s="12" t="s">
        <v>34</v>
      </c>
      <c r="AX185" s="12" t="s">
        <v>80</v>
      </c>
      <c r="AY185" s="146" t="s">
        <v>167</v>
      </c>
    </row>
    <row r="186" spans="2:65" s="1" customFormat="1" ht="37.9" customHeight="1" x14ac:dyDescent="0.2">
      <c r="B186" s="32"/>
      <c r="C186" s="120" t="s">
        <v>598</v>
      </c>
      <c r="D186" s="120" t="s">
        <v>168</v>
      </c>
      <c r="E186" s="121" t="s">
        <v>1210</v>
      </c>
      <c r="F186" s="122" t="s">
        <v>1211</v>
      </c>
      <c r="G186" s="123" t="s">
        <v>171</v>
      </c>
      <c r="H186" s="124">
        <v>32.299999999999997</v>
      </c>
      <c r="I186" s="125"/>
      <c r="J186" s="126">
        <f>ROUND(I186*H186,2)</f>
        <v>0</v>
      </c>
      <c r="K186" s="122" t="s">
        <v>172</v>
      </c>
      <c r="L186" s="32"/>
      <c r="M186" s="127" t="s">
        <v>19</v>
      </c>
      <c r="N186" s="128" t="s">
        <v>43</v>
      </c>
      <c r="P186" s="129">
        <f>O186*H186</f>
        <v>0</v>
      </c>
      <c r="Q186" s="129">
        <v>2.16</v>
      </c>
      <c r="R186" s="129">
        <f>Q186*H186</f>
        <v>69.768000000000001</v>
      </c>
      <c r="S186" s="129">
        <v>0</v>
      </c>
      <c r="T186" s="129">
        <f>S186*H186</f>
        <v>0</v>
      </c>
      <c r="U186" s="130" t="s">
        <v>19</v>
      </c>
      <c r="AR186" s="131" t="s">
        <v>173</v>
      </c>
      <c r="AT186" s="131" t="s">
        <v>168</v>
      </c>
      <c r="AU186" s="131" t="s">
        <v>82</v>
      </c>
      <c r="AY186" s="17" t="s">
        <v>167</v>
      </c>
      <c r="BE186" s="132">
        <f>IF(N186="základní",J186,0)</f>
        <v>0</v>
      </c>
      <c r="BF186" s="132">
        <f>IF(N186="snížená",J186,0)</f>
        <v>0</v>
      </c>
      <c r="BG186" s="132">
        <f>IF(N186="zákl. přenesená",J186,0)</f>
        <v>0</v>
      </c>
      <c r="BH186" s="132">
        <f>IF(N186="sníž. přenesená",J186,0)</f>
        <v>0</v>
      </c>
      <c r="BI186" s="132">
        <f>IF(N186="nulová",J186,0)</f>
        <v>0</v>
      </c>
      <c r="BJ186" s="17" t="s">
        <v>80</v>
      </c>
      <c r="BK186" s="132">
        <f>ROUND(I186*H186,2)</f>
        <v>0</v>
      </c>
      <c r="BL186" s="17" t="s">
        <v>173</v>
      </c>
      <c r="BM186" s="131" t="s">
        <v>1212</v>
      </c>
    </row>
    <row r="187" spans="2:65" s="1" customFormat="1" x14ac:dyDescent="0.2">
      <c r="B187" s="32"/>
      <c r="D187" s="133" t="s">
        <v>175</v>
      </c>
      <c r="F187" s="134" t="s">
        <v>1213</v>
      </c>
      <c r="I187" s="135"/>
      <c r="L187" s="32"/>
      <c r="M187" s="136"/>
      <c r="U187" s="53"/>
      <c r="AT187" s="17" t="s">
        <v>175</v>
      </c>
      <c r="AU187" s="17" t="s">
        <v>82</v>
      </c>
    </row>
    <row r="188" spans="2:65" s="11" customFormat="1" x14ac:dyDescent="0.2">
      <c r="B188" s="137"/>
      <c r="D188" s="138" t="s">
        <v>177</v>
      </c>
      <c r="E188" s="139" t="s">
        <v>19</v>
      </c>
      <c r="F188" s="140" t="s">
        <v>1214</v>
      </c>
      <c r="H188" s="141">
        <v>23.4</v>
      </c>
      <c r="I188" s="142"/>
      <c r="L188" s="137"/>
      <c r="M188" s="143"/>
      <c r="U188" s="144"/>
      <c r="AT188" s="139" t="s">
        <v>177</v>
      </c>
      <c r="AU188" s="139" t="s">
        <v>82</v>
      </c>
      <c r="AV188" s="11" t="s">
        <v>82</v>
      </c>
      <c r="AW188" s="11" t="s">
        <v>34</v>
      </c>
      <c r="AX188" s="11" t="s">
        <v>72</v>
      </c>
      <c r="AY188" s="139" t="s">
        <v>167</v>
      </c>
    </row>
    <row r="189" spans="2:65" s="11" customFormat="1" x14ac:dyDescent="0.2">
      <c r="B189" s="137"/>
      <c r="D189" s="138" t="s">
        <v>177</v>
      </c>
      <c r="E189" s="139" t="s">
        <v>19</v>
      </c>
      <c r="F189" s="140" t="s">
        <v>1215</v>
      </c>
      <c r="H189" s="141">
        <v>8.9</v>
      </c>
      <c r="I189" s="142"/>
      <c r="L189" s="137"/>
      <c r="M189" s="143"/>
      <c r="U189" s="144"/>
      <c r="AT189" s="139" t="s">
        <v>177</v>
      </c>
      <c r="AU189" s="139" t="s">
        <v>82</v>
      </c>
      <c r="AV189" s="11" t="s">
        <v>82</v>
      </c>
      <c r="AW189" s="11" t="s">
        <v>34</v>
      </c>
      <c r="AX189" s="11" t="s">
        <v>72</v>
      </c>
      <c r="AY189" s="139" t="s">
        <v>167</v>
      </c>
    </row>
    <row r="190" spans="2:65" s="12" customFormat="1" x14ac:dyDescent="0.2">
      <c r="B190" s="145"/>
      <c r="D190" s="138" t="s">
        <v>177</v>
      </c>
      <c r="E190" s="146" t="s">
        <v>19</v>
      </c>
      <c r="F190" s="147" t="s">
        <v>179</v>
      </c>
      <c r="H190" s="148">
        <v>32.299999999999997</v>
      </c>
      <c r="I190" s="149"/>
      <c r="L190" s="145"/>
      <c r="M190" s="150"/>
      <c r="U190" s="151"/>
      <c r="AT190" s="146" t="s">
        <v>177</v>
      </c>
      <c r="AU190" s="146" t="s">
        <v>82</v>
      </c>
      <c r="AV190" s="12" t="s">
        <v>173</v>
      </c>
      <c r="AW190" s="12" t="s">
        <v>34</v>
      </c>
      <c r="AX190" s="12" t="s">
        <v>80</v>
      </c>
      <c r="AY190" s="146" t="s">
        <v>167</v>
      </c>
    </row>
    <row r="191" spans="2:65" s="1" customFormat="1" ht="24.2" customHeight="1" x14ac:dyDescent="0.2">
      <c r="B191" s="32"/>
      <c r="C191" s="270" t="s">
        <v>601</v>
      </c>
      <c r="D191" s="270" t="s">
        <v>168</v>
      </c>
      <c r="E191" s="271" t="s">
        <v>1216</v>
      </c>
      <c r="F191" s="272" t="s">
        <v>1217</v>
      </c>
      <c r="G191" s="273" t="s">
        <v>171</v>
      </c>
      <c r="H191" s="274">
        <v>20.204999999999998</v>
      </c>
      <c r="I191" s="275">
        <v>0</v>
      </c>
      <c r="J191" s="276">
        <f>ROUND(I191*H191,2)</f>
        <v>0</v>
      </c>
      <c r="K191" s="272" t="s">
        <v>172</v>
      </c>
      <c r="L191" s="32"/>
      <c r="M191" s="127" t="s">
        <v>19</v>
      </c>
      <c r="N191" s="128" t="s">
        <v>43</v>
      </c>
      <c r="P191" s="129">
        <f>O191*H191</f>
        <v>0</v>
      </c>
      <c r="Q191" s="129">
        <v>2.5018699999999998</v>
      </c>
      <c r="R191" s="129">
        <f>Q191*H191</f>
        <v>50.550283349999994</v>
      </c>
      <c r="S191" s="129">
        <v>0</v>
      </c>
      <c r="T191" s="129">
        <f>S191*H191</f>
        <v>0</v>
      </c>
      <c r="U191" s="130" t="s">
        <v>19</v>
      </c>
      <c r="AR191" s="131" t="s">
        <v>173</v>
      </c>
      <c r="AT191" s="131" t="s">
        <v>168</v>
      </c>
      <c r="AU191" s="131" t="s">
        <v>82</v>
      </c>
      <c r="AY191" s="17" t="s">
        <v>167</v>
      </c>
      <c r="BE191" s="132">
        <f>IF(N191="základní",J191,0)</f>
        <v>0</v>
      </c>
      <c r="BF191" s="132">
        <f>IF(N191="snížená",J191,0)</f>
        <v>0</v>
      </c>
      <c r="BG191" s="132">
        <f>IF(N191="zákl. přenesená",J191,0)</f>
        <v>0</v>
      </c>
      <c r="BH191" s="132">
        <f>IF(N191="sníž. přenesená",J191,0)</f>
        <v>0</v>
      </c>
      <c r="BI191" s="132">
        <f>IF(N191="nulová",J191,0)</f>
        <v>0</v>
      </c>
      <c r="BJ191" s="17" t="s">
        <v>80</v>
      </c>
      <c r="BK191" s="132">
        <f>ROUND(I191*H191,2)</f>
        <v>0</v>
      </c>
      <c r="BL191" s="17" t="s">
        <v>173</v>
      </c>
      <c r="BM191" s="131" t="s">
        <v>1218</v>
      </c>
    </row>
    <row r="192" spans="2:65" s="1" customFormat="1" x14ac:dyDescent="0.2">
      <c r="B192" s="32"/>
      <c r="D192" s="133" t="s">
        <v>175</v>
      </c>
      <c r="F192" s="134" t="s">
        <v>1219</v>
      </c>
      <c r="I192" s="135"/>
      <c r="L192" s="32"/>
      <c r="M192" s="136"/>
      <c r="U192" s="53"/>
      <c r="AT192" s="17" t="s">
        <v>175</v>
      </c>
      <c r="AU192" s="17" t="s">
        <v>82</v>
      </c>
    </row>
    <row r="193" spans="2:65" s="11" customFormat="1" x14ac:dyDescent="0.2">
      <c r="B193" s="137"/>
      <c r="D193" s="138" t="s">
        <v>177</v>
      </c>
      <c r="E193" s="139" t="s">
        <v>19</v>
      </c>
      <c r="F193" s="140" t="s">
        <v>1220</v>
      </c>
      <c r="H193" s="141">
        <v>20.204999999999998</v>
      </c>
      <c r="I193" s="142"/>
      <c r="L193" s="137"/>
      <c r="M193" s="143"/>
      <c r="U193" s="144"/>
      <c r="AT193" s="139" t="s">
        <v>177</v>
      </c>
      <c r="AU193" s="139" t="s">
        <v>82</v>
      </c>
      <c r="AV193" s="11" t="s">
        <v>82</v>
      </c>
      <c r="AW193" s="11" t="s">
        <v>34</v>
      </c>
      <c r="AX193" s="11" t="s">
        <v>72</v>
      </c>
      <c r="AY193" s="139" t="s">
        <v>167</v>
      </c>
    </row>
    <row r="194" spans="2:65" s="12" customFormat="1" x14ac:dyDescent="0.2">
      <c r="B194" s="145"/>
      <c r="D194" s="138" t="s">
        <v>177</v>
      </c>
      <c r="E194" s="146" t="s">
        <v>19</v>
      </c>
      <c r="F194" s="147" t="s">
        <v>179</v>
      </c>
      <c r="H194" s="148">
        <v>20.204999999999998</v>
      </c>
      <c r="I194" s="149"/>
      <c r="L194" s="145"/>
      <c r="M194" s="150"/>
      <c r="U194" s="151"/>
      <c r="AT194" s="146" t="s">
        <v>177</v>
      </c>
      <c r="AU194" s="146" t="s">
        <v>82</v>
      </c>
      <c r="AV194" s="12" t="s">
        <v>173</v>
      </c>
      <c r="AW194" s="12" t="s">
        <v>34</v>
      </c>
      <c r="AX194" s="12" t="s">
        <v>80</v>
      </c>
      <c r="AY194" s="146" t="s">
        <v>167</v>
      </c>
    </row>
    <row r="195" spans="2:65" s="1" customFormat="1" ht="44.25" customHeight="1" x14ac:dyDescent="0.2">
      <c r="B195" s="32"/>
      <c r="C195" s="270" t="s">
        <v>604</v>
      </c>
      <c r="D195" s="270" t="s">
        <v>168</v>
      </c>
      <c r="E195" s="271" t="s">
        <v>1221</v>
      </c>
      <c r="F195" s="272" t="s">
        <v>1222</v>
      </c>
      <c r="G195" s="273" t="s">
        <v>193</v>
      </c>
      <c r="H195" s="274">
        <v>3.375</v>
      </c>
      <c r="I195" s="275">
        <v>0</v>
      </c>
      <c r="J195" s="276">
        <f>ROUND(I195*H195,2)</f>
        <v>0</v>
      </c>
      <c r="K195" s="272" t="s">
        <v>172</v>
      </c>
      <c r="L195" s="32"/>
      <c r="M195" s="127" t="s">
        <v>19</v>
      </c>
      <c r="N195" s="128" t="s">
        <v>43</v>
      </c>
      <c r="P195" s="129">
        <f>O195*H195</f>
        <v>0</v>
      </c>
      <c r="Q195" s="129">
        <v>0.54959999999999998</v>
      </c>
      <c r="R195" s="129">
        <f>Q195*H195</f>
        <v>1.8549</v>
      </c>
      <c r="S195" s="129">
        <v>0</v>
      </c>
      <c r="T195" s="129">
        <f>S195*H195</f>
        <v>0</v>
      </c>
      <c r="U195" s="130" t="s">
        <v>19</v>
      </c>
      <c r="AR195" s="131" t="s">
        <v>173</v>
      </c>
      <c r="AT195" s="131" t="s">
        <v>168</v>
      </c>
      <c r="AU195" s="131" t="s">
        <v>82</v>
      </c>
      <c r="AY195" s="17" t="s">
        <v>167</v>
      </c>
      <c r="BE195" s="132">
        <f>IF(N195="základní",J195,0)</f>
        <v>0</v>
      </c>
      <c r="BF195" s="132">
        <f>IF(N195="snížená",J195,0)</f>
        <v>0</v>
      </c>
      <c r="BG195" s="132">
        <f>IF(N195="zákl. přenesená",J195,0)</f>
        <v>0</v>
      </c>
      <c r="BH195" s="132">
        <f>IF(N195="sníž. přenesená",J195,0)</f>
        <v>0</v>
      </c>
      <c r="BI195" s="132">
        <f>IF(N195="nulová",J195,0)</f>
        <v>0</v>
      </c>
      <c r="BJ195" s="17" t="s">
        <v>80</v>
      </c>
      <c r="BK195" s="132">
        <f>ROUND(I195*H195,2)</f>
        <v>0</v>
      </c>
      <c r="BL195" s="17" t="s">
        <v>173</v>
      </c>
      <c r="BM195" s="131" t="s">
        <v>1223</v>
      </c>
    </row>
    <row r="196" spans="2:65" s="1" customFormat="1" x14ac:dyDescent="0.2">
      <c r="B196" s="32"/>
      <c r="D196" s="133" t="s">
        <v>175</v>
      </c>
      <c r="F196" s="134" t="s">
        <v>1224</v>
      </c>
      <c r="I196" s="135"/>
      <c r="L196" s="32"/>
      <c r="M196" s="136"/>
      <c r="U196" s="53"/>
      <c r="AT196" s="17" t="s">
        <v>175</v>
      </c>
      <c r="AU196" s="17" t="s">
        <v>82</v>
      </c>
    </row>
    <row r="197" spans="2:65" s="13" customFormat="1" x14ac:dyDescent="0.2">
      <c r="B197" s="162"/>
      <c r="D197" s="138" t="s">
        <v>177</v>
      </c>
      <c r="E197" s="163" t="s">
        <v>19</v>
      </c>
      <c r="F197" s="164" t="s">
        <v>1225</v>
      </c>
      <c r="H197" s="163" t="s">
        <v>19</v>
      </c>
      <c r="I197" s="165"/>
      <c r="L197" s="162"/>
      <c r="M197" s="166"/>
      <c r="U197" s="167"/>
      <c r="AT197" s="163" t="s">
        <v>177</v>
      </c>
      <c r="AU197" s="163" t="s">
        <v>82</v>
      </c>
      <c r="AV197" s="13" t="s">
        <v>80</v>
      </c>
      <c r="AW197" s="13" t="s">
        <v>34</v>
      </c>
      <c r="AX197" s="13" t="s">
        <v>72</v>
      </c>
      <c r="AY197" s="163" t="s">
        <v>167</v>
      </c>
    </row>
    <row r="198" spans="2:65" s="11" customFormat="1" x14ac:dyDescent="0.2">
      <c r="B198" s="137"/>
      <c r="D198" s="138" t="s">
        <v>177</v>
      </c>
      <c r="E198" s="139" t="s">
        <v>19</v>
      </c>
      <c r="F198" s="140" t="s">
        <v>1226</v>
      </c>
      <c r="H198" s="141">
        <v>1.125</v>
      </c>
      <c r="I198" s="142"/>
      <c r="L198" s="137"/>
      <c r="M198" s="143"/>
      <c r="U198" s="144"/>
      <c r="AT198" s="139" t="s">
        <v>177</v>
      </c>
      <c r="AU198" s="139" t="s">
        <v>82</v>
      </c>
      <c r="AV198" s="11" t="s">
        <v>82</v>
      </c>
      <c r="AW198" s="11" t="s">
        <v>34</v>
      </c>
      <c r="AX198" s="11" t="s">
        <v>72</v>
      </c>
      <c r="AY198" s="139" t="s">
        <v>167</v>
      </c>
    </row>
    <row r="199" spans="2:65" s="13" customFormat="1" x14ac:dyDescent="0.2">
      <c r="B199" s="162"/>
      <c r="D199" s="138" t="s">
        <v>177</v>
      </c>
      <c r="E199" s="163" t="s">
        <v>19</v>
      </c>
      <c r="F199" s="164" t="s">
        <v>1227</v>
      </c>
      <c r="H199" s="163" t="s">
        <v>19</v>
      </c>
      <c r="I199" s="165"/>
      <c r="L199" s="162"/>
      <c r="M199" s="166"/>
      <c r="U199" s="167"/>
      <c r="AT199" s="163" t="s">
        <v>177</v>
      </c>
      <c r="AU199" s="163" t="s">
        <v>82</v>
      </c>
      <c r="AV199" s="13" t="s">
        <v>80</v>
      </c>
      <c r="AW199" s="13" t="s">
        <v>34</v>
      </c>
      <c r="AX199" s="13" t="s">
        <v>72</v>
      </c>
      <c r="AY199" s="163" t="s">
        <v>167</v>
      </c>
    </row>
    <row r="200" spans="2:65" s="11" customFormat="1" x14ac:dyDescent="0.2">
      <c r="B200" s="137"/>
      <c r="D200" s="138" t="s">
        <v>177</v>
      </c>
      <c r="E200" s="139" t="s">
        <v>19</v>
      </c>
      <c r="F200" s="140" t="s">
        <v>1228</v>
      </c>
      <c r="H200" s="141">
        <v>2.25</v>
      </c>
      <c r="I200" s="142"/>
      <c r="L200" s="137"/>
      <c r="M200" s="143"/>
      <c r="U200" s="144"/>
      <c r="AT200" s="139" t="s">
        <v>177</v>
      </c>
      <c r="AU200" s="139" t="s">
        <v>82</v>
      </c>
      <c r="AV200" s="11" t="s">
        <v>82</v>
      </c>
      <c r="AW200" s="11" t="s">
        <v>34</v>
      </c>
      <c r="AX200" s="11" t="s">
        <v>72</v>
      </c>
      <c r="AY200" s="139" t="s">
        <v>167</v>
      </c>
    </row>
    <row r="201" spans="2:65" s="12" customFormat="1" x14ac:dyDescent="0.2">
      <c r="B201" s="145"/>
      <c r="D201" s="138" t="s">
        <v>177</v>
      </c>
      <c r="E201" s="146" t="s">
        <v>19</v>
      </c>
      <c r="F201" s="147" t="s">
        <v>179</v>
      </c>
      <c r="H201" s="148">
        <v>3.375</v>
      </c>
      <c r="I201" s="149"/>
      <c r="L201" s="145"/>
      <c r="M201" s="150"/>
      <c r="U201" s="151"/>
      <c r="AT201" s="146" t="s">
        <v>177</v>
      </c>
      <c r="AU201" s="146" t="s">
        <v>82</v>
      </c>
      <c r="AV201" s="12" t="s">
        <v>173</v>
      </c>
      <c r="AW201" s="12" t="s">
        <v>34</v>
      </c>
      <c r="AX201" s="12" t="s">
        <v>80</v>
      </c>
      <c r="AY201" s="146" t="s">
        <v>167</v>
      </c>
    </row>
    <row r="202" spans="2:65" s="10" customFormat="1" ht="22.9" customHeight="1" x14ac:dyDescent="0.2">
      <c r="B202" s="110"/>
      <c r="D202" s="111" t="s">
        <v>71</v>
      </c>
      <c r="E202" s="175" t="s">
        <v>199</v>
      </c>
      <c r="F202" s="175" t="s">
        <v>238</v>
      </c>
      <c r="I202" s="113"/>
      <c r="J202" s="176">
        <f>BK202</f>
        <v>0</v>
      </c>
      <c r="L202" s="110"/>
      <c r="M202" s="115"/>
      <c r="P202" s="116">
        <f>SUM(P203:P213)</f>
        <v>0</v>
      </c>
      <c r="R202" s="116">
        <f>SUM(R203:R213)</f>
        <v>0</v>
      </c>
      <c r="T202" s="116">
        <f>SUM(T203:T213)</f>
        <v>0</v>
      </c>
      <c r="U202" s="117"/>
      <c r="AR202" s="111" t="s">
        <v>80</v>
      </c>
      <c r="AT202" s="118" t="s">
        <v>71</v>
      </c>
      <c r="AU202" s="118" t="s">
        <v>80</v>
      </c>
      <c r="AY202" s="111" t="s">
        <v>167</v>
      </c>
      <c r="BK202" s="119">
        <f>SUM(BK203:BK213)</f>
        <v>0</v>
      </c>
    </row>
    <row r="203" spans="2:65" s="1" customFormat="1" ht="37.9" customHeight="1" x14ac:dyDescent="0.2">
      <c r="B203" s="32"/>
      <c r="C203" s="120" t="s">
        <v>608</v>
      </c>
      <c r="D203" s="120" t="s">
        <v>168</v>
      </c>
      <c r="E203" s="121" t="s">
        <v>1229</v>
      </c>
      <c r="F203" s="122" t="s">
        <v>1230</v>
      </c>
      <c r="G203" s="123" t="s">
        <v>193</v>
      </c>
      <c r="H203" s="124">
        <v>676</v>
      </c>
      <c r="I203" s="125"/>
      <c r="J203" s="126">
        <f>ROUND(I203*H203,2)</f>
        <v>0</v>
      </c>
      <c r="K203" s="122" t="s">
        <v>1231</v>
      </c>
      <c r="L203" s="32"/>
      <c r="M203" s="127" t="s">
        <v>19</v>
      </c>
      <c r="N203" s="128" t="s">
        <v>43</v>
      </c>
      <c r="P203" s="129">
        <f>O203*H203</f>
        <v>0</v>
      </c>
      <c r="Q203" s="129">
        <v>0</v>
      </c>
      <c r="R203" s="129">
        <f>Q203*H203</f>
        <v>0</v>
      </c>
      <c r="S203" s="129">
        <v>0</v>
      </c>
      <c r="T203" s="129">
        <f>S203*H203</f>
        <v>0</v>
      </c>
      <c r="U203" s="130" t="s">
        <v>19</v>
      </c>
      <c r="AR203" s="131" t="s">
        <v>173</v>
      </c>
      <c r="AT203" s="131" t="s">
        <v>168</v>
      </c>
      <c r="AU203" s="131" t="s">
        <v>82</v>
      </c>
      <c r="AY203" s="17" t="s">
        <v>167</v>
      </c>
      <c r="BE203" s="132">
        <f>IF(N203="základní",J203,0)</f>
        <v>0</v>
      </c>
      <c r="BF203" s="132">
        <f>IF(N203="snížená",J203,0)</f>
        <v>0</v>
      </c>
      <c r="BG203" s="132">
        <f>IF(N203="zákl. přenesená",J203,0)</f>
        <v>0</v>
      </c>
      <c r="BH203" s="132">
        <f>IF(N203="sníž. přenesená",J203,0)</f>
        <v>0</v>
      </c>
      <c r="BI203" s="132">
        <f>IF(N203="nulová",J203,0)</f>
        <v>0</v>
      </c>
      <c r="BJ203" s="17" t="s">
        <v>80</v>
      </c>
      <c r="BK203" s="132">
        <f>ROUND(I203*H203,2)</f>
        <v>0</v>
      </c>
      <c r="BL203" s="17" t="s">
        <v>173</v>
      </c>
      <c r="BM203" s="131" t="s">
        <v>1232</v>
      </c>
    </row>
    <row r="204" spans="2:65" s="1" customFormat="1" x14ac:dyDescent="0.2">
      <c r="B204" s="32"/>
      <c r="D204" s="133" t="s">
        <v>175</v>
      </c>
      <c r="F204" s="134" t="s">
        <v>1233</v>
      </c>
      <c r="I204" s="135"/>
      <c r="L204" s="32"/>
      <c r="M204" s="136"/>
      <c r="U204" s="53"/>
      <c r="AT204" s="17" t="s">
        <v>175</v>
      </c>
      <c r="AU204" s="17" t="s">
        <v>82</v>
      </c>
    </row>
    <row r="205" spans="2:65" s="13" customFormat="1" x14ac:dyDescent="0.2">
      <c r="B205" s="162"/>
      <c r="D205" s="138" t="s">
        <v>177</v>
      </c>
      <c r="E205" s="163" t="s">
        <v>19</v>
      </c>
      <c r="F205" s="164" t="s">
        <v>1234</v>
      </c>
      <c r="H205" s="163" t="s">
        <v>19</v>
      </c>
      <c r="I205" s="165"/>
      <c r="L205" s="162"/>
      <c r="M205" s="166"/>
      <c r="U205" s="167"/>
      <c r="AT205" s="163" t="s">
        <v>177</v>
      </c>
      <c r="AU205" s="163" t="s">
        <v>82</v>
      </c>
      <c r="AV205" s="13" t="s">
        <v>80</v>
      </c>
      <c r="AW205" s="13" t="s">
        <v>34</v>
      </c>
      <c r="AX205" s="13" t="s">
        <v>72</v>
      </c>
      <c r="AY205" s="163" t="s">
        <v>167</v>
      </c>
    </row>
    <row r="206" spans="2:65" s="11" customFormat="1" x14ac:dyDescent="0.2">
      <c r="B206" s="137"/>
      <c r="D206" s="138" t="s">
        <v>177</v>
      </c>
      <c r="E206" s="139" t="s">
        <v>19</v>
      </c>
      <c r="F206" s="140" t="s">
        <v>1235</v>
      </c>
      <c r="H206" s="141">
        <v>676</v>
      </c>
      <c r="I206" s="142"/>
      <c r="L206" s="137"/>
      <c r="M206" s="143"/>
      <c r="U206" s="144"/>
      <c r="AT206" s="139" t="s">
        <v>177</v>
      </c>
      <c r="AU206" s="139" t="s">
        <v>82</v>
      </c>
      <c r="AV206" s="11" t="s">
        <v>82</v>
      </c>
      <c r="AW206" s="11" t="s">
        <v>34</v>
      </c>
      <c r="AX206" s="11" t="s">
        <v>72</v>
      </c>
      <c r="AY206" s="139" t="s">
        <v>167</v>
      </c>
    </row>
    <row r="207" spans="2:65" s="12" customFormat="1" x14ac:dyDescent="0.2">
      <c r="B207" s="145"/>
      <c r="D207" s="138" t="s">
        <v>177</v>
      </c>
      <c r="E207" s="146" t="s">
        <v>19</v>
      </c>
      <c r="F207" s="147" t="s">
        <v>179</v>
      </c>
      <c r="H207" s="148">
        <v>676</v>
      </c>
      <c r="I207" s="149"/>
      <c r="L207" s="145"/>
      <c r="M207" s="150"/>
      <c r="U207" s="151"/>
      <c r="AT207" s="146" t="s">
        <v>177</v>
      </c>
      <c r="AU207" s="146" t="s">
        <v>82</v>
      </c>
      <c r="AV207" s="12" t="s">
        <v>173</v>
      </c>
      <c r="AW207" s="12" t="s">
        <v>34</v>
      </c>
      <c r="AX207" s="12" t="s">
        <v>80</v>
      </c>
      <c r="AY207" s="146" t="s">
        <v>167</v>
      </c>
    </row>
    <row r="208" spans="2:65" s="1" customFormat="1" ht="44.25" customHeight="1" x14ac:dyDescent="0.2">
      <c r="B208" s="32"/>
      <c r="C208" s="270" t="s">
        <v>611</v>
      </c>
      <c r="D208" s="270" t="s">
        <v>168</v>
      </c>
      <c r="E208" s="271" t="s">
        <v>1236</v>
      </c>
      <c r="F208" s="272" t="s">
        <v>1237</v>
      </c>
      <c r="G208" s="273" t="s">
        <v>193</v>
      </c>
      <c r="H208" s="274">
        <v>202.05</v>
      </c>
      <c r="I208" s="275">
        <v>0</v>
      </c>
      <c r="J208" s="276">
        <f>ROUND(I208*H208,2)</f>
        <v>0</v>
      </c>
      <c r="K208" s="272" t="s">
        <v>172</v>
      </c>
      <c r="L208" s="32"/>
      <c r="M208" s="127" t="s">
        <v>19</v>
      </c>
      <c r="N208" s="128" t="s">
        <v>43</v>
      </c>
      <c r="P208" s="129">
        <f>O208*H208</f>
        <v>0</v>
      </c>
      <c r="Q208" s="129">
        <v>0</v>
      </c>
      <c r="R208" s="129">
        <f>Q208*H208</f>
        <v>0</v>
      </c>
      <c r="S208" s="129">
        <v>0</v>
      </c>
      <c r="T208" s="129">
        <f>S208*H208</f>
        <v>0</v>
      </c>
      <c r="U208" s="130" t="s">
        <v>19</v>
      </c>
      <c r="AR208" s="131" t="s">
        <v>173</v>
      </c>
      <c r="AT208" s="131" t="s">
        <v>168</v>
      </c>
      <c r="AU208" s="131" t="s">
        <v>82</v>
      </c>
      <c r="AY208" s="17" t="s">
        <v>167</v>
      </c>
      <c r="BE208" s="132">
        <f>IF(N208="základní",J208,0)</f>
        <v>0</v>
      </c>
      <c r="BF208" s="132">
        <f>IF(N208="snížená",J208,0)</f>
        <v>0</v>
      </c>
      <c r="BG208" s="132">
        <f>IF(N208="zákl. přenesená",J208,0)</f>
        <v>0</v>
      </c>
      <c r="BH208" s="132">
        <f>IF(N208="sníž. přenesená",J208,0)</f>
        <v>0</v>
      </c>
      <c r="BI208" s="132">
        <f>IF(N208="nulová",J208,0)</f>
        <v>0</v>
      </c>
      <c r="BJ208" s="17" t="s">
        <v>80</v>
      </c>
      <c r="BK208" s="132">
        <f>ROUND(I208*H208,2)</f>
        <v>0</v>
      </c>
      <c r="BL208" s="17" t="s">
        <v>173</v>
      </c>
      <c r="BM208" s="131" t="s">
        <v>1238</v>
      </c>
    </row>
    <row r="209" spans="2:65" s="1" customFormat="1" x14ac:dyDescent="0.2">
      <c r="B209" s="32"/>
      <c r="D209" s="133" t="s">
        <v>175</v>
      </c>
      <c r="F209" s="134" t="s">
        <v>1239</v>
      </c>
      <c r="I209" s="135"/>
      <c r="L209" s="32"/>
      <c r="M209" s="136"/>
      <c r="U209" s="53"/>
      <c r="AT209" s="17" t="s">
        <v>175</v>
      </c>
      <c r="AU209" s="17" t="s">
        <v>82</v>
      </c>
    </row>
    <row r="210" spans="2:65" s="13" customFormat="1" x14ac:dyDescent="0.2">
      <c r="B210" s="162"/>
      <c r="D210" s="138" t="s">
        <v>177</v>
      </c>
      <c r="E210" s="163" t="s">
        <v>19</v>
      </c>
      <c r="F210" s="164" t="s">
        <v>1240</v>
      </c>
      <c r="H210" s="163" t="s">
        <v>19</v>
      </c>
      <c r="I210" s="165"/>
      <c r="L210" s="162"/>
      <c r="M210" s="166"/>
      <c r="U210" s="167"/>
      <c r="AT210" s="163" t="s">
        <v>177</v>
      </c>
      <c r="AU210" s="163" t="s">
        <v>82</v>
      </c>
      <c r="AV210" s="13" t="s">
        <v>80</v>
      </c>
      <c r="AW210" s="13" t="s">
        <v>34</v>
      </c>
      <c r="AX210" s="13" t="s">
        <v>72</v>
      </c>
      <c r="AY210" s="163" t="s">
        <v>167</v>
      </c>
    </row>
    <row r="211" spans="2:65" s="11" customFormat="1" x14ac:dyDescent="0.2">
      <c r="B211" s="137"/>
      <c r="D211" s="138" t="s">
        <v>177</v>
      </c>
      <c r="E211" s="139" t="s">
        <v>19</v>
      </c>
      <c r="F211" s="140" t="s">
        <v>1208</v>
      </c>
      <c r="H211" s="141">
        <v>72.45</v>
      </c>
      <c r="I211" s="142"/>
      <c r="L211" s="137"/>
      <c r="M211" s="143"/>
      <c r="U211" s="144"/>
      <c r="AT211" s="139" t="s">
        <v>177</v>
      </c>
      <c r="AU211" s="139" t="s">
        <v>82</v>
      </c>
      <c r="AV211" s="11" t="s">
        <v>82</v>
      </c>
      <c r="AW211" s="11" t="s">
        <v>34</v>
      </c>
      <c r="AX211" s="11" t="s">
        <v>72</v>
      </c>
      <c r="AY211" s="139" t="s">
        <v>167</v>
      </c>
    </row>
    <row r="212" spans="2:65" s="11" customFormat="1" x14ac:dyDescent="0.2">
      <c r="B212" s="137"/>
      <c r="D212" s="138" t="s">
        <v>177</v>
      </c>
      <c r="E212" s="139" t="s">
        <v>19</v>
      </c>
      <c r="F212" s="140" t="s">
        <v>1209</v>
      </c>
      <c r="H212" s="141">
        <v>129.6</v>
      </c>
      <c r="I212" s="142"/>
      <c r="L212" s="137"/>
      <c r="M212" s="143"/>
      <c r="U212" s="144"/>
      <c r="AT212" s="139" t="s">
        <v>177</v>
      </c>
      <c r="AU212" s="139" t="s">
        <v>82</v>
      </c>
      <c r="AV212" s="11" t="s">
        <v>82</v>
      </c>
      <c r="AW212" s="11" t="s">
        <v>34</v>
      </c>
      <c r="AX212" s="11" t="s">
        <v>72</v>
      </c>
      <c r="AY212" s="139" t="s">
        <v>167</v>
      </c>
    </row>
    <row r="213" spans="2:65" s="12" customFormat="1" x14ac:dyDescent="0.2">
      <c r="B213" s="145"/>
      <c r="D213" s="138" t="s">
        <v>177</v>
      </c>
      <c r="E213" s="146" t="s">
        <v>19</v>
      </c>
      <c r="F213" s="147" t="s">
        <v>179</v>
      </c>
      <c r="H213" s="148">
        <v>202.05</v>
      </c>
      <c r="I213" s="149"/>
      <c r="L213" s="145"/>
      <c r="M213" s="150"/>
      <c r="U213" s="151"/>
      <c r="AT213" s="146" t="s">
        <v>177</v>
      </c>
      <c r="AU213" s="146" t="s">
        <v>82</v>
      </c>
      <c r="AV213" s="12" t="s">
        <v>173</v>
      </c>
      <c r="AW213" s="12" t="s">
        <v>34</v>
      </c>
      <c r="AX213" s="12" t="s">
        <v>80</v>
      </c>
      <c r="AY213" s="146" t="s">
        <v>167</v>
      </c>
    </row>
    <row r="214" spans="2:65" s="10" customFormat="1" ht="22.9" customHeight="1" x14ac:dyDescent="0.2">
      <c r="B214" s="110"/>
      <c r="D214" s="111" t="s">
        <v>71</v>
      </c>
      <c r="E214" s="175" t="s">
        <v>205</v>
      </c>
      <c r="F214" s="175" t="s">
        <v>299</v>
      </c>
      <c r="I214" s="113"/>
      <c r="J214" s="176">
        <f>BK214</f>
        <v>0</v>
      </c>
      <c r="L214" s="110"/>
      <c r="M214" s="115"/>
      <c r="P214" s="116">
        <f>SUM(P215:P242)</f>
        <v>0</v>
      </c>
      <c r="R214" s="116">
        <f>SUM(R215:R242)</f>
        <v>239.57618487999997</v>
      </c>
      <c r="T214" s="116">
        <f>SUM(T215:T242)</f>
        <v>0</v>
      </c>
      <c r="U214" s="117"/>
      <c r="AR214" s="111" t="s">
        <v>80</v>
      </c>
      <c r="AT214" s="118" t="s">
        <v>71</v>
      </c>
      <c r="AU214" s="118" t="s">
        <v>80</v>
      </c>
      <c r="AY214" s="111" t="s">
        <v>167</v>
      </c>
      <c r="BK214" s="119">
        <f>SUM(BK215:BK242)</f>
        <v>0</v>
      </c>
    </row>
    <row r="215" spans="2:65" s="1" customFormat="1" ht="33" customHeight="1" x14ac:dyDescent="0.2">
      <c r="B215" s="32"/>
      <c r="C215" s="120" t="s">
        <v>615</v>
      </c>
      <c r="D215" s="120" t="s">
        <v>168</v>
      </c>
      <c r="E215" s="121" t="s">
        <v>1241</v>
      </c>
      <c r="F215" s="122" t="s">
        <v>1242</v>
      </c>
      <c r="G215" s="123" t="s">
        <v>171</v>
      </c>
      <c r="H215" s="124">
        <v>93.6</v>
      </c>
      <c r="I215" s="125"/>
      <c r="J215" s="126">
        <f>ROUND(I215*H215,2)</f>
        <v>0</v>
      </c>
      <c r="K215" s="122" t="s">
        <v>172</v>
      </c>
      <c r="L215" s="32"/>
      <c r="M215" s="127" t="s">
        <v>19</v>
      </c>
      <c r="N215" s="128" t="s">
        <v>43</v>
      </c>
      <c r="P215" s="129">
        <f>O215*H215</f>
        <v>0</v>
      </c>
      <c r="Q215" s="129">
        <v>2.5018699999999998</v>
      </c>
      <c r="R215" s="129">
        <f>Q215*H215</f>
        <v>234.17503199999996</v>
      </c>
      <c r="S215" s="129">
        <v>0</v>
      </c>
      <c r="T215" s="129">
        <f>S215*H215</f>
        <v>0</v>
      </c>
      <c r="U215" s="130" t="s">
        <v>19</v>
      </c>
      <c r="AR215" s="131" t="s">
        <v>173</v>
      </c>
      <c r="AT215" s="131" t="s">
        <v>168</v>
      </c>
      <c r="AU215" s="131" t="s">
        <v>82</v>
      </c>
      <c r="AY215" s="17" t="s">
        <v>167</v>
      </c>
      <c r="BE215" s="132">
        <f>IF(N215="základní",J215,0)</f>
        <v>0</v>
      </c>
      <c r="BF215" s="132">
        <f>IF(N215="snížená",J215,0)</f>
        <v>0</v>
      </c>
      <c r="BG215" s="132">
        <f>IF(N215="zákl. přenesená",J215,0)</f>
        <v>0</v>
      </c>
      <c r="BH215" s="132">
        <f>IF(N215="sníž. přenesená",J215,0)</f>
        <v>0</v>
      </c>
      <c r="BI215" s="132">
        <f>IF(N215="nulová",J215,0)</f>
        <v>0</v>
      </c>
      <c r="BJ215" s="17" t="s">
        <v>80</v>
      </c>
      <c r="BK215" s="132">
        <f>ROUND(I215*H215,2)</f>
        <v>0</v>
      </c>
      <c r="BL215" s="17" t="s">
        <v>173</v>
      </c>
      <c r="BM215" s="131" t="s">
        <v>1243</v>
      </c>
    </row>
    <row r="216" spans="2:65" s="1" customFormat="1" x14ac:dyDescent="0.2">
      <c r="B216" s="32"/>
      <c r="D216" s="133" t="s">
        <v>175</v>
      </c>
      <c r="F216" s="134" t="s">
        <v>1244</v>
      </c>
      <c r="I216" s="135"/>
      <c r="L216" s="32"/>
      <c r="M216" s="136"/>
      <c r="U216" s="53"/>
      <c r="AT216" s="17" t="s">
        <v>175</v>
      </c>
      <c r="AU216" s="17" t="s">
        <v>82</v>
      </c>
    </row>
    <row r="217" spans="2:65" s="11" customFormat="1" x14ac:dyDescent="0.2">
      <c r="B217" s="137"/>
      <c r="D217" s="138" t="s">
        <v>177</v>
      </c>
      <c r="E217" s="139" t="s">
        <v>19</v>
      </c>
      <c r="F217" s="140" t="s">
        <v>1206</v>
      </c>
      <c r="H217" s="141">
        <v>93.6</v>
      </c>
      <c r="I217" s="142"/>
      <c r="L217" s="137"/>
      <c r="M217" s="143"/>
      <c r="U217" s="144"/>
      <c r="AT217" s="139" t="s">
        <v>177</v>
      </c>
      <c r="AU217" s="139" t="s">
        <v>82</v>
      </c>
      <c r="AV217" s="11" t="s">
        <v>82</v>
      </c>
      <c r="AW217" s="11" t="s">
        <v>34</v>
      </c>
      <c r="AX217" s="11" t="s">
        <v>72</v>
      </c>
      <c r="AY217" s="139" t="s">
        <v>167</v>
      </c>
    </row>
    <row r="218" spans="2:65" s="12" customFormat="1" x14ac:dyDescent="0.2">
      <c r="B218" s="145"/>
      <c r="D218" s="138" t="s">
        <v>177</v>
      </c>
      <c r="E218" s="146" t="s">
        <v>19</v>
      </c>
      <c r="F218" s="147" t="s">
        <v>179</v>
      </c>
      <c r="H218" s="148">
        <v>93.6</v>
      </c>
      <c r="I218" s="149"/>
      <c r="L218" s="145"/>
      <c r="M218" s="150"/>
      <c r="U218" s="151"/>
      <c r="AT218" s="146" t="s">
        <v>177</v>
      </c>
      <c r="AU218" s="146" t="s">
        <v>82</v>
      </c>
      <c r="AV218" s="12" t="s">
        <v>173</v>
      </c>
      <c r="AW218" s="12" t="s">
        <v>34</v>
      </c>
      <c r="AX218" s="12" t="s">
        <v>80</v>
      </c>
      <c r="AY218" s="146" t="s">
        <v>167</v>
      </c>
    </row>
    <row r="219" spans="2:65" s="1" customFormat="1" ht="37.9" customHeight="1" x14ac:dyDescent="0.2">
      <c r="B219" s="32"/>
      <c r="C219" s="120" t="s">
        <v>618</v>
      </c>
      <c r="D219" s="120" t="s">
        <v>168</v>
      </c>
      <c r="E219" s="121" t="s">
        <v>1245</v>
      </c>
      <c r="F219" s="122" t="s">
        <v>1246</v>
      </c>
      <c r="G219" s="123" t="s">
        <v>171</v>
      </c>
      <c r="H219" s="124">
        <v>93.6</v>
      </c>
      <c r="I219" s="125"/>
      <c r="J219" s="126">
        <f>ROUND(I219*H219,2)</f>
        <v>0</v>
      </c>
      <c r="K219" s="122" t="s">
        <v>172</v>
      </c>
      <c r="L219" s="32"/>
      <c r="M219" s="127" t="s">
        <v>19</v>
      </c>
      <c r="N219" s="128" t="s">
        <v>43</v>
      </c>
      <c r="P219" s="129">
        <f>O219*H219</f>
        <v>0</v>
      </c>
      <c r="Q219" s="129">
        <v>3.5349999999999999E-2</v>
      </c>
      <c r="R219" s="129">
        <f>Q219*H219</f>
        <v>3.3087599999999999</v>
      </c>
      <c r="S219" s="129">
        <v>0</v>
      </c>
      <c r="T219" s="129">
        <f>S219*H219</f>
        <v>0</v>
      </c>
      <c r="U219" s="130" t="s">
        <v>19</v>
      </c>
      <c r="AR219" s="131" t="s">
        <v>173</v>
      </c>
      <c r="AT219" s="131" t="s">
        <v>168</v>
      </c>
      <c r="AU219" s="131" t="s">
        <v>82</v>
      </c>
      <c r="AY219" s="17" t="s">
        <v>167</v>
      </c>
      <c r="BE219" s="132">
        <f>IF(N219="základní",J219,0)</f>
        <v>0</v>
      </c>
      <c r="BF219" s="132">
        <f>IF(N219="snížená",J219,0)</f>
        <v>0</v>
      </c>
      <c r="BG219" s="132">
        <f>IF(N219="zákl. přenesená",J219,0)</f>
        <v>0</v>
      </c>
      <c r="BH219" s="132">
        <f>IF(N219="sníž. přenesená",J219,0)</f>
        <v>0</v>
      </c>
      <c r="BI219" s="132">
        <f>IF(N219="nulová",J219,0)</f>
        <v>0</v>
      </c>
      <c r="BJ219" s="17" t="s">
        <v>80</v>
      </c>
      <c r="BK219" s="132">
        <f>ROUND(I219*H219,2)</f>
        <v>0</v>
      </c>
      <c r="BL219" s="17" t="s">
        <v>173</v>
      </c>
      <c r="BM219" s="131" t="s">
        <v>1247</v>
      </c>
    </row>
    <row r="220" spans="2:65" s="1" customFormat="1" x14ac:dyDescent="0.2">
      <c r="B220" s="32"/>
      <c r="D220" s="133" t="s">
        <v>175</v>
      </c>
      <c r="F220" s="134" t="s">
        <v>1248</v>
      </c>
      <c r="I220" s="135"/>
      <c r="L220" s="32"/>
      <c r="M220" s="136"/>
      <c r="U220" s="53"/>
      <c r="AT220" s="17" t="s">
        <v>175</v>
      </c>
      <c r="AU220" s="17" t="s">
        <v>82</v>
      </c>
    </row>
    <row r="221" spans="2:65" s="1" customFormat="1" ht="24.2" customHeight="1" x14ac:dyDescent="0.2">
      <c r="B221" s="32"/>
      <c r="C221" s="120" t="s">
        <v>621</v>
      </c>
      <c r="D221" s="120" t="s">
        <v>168</v>
      </c>
      <c r="E221" s="121" t="s">
        <v>1249</v>
      </c>
      <c r="F221" s="122" t="s">
        <v>1250</v>
      </c>
      <c r="G221" s="123" t="s">
        <v>193</v>
      </c>
      <c r="H221" s="124">
        <v>491.4</v>
      </c>
      <c r="I221" s="125"/>
      <c r="J221" s="126">
        <f>ROUND(I221*H221,2)</f>
        <v>0</v>
      </c>
      <c r="K221" s="122" t="s">
        <v>172</v>
      </c>
      <c r="L221" s="32"/>
      <c r="M221" s="127" t="s">
        <v>19</v>
      </c>
      <c r="N221" s="128" t="s">
        <v>43</v>
      </c>
      <c r="P221" s="129">
        <f>O221*H221</f>
        <v>0</v>
      </c>
      <c r="Q221" s="129">
        <v>1.3200000000000001E-4</v>
      </c>
      <c r="R221" s="129">
        <f>Q221*H221</f>
        <v>6.48648E-2</v>
      </c>
      <c r="S221" s="129">
        <v>0</v>
      </c>
      <c r="T221" s="129">
        <f>S221*H221</f>
        <v>0</v>
      </c>
      <c r="U221" s="130" t="s">
        <v>19</v>
      </c>
      <c r="AR221" s="131" t="s">
        <v>173</v>
      </c>
      <c r="AT221" s="131" t="s">
        <v>168</v>
      </c>
      <c r="AU221" s="131" t="s">
        <v>82</v>
      </c>
      <c r="AY221" s="17" t="s">
        <v>167</v>
      </c>
      <c r="BE221" s="132">
        <f>IF(N221="základní",J221,0)</f>
        <v>0</v>
      </c>
      <c r="BF221" s="132">
        <f>IF(N221="snížená",J221,0)</f>
        <v>0</v>
      </c>
      <c r="BG221" s="132">
        <f>IF(N221="zákl. přenesená",J221,0)</f>
        <v>0</v>
      </c>
      <c r="BH221" s="132">
        <f>IF(N221="sníž. přenesená",J221,0)</f>
        <v>0</v>
      </c>
      <c r="BI221" s="132">
        <f>IF(N221="nulová",J221,0)</f>
        <v>0</v>
      </c>
      <c r="BJ221" s="17" t="s">
        <v>80</v>
      </c>
      <c r="BK221" s="132">
        <f>ROUND(I221*H221,2)</f>
        <v>0</v>
      </c>
      <c r="BL221" s="17" t="s">
        <v>173</v>
      </c>
      <c r="BM221" s="131" t="s">
        <v>1251</v>
      </c>
    </row>
    <row r="222" spans="2:65" s="1" customFormat="1" x14ac:dyDescent="0.2">
      <c r="B222" s="32"/>
      <c r="D222" s="133" t="s">
        <v>175</v>
      </c>
      <c r="F222" s="134" t="s">
        <v>1252</v>
      </c>
      <c r="I222" s="135"/>
      <c r="L222" s="32"/>
      <c r="M222" s="136"/>
      <c r="U222" s="53"/>
      <c r="AT222" s="17" t="s">
        <v>175</v>
      </c>
      <c r="AU222" s="17" t="s">
        <v>82</v>
      </c>
    </row>
    <row r="223" spans="2:65" s="11" customFormat="1" x14ac:dyDescent="0.2">
      <c r="B223" s="137"/>
      <c r="D223" s="138" t="s">
        <v>177</v>
      </c>
      <c r="E223" s="139" t="s">
        <v>19</v>
      </c>
      <c r="F223" s="140" t="s">
        <v>1253</v>
      </c>
      <c r="H223" s="141">
        <v>491.4</v>
      </c>
      <c r="I223" s="142"/>
      <c r="L223" s="137"/>
      <c r="M223" s="143"/>
      <c r="U223" s="144"/>
      <c r="AT223" s="139" t="s">
        <v>177</v>
      </c>
      <c r="AU223" s="139" t="s">
        <v>82</v>
      </c>
      <c r="AV223" s="11" t="s">
        <v>82</v>
      </c>
      <c r="AW223" s="11" t="s">
        <v>34</v>
      </c>
      <c r="AX223" s="11" t="s">
        <v>72</v>
      </c>
      <c r="AY223" s="139" t="s">
        <v>167</v>
      </c>
    </row>
    <row r="224" spans="2:65" s="12" customFormat="1" x14ac:dyDescent="0.2">
      <c r="B224" s="145"/>
      <c r="D224" s="138" t="s">
        <v>177</v>
      </c>
      <c r="E224" s="146" t="s">
        <v>19</v>
      </c>
      <c r="F224" s="147" t="s">
        <v>179</v>
      </c>
      <c r="H224" s="148">
        <v>491.4</v>
      </c>
      <c r="I224" s="149"/>
      <c r="L224" s="145"/>
      <c r="M224" s="150"/>
      <c r="U224" s="151"/>
      <c r="AT224" s="146" t="s">
        <v>177</v>
      </c>
      <c r="AU224" s="146" t="s">
        <v>82</v>
      </c>
      <c r="AV224" s="12" t="s">
        <v>173</v>
      </c>
      <c r="AW224" s="12" t="s">
        <v>34</v>
      </c>
      <c r="AX224" s="12" t="s">
        <v>80</v>
      </c>
      <c r="AY224" s="146" t="s">
        <v>167</v>
      </c>
    </row>
    <row r="225" spans="2:65" s="1" customFormat="1" ht="24.2" customHeight="1" x14ac:dyDescent="0.2">
      <c r="B225" s="32"/>
      <c r="C225" s="152" t="s">
        <v>624</v>
      </c>
      <c r="D225" s="152" t="s">
        <v>180</v>
      </c>
      <c r="E225" s="153" t="s">
        <v>1254</v>
      </c>
      <c r="F225" s="154" t="s">
        <v>1255</v>
      </c>
      <c r="G225" s="155" t="s">
        <v>193</v>
      </c>
      <c r="H225" s="156">
        <v>572.26099999999997</v>
      </c>
      <c r="I225" s="157"/>
      <c r="J225" s="158">
        <f>ROUND(I225*H225,2)</f>
        <v>0</v>
      </c>
      <c r="K225" s="154" t="s">
        <v>172</v>
      </c>
      <c r="L225" s="159"/>
      <c r="M225" s="160" t="s">
        <v>19</v>
      </c>
      <c r="N225" s="161" t="s">
        <v>43</v>
      </c>
      <c r="P225" s="129">
        <f>O225*H225</f>
        <v>0</v>
      </c>
      <c r="Q225" s="129">
        <v>5.0000000000000001E-4</v>
      </c>
      <c r="R225" s="129">
        <f>Q225*H225</f>
        <v>0.28613050000000001</v>
      </c>
      <c r="S225" s="129">
        <v>0</v>
      </c>
      <c r="T225" s="129">
        <f>S225*H225</f>
        <v>0</v>
      </c>
      <c r="U225" s="130" t="s">
        <v>19</v>
      </c>
      <c r="AR225" s="131" t="s">
        <v>354</v>
      </c>
      <c r="AT225" s="131" t="s">
        <v>180</v>
      </c>
      <c r="AU225" s="131" t="s">
        <v>82</v>
      </c>
      <c r="AY225" s="17" t="s">
        <v>167</v>
      </c>
      <c r="BE225" s="132">
        <f>IF(N225="základní",J225,0)</f>
        <v>0</v>
      </c>
      <c r="BF225" s="132">
        <f>IF(N225="snížená",J225,0)</f>
        <v>0</v>
      </c>
      <c r="BG225" s="132">
        <f>IF(N225="zákl. přenesená",J225,0)</f>
        <v>0</v>
      </c>
      <c r="BH225" s="132">
        <f>IF(N225="sníž. přenesená",J225,0)</f>
        <v>0</v>
      </c>
      <c r="BI225" s="132">
        <f>IF(N225="nulová",J225,0)</f>
        <v>0</v>
      </c>
      <c r="BJ225" s="17" t="s">
        <v>80</v>
      </c>
      <c r="BK225" s="132">
        <f>ROUND(I225*H225,2)</f>
        <v>0</v>
      </c>
      <c r="BL225" s="17" t="s">
        <v>273</v>
      </c>
      <c r="BM225" s="131" t="s">
        <v>1256</v>
      </c>
    </row>
    <row r="226" spans="2:65" s="11" customFormat="1" x14ac:dyDescent="0.2">
      <c r="B226" s="137"/>
      <c r="D226" s="138" t="s">
        <v>177</v>
      </c>
      <c r="E226" s="139" t="s">
        <v>19</v>
      </c>
      <c r="F226" s="140" t="s">
        <v>1257</v>
      </c>
      <c r="H226" s="141">
        <v>572.26099999999997</v>
      </c>
      <c r="I226" s="142"/>
      <c r="L226" s="137"/>
      <c r="M226" s="143"/>
      <c r="U226" s="144"/>
      <c r="AT226" s="139" t="s">
        <v>177</v>
      </c>
      <c r="AU226" s="139" t="s">
        <v>82</v>
      </c>
      <c r="AV226" s="11" t="s">
        <v>82</v>
      </c>
      <c r="AW226" s="11" t="s">
        <v>34</v>
      </c>
      <c r="AX226" s="11" t="s">
        <v>72</v>
      </c>
      <c r="AY226" s="139" t="s">
        <v>167</v>
      </c>
    </row>
    <row r="227" spans="2:65" s="12" customFormat="1" x14ac:dyDescent="0.2">
      <c r="B227" s="145"/>
      <c r="D227" s="138" t="s">
        <v>177</v>
      </c>
      <c r="E227" s="146" t="s">
        <v>19</v>
      </c>
      <c r="F227" s="147" t="s">
        <v>179</v>
      </c>
      <c r="H227" s="148">
        <v>572.26099999999997</v>
      </c>
      <c r="I227" s="149"/>
      <c r="L227" s="145"/>
      <c r="M227" s="150"/>
      <c r="U227" s="151"/>
      <c r="AT227" s="146" t="s">
        <v>177</v>
      </c>
      <c r="AU227" s="146" t="s">
        <v>82</v>
      </c>
      <c r="AV227" s="12" t="s">
        <v>173</v>
      </c>
      <c r="AW227" s="12" t="s">
        <v>34</v>
      </c>
      <c r="AX227" s="12" t="s">
        <v>80</v>
      </c>
      <c r="AY227" s="146" t="s">
        <v>167</v>
      </c>
    </row>
    <row r="228" spans="2:65" s="1" customFormat="1" ht="24.2" customHeight="1" x14ac:dyDescent="0.2">
      <c r="B228" s="32"/>
      <c r="C228" s="120" t="s">
        <v>627</v>
      </c>
      <c r="D228" s="120" t="s">
        <v>168</v>
      </c>
      <c r="E228" s="121" t="s">
        <v>1258</v>
      </c>
      <c r="F228" s="122" t="s">
        <v>1259</v>
      </c>
      <c r="G228" s="123" t="s">
        <v>193</v>
      </c>
      <c r="H228" s="124">
        <v>491.4</v>
      </c>
      <c r="I228" s="125"/>
      <c r="J228" s="126">
        <f>ROUND(I228*H228,2)</f>
        <v>0</v>
      </c>
      <c r="K228" s="122" t="s">
        <v>172</v>
      </c>
      <c r="L228" s="32"/>
      <c r="M228" s="127" t="s">
        <v>19</v>
      </c>
      <c r="N228" s="128" t="s">
        <v>43</v>
      </c>
      <c r="P228" s="129">
        <f>O228*H228</f>
        <v>0</v>
      </c>
      <c r="Q228" s="129">
        <v>3.3E-4</v>
      </c>
      <c r="R228" s="129">
        <f>Q228*H228</f>
        <v>0.162162</v>
      </c>
      <c r="S228" s="129">
        <v>0</v>
      </c>
      <c r="T228" s="129">
        <f>S228*H228</f>
        <v>0</v>
      </c>
      <c r="U228" s="130" t="s">
        <v>19</v>
      </c>
      <c r="AR228" s="131" t="s">
        <v>173</v>
      </c>
      <c r="AT228" s="131" t="s">
        <v>168</v>
      </c>
      <c r="AU228" s="131" t="s">
        <v>82</v>
      </c>
      <c r="AY228" s="17" t="s">
        <v>167</v>
      </c>
      <c r="BE228" s="132">
        <f>IF(N228="základní",J228,0)</f>
        <v>0</v>
      </c>
      <c r="BF228" s="132">
        <f>IF(N228="snížená",J228,0)</f>
        <v>0</v>
      </c>
      <c r="BG228" s="132">
        <f>IF(N228="zákl. přenesená",J228,0)</f>
        <v>0</v>
      </c>
      <c r="BH228" s="132">
        <f>IF(N228="sníž. přenesená",J228,0)</f>
        <v>0</v>
      </c>
      <c r="BI228" s="132">
        <f>IF(N228="nulová",J228,0)</f>
        <v>0</v>
      </c>
      <c r="BJ228" s="17" t="s">
        <v>80</v>
      </c>
      <c r="BK228" s="132">
        <f>ROUND(I228*H228,2)</f>
        <v>0</v>
      </c>
      <c r="BL228" s="17" t="s">
        <v>173</v>
      </c>
      <c r="BM228" s="131" t="s">
        <v>1260</v>
      </c>
    </row>
    <row r="229" spans="2:65" s="1" customFormat="1" x14ac:dyDescent="0.2">
      <c r="B229" s="32"/>
      <c r="D229" s="133" t="s">
        <v>175</v>
      </c>
      <c r="F229" s="134" t="s">
        <v>1261</v>
      </c>
      <c r="I229" s="135"/>
      <c r="L229" s="32"/>
      <c r="M229" s="136"/>
      <c r="U229" s="53"/>
      <c r="AT229" s="17" t="s">
        <v>175</v>
      </c>
      <c r="AU229" s="17" t="s">
        <v>82</v>
      </c>
    </row>
    <row r="230" spans="2:65" s="11" customFormat="1" x14ac:dyDescent="0.2">
      <c r="B230" s="137"/>
      <c r="D230" s="138" t="s">
        <v>177</v>
      </c>
      <c r="E230" s="139" t="s">
        <v>19</v>
      </c>
      <c r="F230" s="140" t="s">
        <v>1253</v>
      </c>
      <c r="H230" s="141">
        <v>491.4</v>
      </c>
      <c r="I230" s="142"/>
      <c r="L230" s="137"/>
      <c r="M230" s="143"/>
      <c r="U230" s="144"/>
      <c r="AT230" s="139" t="s">
        <v>177</v>
      </c>
      <c r="AU230" s="139" t="s">
        <v>82</v>
      </c>
      <c r="AV230" s="11" t="s">
        <v>82</v>
      </c>
      <c r="AW230" s="11" t="s">
        <v>34</v>
      </c>
      <c r="AX230" s="11" t="s">
        <v>72</v>
      </c>
      <c r="AY230" s="139" t="s">
        <v>167</v>
      </c>
    </row>
    <row r="231" spans="2:65" s="12" customFormat="1" x14ac:dyDescent="0.2">
      <c r="B231" s="145"/>
      <c r="D231" s="138" t="s">
        <v>177</v>
      </c>
      <c r="E231" s="146" t="s">
        <v>19</v>
      </c>
      <c r="F231" s="147" t="s">
        <v>179</v>
      </c>
      <c r="H231" s="148">
        <v>491.4</v>
      </c>
      <c r="I231" s="149"/>
      <c r="L231" s="145"/>
      <c r="M231" s="150"/>
      <c r="U231" s="151"/>
      <c r="AT231" s="146" t="s">
        <v>177</v>
      </c>
      <c r="AU231" s="146" t="s">
        <v>82</v>
      </c>
      <c r="AV231" s="12" t="s">
        <v>173</v>
      </c>
      <c r="AW231" s="12" t="s">
        <v>34</v>
      </c>
      <c r="AX231" s="12" t="s">
        <v>80</v>
      </c>
      <c r="AY231" s="146" t="s">
        <v>167</v>
      </c>
    </row>
    <row r="232" spans="2:65" s="1" customFormat="1" ht="37.9" customHeight="1" x14ac:dyDescent="0.2">
      <c r="B232" s="32"/>
      <c r="C232" s="120" t="s">
        <v>630</v>
      </c>
      <c r="D232" s="120" t="s">
        <v>168</v>
      </c>
      <c r="E232" s="121" t="s">
        <v>1262</v>
      </c>
      <c r="F232" s="122" t="s">
        <v>1263</v>
      </c>
      <c r="G232" s="123" t="s">
        <v>193</v>
      </c>
      <c r="H232" s="124">
        <v>491.4</v>
      </c>
      <c r="I232" s="125"/>
      <c r="J232" s="126">
        <f>ROUND(I232*H232,2)</f>
        <v>0</v>
      </c>
      <c r="K232" s="122" t="s">
        <v>172</v>
      </c>
      <c r="L232" s="32"/>
      <c r="M232" s="127" t="s">
        <v>19</v>
      </c>
      <c r="N232" s="128" t="s">
        <v>43</v>
      </c>
      <c r="P232" s="129">
        <f>O232*H232</f>
        <v>0</v>
      </c>
      <c r="Q232" s="129">
        <v>3.2039999999999998E-3</v>
      </c>
      <c r="R232" s="129">
        <f>Q232*H232</f>
        <v>1.5744455999999998</v>
      </c>
      <c r="S232" s="129">
        <v>0</v>
      </c>
      <c r="T232" s="129">
        <f>S232*H232</f>
        <v>0</v>
      </c>
      <c r="U232" s="130" t="s">
        <v>19</v>
      </c>
      <c r="AR232" s="131" t="s">
        <v>173</v>
      </c>
      <c r="AT232" s="131" t="s">
        <v>168</v>
      </c>
      <c r="AU232" s="131" t="s">
        <v>82</v>
      </c>
      <c r="AY232" s="17" t="s">
        <v>167</v>
      </c>
      <c r="BE232" s="132">
        <f>IF(N232="základní",J232,0)</f>
        <v>0</v>
      </c>
      <c r="BF232" s="132">
        <f>IF(N232="snížená",J232,0)</f>
        <v>0</v>
      </c>
      <c r="BG232" s="132">
        <f>IF(N232="zákl. přenesená",J232,0)</f>
        <v>0</v>
      </c>
      <c r="BH232" s="132">
        <f>IF(N232="sníž. přenesená",J232,0)</f>
        <v>0</v>
      </c>
      <c r="BI232" s="132">
        <f>IF(N232="nulová",J232,0)</f>
        <v>0</v>
      </c>
      <c r="BJ232" s="17" t="s">
        <v>80</v>
      </c>
      <c r="BK232" s="132">
        <f>ROUND(I232*H232,2)</f>
        <v>0</v>
      </c>
      <c r="BL232" s="17" t="s">
        <v>173</v>
      </c>
      <c r="BM232" s="131" t="s">
        <v>1264</v>
      </c>
    </row>
    <row r="233" spans="2:65" s="1" customFormat="1" x14ac:dyDescent="0.2">
      <c r="B233" s="32"/>
      <c r="D233" s="133" t="s">
        <v>175</v>
      </c>
      <c r="F233" s="134" t="s">
        <v>1265</v>
      </c>
      <c r="I233" s="135"/>
      <c r="L233" s="32"/>
      <c r="M233" s="136"/>
      <c r="U233" s="53"/>
      <c r="AT233" s="17" t="s">
        <v>175</v>
      </c>
      <c r="AU233" s="17" t="s">
        <v>82</v>
      </c>
    </row>
    <row r="234" spans="2:65" s="11" customFormat="1" x14ac:dyDescent="0.2">
      <c r="B234" s="137"/>
      <c r="D234" s="138" t="s">
        <v>177</v>
      </c>
      <c r="E234" s="139" t="s">
        <v>19</v>
      </c>
      <c r="F234" s="140" t="s">
        <v>1266</v>
      </c>
      <c r="H234" s="141">
        <v>491.4</v>
      </c>
      <c r="I234" s="142"/>
      <c r="L234" s="137"/>
      <c r="M234" s="143"/>
      <c r="U234" s="144"/>
      <c r="AT234" s="139" t="s">
        <v>177</v>
      </c>
      <c r="AU234" s="139" t="s">
        <v>82</v>
      </c>
      <c r="AV234" s="11" t="s">
        <v>82</v>
      </c>
      <c r="AW234" s="11" t="s">
        <v>34</v>
      </c>
      <c r="AX234" s="11" t="s">
        <v>72</v>
      </c>
      <c r="AY234" s="139" t="s">
        <v>167</v>
      </c>
    </row>
    <row r="235" spans="2:65" s="12" customFormat="1" x14ac:dyDescent="0.2">
      <c r="B235" s="145"/>
      <c r="D235" s="138" t="s">
        <v>177</v>
      </c>
      <c r="E235" s="146" t="s">
        <v>19</v>
      </c>
      <c r="F235" s="147" t="s">
        <v>179</v>
      </c>
      <c r="H235" s="148">
        <v>491.4</v>
      </c>
      <c r="I235" s="149"/>
      <c r="L235" s="145"/>
      <c r="M235" s="150"/>
      <c r="U235" s="151"/>
      <c r="AT235" s="146" t="s">
        <v>177</v>
      </c>
      <c r="AU235" s="146" t="s">
        <v>82</v>
      </c>
      <c r="AV235" s="12" t="s">
        <v>173</v>
      </c>
      <c r="AW235" s="12" t="s">
        <v>34</v>
      </c>
      <c r="AX235" s="12" t="s">
        <v>80</v>
      </c>
      <c r="AY235" s="146" t="s">
        <v>167</v>
      </c>
    </row>
    <row r="236" spans="2:65" s="1" customFormat="1" ht="44.25" customHeight="1" x14ac:dyDescent="0.2">
      <c r="B236" s="32"/>
      <c r="C236" s="120" t="s">
        <v>634</v>
      </c>
      <c r="D236" s="120" t="s">
        <v>168</v>
      </c>
      <c r="E236" s="121" t="s">
        <v>1267</v>
      </c>
      <c r="F236" s="122" t="s">
        <v>1268</v>
      </c>
      <c r="G236" s="123" t="s">
        <v>228</v>
      </c>
      <c r="H236" s="124">
        <v>234</v>
      </c>
      <c r="I236" s="125"/>
      <c r="J236" s="126">
        <f>ROUND(I236*H236,2)</f>
        <v>0</v>
      </c>
      <c r="K236" s="122" t="s">
        <v>172</v>
      </c>
      <c r="L236" s="32"/>
      <c r="M236" s="127" t="s">
        <v>19</v>
      </c>
      <c r="N236" s="128" t="s">
        <v>43</v>
      </c>
      <c r="P236" s="129">
        <f>O236*H236</f>
        <v>0</v>
      </c>
      <c r="Q236" s="129">
        <v>2.0469999999999999E-5</v>
      </c>
      <c r="R236" s="129">
        <f>Q236*H236</f>
        <v>4.7899800000000001E-3</v>
      </c>
      <c r="S236" s="129">
        <v>0</v>
      </c>
      <c r="T236" s="129">
        <f>S236*H236</f>
        <v>0</v>
      </c>
      <c r="U236" s="130" t="s">
        <v>19</v>
      </c>
      <c r="AR236" s="131" t="s">
        <v>173</v>
      </c>
      <c r="AT236" s="131" t="s">
        <v>168</v>
      </c>
      <c r="AU236" s="131" t="s">
        <v>82</v>
      </c>
      <c r="AY236" s="17" t="s">
        <v>167</v>
      </c>
      <c r="BE236" s="132">
        <f>IF(N236="základní",J236,0)</f>
        <v>0</v>
      </c>
      <c r="BF236" s="132">
        <f>IF(N236="snížená",J236,0)</f>
        <v>0</v>
      </c>
      <c r="BG236" s="132">
        <f>IF(N236="zákl. přenesená",J236,0)</f>
        <v>0</v>
      </c>
      <c r="BH236" s="132">
        <f>IF(N236="sníž. přenesená",J236,0)</f>
        <v>0</v>
      </c>
      <c r="BI236" s="132">
        <f>IF(N236="nulová",J236,0)</f>
        <v>0</v>
      </c>
      <c r="BJ236" s="17" t="s">
        <v>80</v>
      </c>
      <c r="BK236" s="132">
        <f>ROUND(I236*H236,2)</f>
        <v>0</v>
      </c>
      <c r="BL236" s="17" t="s">
        <v>173</v>
      </c>
      <c r="BM236" s="131" t="s">
        <v>1269</v>
      </c>
    </row>
    <row r="237" spans="2:65" s="1" customFormat="1" x14ac:dyDescent="0.2">
      <c r="B237" s="32"/>
      <c r="D237" s="133" t="s">
        <v>175</v>
      </c>
      <c r="F237" s="134" t="s">
        <v>1270</v>
      </c>
      <c r="I237" s="135"/>
      <c r="L237" s="32"/>
      <c r="M237" s="136"/>
      <c r="U237" s="53"/>
      <c r="AT237" s="17" t="s">
        <v>175</v>
      </c>
      <c r="AU237" s="17" t="s">
        <v>82</v>
      </c>
    </row>
    <row r="238" spans="2:65" s="11" customFormat="1" x14ac:dyDescent="0.2">
      <c r="B238" s="137"/>
      <c r="D238" s="138" t="s">
        <v>177</v>
      </c>
      <c r="E238" s="139" t="s">
        <v>19</v>
      </c>
      <c r="F238" s="140" t="s">
        <v>1271</v>
      </c>
      <c r="H238" s="141">
        <v>234</v>
      </c>
      <c r="I238" s="142"/>
      <c r="L238" s="137"/>
      <c r="M238" s="143"/>
      <c r="U238" s="144"/>
      <c r="AT238" s="139" t="s">
        <v>177</v>
      </c>
      <c r="AU238" s="139" t="s">
        <v>82</v>
      </c>
      <c r="AV238" s="11" t="s">
        <v>82</v>
      </c>
      <c r="AW238" s="11" t="s">
        <v>34</v>
      </c>
      <c r="AX238" s="11" t="s">
        <v>72</v>
      </c>
      <c r="AY238" s="139" t="s">
        <v>167</v>
      </c>
    </row>
    <row r="239" spans="2:65" s="12" customFormat="1" x14ac:dyDescent="0.2">
      <c r="B239" s="145"/>
      <c r="D239" s="138" t="s">
        <v>177</v>
      </c>
      <c r="E239" s="146" t="s">
        <v>19</v>
      </c>
      <c r="F239" s="147" t="s">
        <v>179</v>
      </c>
      <c r="H239" s="148">
        <v>234</v>
      </c>
      <c r="I239" s="149"/>
      <c r="L239" s="145"/>
      <c r="M239" s="150"/>
      <c r="U239" s="151"/>
      <c r="AT239" s="146" t="s">
        <v>177</v>
      </c>
      <c r="AU239" s="146" t="s">
        <v>82</v>
      </c>
      <c r="AV239" s="12" t="s">
        <v>173</v>
      </c>
      <c r="AW239" s="12" t="s">
        <v>34</v>
      </c>
      <c r="AX239" s="12" t="s">
        <v>80</v>
      </c>
      <c r="AY239" s="146" t="s">
        <v>167</v>
      </c>
    </row>
    <row r="240" spans="2:65" s="1" customFormat="1" ht="24.2" customHeight="1" x14ac:dyDescent="0.2">
      <c r="B240" s="32"/>
      <c r="C240" s="120" t="s">
        <v>637</v>
      </c>
      <c r="D240" s="120" t="s">
        <v>168</v>
      </c>
      <c r="E240" s="121" t="s">
        <v>1272</v>
      </c>
      <c r="F240" s="122" t="s">
        <v>3391</v>
      </c>
      <c r="G240" s="123" t="s">
        <v>171</v>
      </c>
      <c r="H240" s="124">
        <v>12.8</v>
      </c>
      <c r="I240" s="125"/>
      <c r="J240" s="126">
        <f>ROUND(I240*H240,2)</f>
        <v>0</v>
      </c>
      <c r="K240" s="122" t="s">
        <v>19</v>
      </c>
      <c r="L240" s="32"/>
      <c r="M240" s="127" t="s">
        <v>19</v>
      </c>
      <c r="N240" s="128" t="s">
        <v>43</v>
      </c>
      <c r="P240" s="129">
        <f>O240*H240</f>
        <v>0</v>
      </c>
      <c r="Q240" s="129">
        <v>0</v>
      </c>
      <c r="R240" s="129">
        <f>Q240*H240</f>
        <v>0</v>
      </c>
      <c r="S240" s="129">
        <v>0</v>
      </c>
      <c r="T240" s="129">
        <f>S240*H240</f>
        <v>0</v>
      </c>
      <c r="U240" s="130" t="s">
        <v>19</v>
      </c>
      <c r="AR240" s="131" t="s">
        <v>173</v>
      </c>
      <c r="AT240" s="131" t="s">
        <v>168</v>
      </c>
      <c r="AU240" s="131" t="s">
        <v>82</v>
      </c>
      <c r="AY240" s="17" t="s">
        <v>167</v>
      </c>
      <c r="BE240" s="132">
        <f>IF(N240="základní",J240,0)</f>
        <v>0</v>
      </c>
      <c r="BF240" s="132">
        <f>IF(N240="snížená",J240,0)</f>
        <v>0</v>
      </c>
      <c r="BG240" s="132">
        <f>IF(N240="zákl. přenesená",J240,0)</f>
        <v>0</v>
      </c>
      <c r="BH240" s="132">
        <f>IF(N240="sníž. přenesená",J240,0)</f>
        <v>0</v>
      </c>
      <c r="BI240" s="132">
        <f>IF(N240="nulová",J240,0)</f>
        <v>0</v>
      </c>
      <c r="BJ240" s="17" t="s">
        <v>80</v>
      </c>
      <c r="BK240" s="132">
        <f>ROUND(I240*H240,2)</f>
        <v>0</v>
      </c>
      <c r="BL240" s="17" t="s">
        <v>173</v>
      </c>
      <c r="BM240" s="131" t="s">
        <v>1273</v>
      </c>
    </row>
    <row r="241" spans="2:65" s="11" customFormat="1" x14ac:dyDescent="0.2">
      <c r="B241" s="137"/>
      <c r="D241" s="138" t="s">
        <v>177</v>
      </c>
      <c r="E241" s="139" t="s">
        <v>19</v>
      </c>
      <c r="F241" s="140" t="s">
        <v>1274</v>
      </c>
      <c r="H241" s="141">
        <v>12.8</v>
      </c>
      <c r="I241" s="142"/>
      <c r="L241" s="137"/>
      <c r="M241" s="143"/>
      <c r="U241" s="144"/>
      <c r="AT241" s="139" t="s">
        <v>177</v>
      </c>
      <c r="AU241" s="139" t="s">
        <v>82</v>
      </c>
      <c r="AV241" s="11" t="s">
        <v>82</v>
      </c>
      <c r="AW241" s="11" t="s">
        <v>34</v>
      </c>
      <c r="AX241" s="11" t="s">
        <v>72</v>
      </c>
      <c r="AY241" s="139" t="s">
        <v>167</v>
      </c>
    </row>
    <row r="242" spans="2:65" s="12" customFormat="1" x14ac:dyDescent="0.2">
      <c r="B242" s="145"/>
      <c r="D242" s="138" t="s">
        <v>177</v>
      </c>
      <c r="E242" s="146" t="s">
        <v>19</v>
      </c>
      <c r="F242" s="147" t="s">
        <v>179</v>
      </c>
      <c r="H242" s="148">
        <v>12.8</v>
      </c>
      <c r="I242" s="149"/>
      <c r="L242" s="145"/>
      <c r="M242" s="150"/>
      <c r="U242" s="151"/>
      <c r="AT242" s="146" t="s">
        <v>177</v>
      </c>
      <c r="AU242" s="146" t="s">
        <v>82</v>
      </c>
      <c r="AV242" s="12" t="s">
        <v>173</v>
      </c>
      <c r="AW242" s="12" t="s">
        <v>34</v>
      </c>
      <c r="AX242" s="12" t="s">
        <v>80</v>
      </c>
      <c r="AY242" s="146" t="s">
        <v>167</v>
      </c>
    </row>
    <row r="243" spans="2:65" s="10" customFormat="1" ht="25.9" customHeight="1" x14ac:dyDescent="0.2">
      <c r="B243" s="110"/>
      <c r="D243" s="111" t="s">
        <v>71</v>
      </c>
      <c r="E243" s="112" t="s">
        <v>1275</v>
      </c>
      <c r="F243" s="112" t="s">
        <v>1276</v>
      </c>
      <c r="I243" s="113"/>
      <c r="J243" s="114">
        <f>BK243</f>
        <v>0</v>
      </c>
      <c r="L243" s="110"/>
      <c r="M243" s="115"/>
      <c r="P243" s="116">
        <f>P244+P258</f>
        <v>0</v>
      </c>
      <c r="R243" s="116">
        <f>R244+R258</f>
        <v>9.4893719999999995</v>
      </c>
      <c r="T243" s="116">
        <f>T244+T258</f>
        <v>0</v>
      </c>
      <c r="U243" s="117"/>
      <c r="AR243" s="111" t="s">
        <v>82</v>
      </c>
      <c r="AT243" s="118" t="s">
        <v>71</v>
      </c>
      <c r="AU243" s="118" t="s">
        <v>72</v>
      </c>
      <c r="AY243" s="111" t="s">
        <v>167</v>
      </c>
      <c r="BK243" s="119">
        <f>BK244+BK258</f>
        <v>0</v>
      </c>
    </row>
    <row r="244" spans="2:65" s="10" customFormat="1" ht="22.9" customHeight="1" x14ac:dyDescent="0.2">
      <c r="B244" s="110"/>
      <c r="D244" s="111" t="s">
        <v>71</v>
      </c>
      <c r="E244" s="175" t="s">
        <v>1277</v>
      </c>
      <c r="F244" s="175" t="s">
        <v>1278</v>
      </c>
      <c r="I244" s="113"/>
      <c r="J244" s="176">
        <f>BK244</f>
        <v>0</v>
      </c>
      <c r="L244" s="110"/>
      <c r="M244" s="115"/>
      <c r="P244" s="116">
        <f>SUM(P245:P257)</f>
        <v>0</v>
      </c>
      <c r="R244" s="116">
        <f>SUM(R245:R257)</f>
        <v>6.9517319999999998</v>
      </c>
      <c r="T244" s="116">
        <f>SUM(T245:T257)</f>
        <v>0</v>
      </c>
      <c r="U244" s="117"/>
      <c r="AR244" s="111" t="s">
        <v>82</v>
      </c>
      <c r="AT244" s="118" t="s">
        <v>71</v>
      </c>
      <c r="AU244" s="118" t="s">
        <v>80</v>
      </c>
      <c r="AY244" s="111" t="s">
        <v>167</v>
      </c>
      <c r="BK244" s="119">
        <f>SUM(BK245:BK257)</f>
        <v>0</v>
      </c>
    </row>
    <row r="245" spans="2:65" s="1" customFormat="1" ht="37.9" customHeight="1" x14ac:dyDescent="0.2">
      <c r="B245" s="32"/>
      <c r="C245" s="270" t="s">
        <v>641</v>
      </c>
      <c r="D245" s="270" t="s">
        <v>168</v>
      </c>
      <c r="E245" s="271" t="s">
        <v>1279</v>
      </c>
      <c r="F245" s="272" t="s">
        <v>1280</v>
      </c>
      <c r="G245" s="273" t="s">
        <v>193</v>
      </c>
      <c r="H245" s="274">
        <v>187.2</v>
      </c>
      <c r="I245" s="275">
        <v>0</v>
      </c>
      <c r="J245" s="276">
        <f>ROUND(I245*H245,2)</f>
        <v>0</v>
      </c>
      <c r="K245" s="272" t="s">
        <v>172</v>
      </c>
      <c r="L245" s="32"/>
      <c r="M245" s="127" t="s">
        <v>19</v>
      </c>
      <c r="N245" s="128" t="s">
        <v>43</v>
      </c>
      <c r="P245" s="129">
        <f>O245*H245</f>
        <v>0</v>
      </c>
      <c r="Q245" s="129">
        <v>0</v>
      </c>
      <c r="R245" s="129">
        <f>Q245*H245</f>
        <v>0</v>
      </c>
      <c r="S245" s="129">
        <v>0</v>
      </c>
      <c r="T245" s="129">
        <f>S245*H245</f>
        <v>0</v>
      </c>
      <c r="U245" s="130" t="s">
        <v>19</v>
      </c>
      <c r="AR245" s="131" t="s">
        <v>273</v>
      </c>
      <c r="AT245" s="131" t="s">
        <v>168</v>
      </c>
      <c r="AU245" s="131" t="s">
        <v>82</v>
      </c>
      <c r="AY245" s="17" t="s">
        <v>167</v>
      </c>
      <c r="BE245" s="132">
        <f>IF(N245="základní",J245,0)</f>
        <v>0</v>
      </c>
      <c r="BF245" s="132">
        <f>IF(N245="snížená",J245,0)</f>
        <v>0</v>
      </c>
      <c r="BG245" s="132">
        <f>IF(N245="zákl. přenesená",J245,0)</f>
        <v>0</v>
      </c>
      <c r="BH245" s="132">
        <f>IF(N245="sníž. přenesená",J245,0)</f>
        <v>0</v>
      </c>
      <c r="BI245" s="132">
        <f>IF(N245="nulová",J245,0)</f>
        <v>0</v>
      </c>
      <c r="BJ245" s="17" t="s">
        <v>80</v>
      </c>
      <c r="BK245" s="132">
        <f>ROUND(I245*H245,2)</f>
        <v>0</v>
      </c>
      <c r="BL245" s="17" t="s">
        <v>273</v>
      </c>
      <c r="BM245" s="131" t="s">
        <v>1281</v>
      </c>
    </row>
    <row r="246" spans="2:65" s="1" customFormat="1" x14ac:dyDescent="0.2">
      <c r="B246" s="32"/>
      <c r="D246" s="133" t="s">
        <v>175</v>
      </c>
      <c r="F246" s="134" t="s">
        <v>1282</v>
      </c>
      <c r="I246" s="135"/>
      <c r="L246" s="32"/>
      <c r="M246" s="136"/>
      <c r="U246" s="53"/>
      <c r="AT246" s="17" t="s">
        <v>175</v>
      </c>
      <c r="AU246" s="17" t="s">
        <v>82</v>
      </c>
    </row>
    <row r="247" spans="2:65" s="11" customFormat="1" x14ac:dyDescent="0.2">
      <c r="B247" s="137"/>
      <c r="D247" s="138" t="s">
        <v>177</v>
      </c>
      <c r="E247" s="139" t="s">
        <v>19</v>
      </c>
      <c r="F247" s="140" t="s">
        <v>1283</v>
      </c>
      <c r="H247" s="141">
        <v>187.2</v>
      </c>
      <c r="I247" s="142"/>
      <c r="L247" s="137"/>
      <c r="M247" s="143"/>
      <c r="U247" s="144"/>
      <c r="AT247" s="139" t="s">
        <v>177</v>
      </c>
      <c r="AU247" s="139" t="s">
        <v>82</v>
      </c>
      <c r="AV247" s="11" t="s">
        <v>82</v>
      </c>
      <c r="AW247" s="11" t="s">
        <v>34</v>
      </c>
      <c r="AX247" s="11" t="s">
        <v>72</v>
      </c>
      <c r="AY247" s="139" t="s">
        <v>167</v>
      </c>
    </row>
    <row r="248" spans="2:65" s="12" customFormat="1" x14ac:dyDescent="0.2">
      <c r="B248" s="145"/>
      <c r="D248" s="138" t="s">
        <v>177</v>
      </c>
      <c r="E248" s="146" t="s">
        <v>19</v>
      </c>
      <c r="F248" s="147" t="s">
        <v>179</v>
      </c>
      <c r="H248" s="148">
        <v>187.2</v>
      </c>
      <c r="I248" s="149"/>
      <c r="L248" s="145"/>
      <c r="M248" s="150"/>
      <c r="U248" s="151"/>
      <c r="AT248" s="146" t="s">
        <v>177</v>
      </c>
      <c r="AU248" s="146" t="s">
        <v>82</v>
      </c>
      <c r="AV248" s="12" t="s">
        <v>173</v>
      </c>
      <c r="AW248" s="12" t="s">
        <v>34</v>
      </c>
      <c r="AX248" s="12" t="s">
        <v>80</v>
      </c>
      <c r="AY248" s="146" t="s">
        <v>167</v>
      </c>
    </row>
    <row r="249" spans="2:65" s="1" customFormat="1" ht="16.5" customHeight="1" x14ac:dyDescent="0.2">
      <c r="B249" s="32"/>
      <c r="C249" s="277" t="s">
        <v>644</v>
      </c>
      <c r="D249" s="277" t="s">
        <v>180</v>
      </c>
      <c r="E249" s="278" t="s">
        <v>1284</v>
      </c>
      <c r="F249" s="279" t="s">
        <v>1285</v>
      </c>
      <c r="G249" s="280" t="s">
        <v>183</v>
      </c>
      <c r="H249" s="281">
        <v>7.6999999999999999E-2</v>
      </c>
      <c r="I249" s="282">
        <v>0</v>
      </c>
      <c r="J249" s="283">
        <f>ROUND(I249*H249,2)</f>
        <v>0</v>
      </c>
      <c r="K249" s="279" t="s">
        <v>172</v>
      </c>
      <c r="L249" s="159"/>
      <c r="M249" s="160" t="s">
        <v>19</v>
      </c>
      <c r="N249" s="161" t="s">
        <v>43</v>
      </c>
      <c r="P249" s="129">
        <f>O249*H249</f>
        <v>0</v>
      </c>
      <c r="Q249" s="129">
        <v>1</v>
      </c>
      <c r="R249" s="129">
        <f>Q249*H249</f>
        <v>7.6999999999999999E-2</v>
      </c>
      <c r="S249" s="129">
        <v>0</v>
      </c>
      <c r="T249" s="129">
        <f>S249*H249</f>
        <v>0</v>
      </c>
      <c r="U249" s="130" t="s">
        <v>19</v>
      </c>
      <c r="AR249" s="131" t="s">
        <v>354</v>
      </c>
      <c r="AT249" s="131" t="s">
        <v>180</v>
      </c>
      <c r="AU249" s="131" t="s">
        <v>82</v>
      </c>
      <c r="AY249" s="17" t="s">
        <v>167</v>
      </c>
      <c r="BE249" s="132">
        <f>IF(N249="základní",J249,0)</f>
        <v>0</v>
      </c>
      <c r="BF249" s="132">
        <f>IF(N249="snížená",J249,0)</f>
        <v>0</v>
      </c>
      <c r="BG249" s="132">
        <f>IF(N249="zákl. přenesená",J249,0)</f>
        <v>0</v>
      </c>
      <c r="BH249" s="132">
        <f>IF(N249="sníž. přenesená",J249,0)</f>
        <v>0</v>
      </c>
      <c r="BI249" s="132">
        <f>IF(N249="nulová",J249,0)</f>
        <v>0</v>
      </c>
      <c r="BJ249" s="17" t="s">
        <v>80</v>
      </c>
      <c r="BK249" s="132">
        <f>ROUND(I249*H249,2)</f>
        <v>0</v>
      </c>
      <c r="BL249" s="17" t="s">
        <v>273</v>
      </c>
      <c r="BM249" s="131" t="s">
        <v>1286</v>
      </c>
    </row>
    <row r="250" spans="2:65" s="11" customFormat="1" x14ac:dyDescent="0.2">
      <c r="B250" s="137"/>
      <c r="D250" s="138" t="s">
        <v>177</v>
      </c>
      <c r="F250" s="140" t="s">
        <v>1287</v>
      </c>
      <c r="H250" s="141">
        <v>7.6999999999999999E-2</v>
      </c>
      <c r="I250" s="142"/>
      <c r="L250" s="137"/>
      <c r="M250" s="143"/>
      <c r="U250" s="144"/>
      <c r="AT250" s="139" t="s">
        <v>177</v>
      </c>
      <c r="AU250" s="139" t="s">
        <v>82</v>
      </c>
      <c r="AV250" s="11" t="s">
        <v>82</v>
      </c>
      <c r="AW250" s="11" t="s">
        <v>4</v>
      </c>
      <c r="AX250" s="11" t="s">
        <v>80</v>
      </c>
      <c r="AY250" s="139" t="s">
        <v>167</v>
      </c>
    </row>
    <row r="251" spans="2:65" s="1" customFormat="1" ht="37.9" customHeight="1" x14ac:dyDescent="0.2">
      <c r="B251" s="32"/>
      <c r="C251" s="120" t="s">
        <v>648</v>
      </c>
      <c r="D251" s="120" t="s">
        <v>168</v>
      </c>
      <c r="E251" s="121" t="s">
        <v>1288</v>
      </c>
      <c r="F251" s="122" t="s">
        <v>1289</v>
      </c>
      <c r="G251" s="123" t="s">
        <v>193</v>
      </c>
      <c r="H251" s="124">
        <v>1292</v>
      </c>
      <c r="I251" s="125"/>
      <c r="J251" s="126">
        <f>ROUND(I251*H251,2)</f>
        <v>0</v>
      </c>
      <c r="K251" s="122" t="s">
        <v>172</v>
      </c>
      <c r="L251" s="32"/>
      <c r="M251" s="127" t="s">
        <v>19</v>
      </c>
      <c r="N251" s="128" t="s">
        <v>43</v>
      </c>
      <c r="P251" s="129">
        <f>O251*H251</f>
        <v>0</v>
      </c>
      <c r="Q251" s="129">
        <v>1.76E-4</v>
      </c>
      <c r="R251" s="129">
        <f>Q251*H251</f>
        <v>0.22739199999999998</v>
      </c>
      <c r="S251" s="129">
        <v>0</v>
      </c>
      <c r="T251" s="129">
        <f>S251*H251</f>
        <v>0</v>
      </c>
      <c r="U251" s="130" t="s">
        <v>19</v>
      </c>
      <c r="AR251" s="131" t="s">
        <v>273</v>
      </c>
      <c r="AT251" s="131" t="s">
        <v>168</v>
      </c>
      <c r="AU251" s="131" t="s">
        <v>82</v>
      </c>
      <c r="AY251" s="17" t="s">
        <v>167</v>
      </c>
      <c r="BE251" s="132">
        <f>IF(N251="základní",J251,0)</f>
        <v>0</v>
      </c>
      <c r="BF251" s="132">
        <f>IF(N251="snížená",J251,0)</f>
        <v>0</v>
      </c>
      <c r="BG251" s="132">
        <f>IF(N251="zákl. přenesená",J251,0)</f>
        <v>0</v>
      </c>
      <c r="BH251" s="132">
        <f>IF(N251="sníž. přenesená",J251,0)</f>
        <v>0</v>
      </c>
      <c r="BI251" s="132">
        <f>IF(N251="nulová",J251,0)</f>
        <v>0</v>
      </c>
      <c r="BJ251" s="17" t="s">
        <v>80</v>
      </c>
      <c r="BK251" s="132">
        <f>ROUND(I251*H251,2)</f>
        <v>0</v>
      </c>
      <c r="BL251" s="17" t="s">
        <v>273</v>
      </c>
      <c r="BM251" s="131" t="s">
        <v>1290</v>
      </c>
    </row>
    <row r="252" spans="2:65" s="1" customFormat="1" x14ac:dyDescent="0.2">
      <c r="B252" s="32"/>
      <c r="D252" s="133" t="s">
        <v>175</v>
      </c>
      <c r="F252" s="134" t="s">
        <v>1291</v>
      </c>
      <c r="I252" s="135"/>
      <c r="L252" s="32"/>
      <c r="M252" s="136"/>
      <c r="U252" s="53"/>
      <c r="AT252" s="17" t="s">
        <v>175</v>
      </c>
      <c r="AU252" s="17" t="s">
        <v>82</v>
      </c>
    </row>
    <row r="253" spans="2:65" s="11" customFormat="1" x14ac:dyDescent="0.2">
      <c r="B253" s="137"/>
      <c r="D253" s="138" t="s">
        <v>177</v>
      </c>
      <c r="E253" s="139" t="s">
        <v>19</v>
      </c>
      <c r="F253" s="140" t="s">
        <v>1292</v>
      </c>
      <c r="H253" s="141">
        <v>1292</v>
      </c>
      <c r="I253" s="142"/>
      <c r="L253" s="137"/>
      <c r="M253" s="143"/>
      <c r="U253" s="144"/>
      <c r="AT253" s="139" t="s">
        <v>177</v>
      </c>
      <c r="AU253" s="139" t="s">
        <v>82</v>
      </c>
      <c r="AV253" s="11" t="s">
        <v>82</v>
      </c>
      <c r="AW253" s="11" t="s">
        <v>34</v>
      </c>
      <c r="AX253" s="11" t="s">
        <v>72</v>
      </c>
      <c r="AY253" s="139" t="s">
        <v>167</v>
      </c>
    </row>
    <row r="254" spans="2:65" s="12" customFormat="1" x14ac:dyDescent="0.2">
      <c r="B254" s="145"/>
      <c r="D254" s="138" t="s">
        <v>177</v>
      </c>
      <c r="E254" s="146" t="s">
        <v>19</v>
      </c>
      <c r="F254" s="147" t="s">
        <v>179</v>
      </c>
      <c r="H254" s="148">
        <v>1292</v>
      </c>
      <c r="I254" s="149"/>
      <c r="L254" s="145"/>
      <c r="M254" s="150"/>
      <c r="U254" s="151"/>
      <c r="AT254" s="146" t="s">
        <v>177</v>
      </c>
      <c r="AU254" s="146" t="s">
        <v>82</v>
      </c>
      <c r="AV254" s="12" t="s">
        <v>173</v>
      </c>
      <c r="AW254" s="12" t="s">
        <v>34</v>
      </c>
      <c r="AX254" s="12" t="s">
        <v>80</v>
      </c>
      <c r="AY254" s="146" t="s">
        <v>167</v>
      </c>
    </row>
    <row r="255" spans="2:65" s="1" customFormat="1" ht="44.25" customHeight="1" x14ac:dyDescent="0.2">
      <c r="B255" s="32"/>
      <c r="C255" s="152" t="s">
        <v>651</v>
      </c>
      <c r="D255" s="152" t="s">
        <v>180</v>
      </c>
      <c r="E255" s="153" t="s">
        <v>1293</v>
      </c>
      <c r="F255" s="154" t="s">
        <v>1294</v>
      </c>
      <c r="G255" s="155" t="s">
        <v>193</v>
      </c>
      <c r="H255" s="156">
        <v>678.3</v>
      </c>
      <c r="I255" s="157"/>
      <c r="J255" s="158">
        <f>ROUND(I255*H255,2)</f>
        <v>0</v>
      </c>
      <c r="K255" s="154" t="s">
        <v>1231</v>
      </c>
      <c r="L255" s="159"/>
      <c r="M255" s="160" t="s">
        <v>19</v>
      </c>
      <c r="N255" s="161" t="s">
        <v>43</v>
      </c>
      <c r="P255" s="129">
        <f>O255*H255</f>
        <v>0</v>
      </c>
      <c r="Q255" s="129">
        <v>4.4000000000000003E-3</v>
      </c>
      <c r="R255" s="129">
        <f>Q255*H255</f>
        <v>2.9845199999999998</v>
      </c>
      <c r="S255" s="129">
        <v>0</v>
      </c>
      <c r="T255" s="129">
        <f>S255*H255</f>
        <v>0</v>
      </c>
      <c r="U255" s="130" t="s">
        <v>19</v>
      </c>
      <c r="AR255" s="131" t="s">
        <v>354</v>
      </c>
      <c r="AT255" s="131" t="s">
        <v>180</v>
      </c>
      <c r="AU255" s="131" t="s">
        <v>82</v>
      </c>
      <c r="AY255" s="17" t="s">
        <v>167</v>
      </c>
      <c r="BE255" s="132">
        <f>IF(N255="základní",J255,0)</f>
        <v>0</v>
      </c>
      <c r="BF255" s="132">
        <f>IF(N255="snížená",J255,0)</f>
        <v>0</v>
      </c>
      <c r="BG255" s="132">
        <f>IF(N255="zákl. přenesená",J255,0)</f>
        <v>0</v>
      </c>
      <c r="BH255" s="132">
        <f>IF(N255="sníž. přenesená",J255,0)</f>
        <v>0</v>
      </c>
      <c r="BI255" s="132">
        <f>IF(N255="nulová",J255,0)</f>
        <v>0</v>
      </c>
      <c r="BJ255" s="17" t="s">
        <v>80</v>
      </c>
      <c r="BK255" s="132">
        <f>ROUND(I255*H255,2)</f>
        <v>0</v>
      </c>
      <c r="BL255" s="17" t="s">
        <v>273</v>
      </c>
      <c r="BM255" s="131" t="s">
        <v>1295</v>
      </c>
    </row>
    <row r="256" spans="2:65" s="11" customFormat="1" ht="22.5" x14ac:dyDescent="0.2">
      <c r="B256" s="137"/>
      <c r="D256" s="138" t="s">
        <v>177</v>
      </c>
      <c r="F256" s="140" t="s">
        <v>1296</v>
      </c>
      <c r="H256" s="141">
        <v>678.3</v>
      </c>
      <c r="I256" s="142"/>
      <c r="L256" s="137"/>
      <c r="M256" s="143"/>
      <c r="U256" s="144"/>
      <c r="AT256" s="139" t="s">
        <v>177</v>
      </c>
      <c r="AU256" s="139" t="s">
        <v>82</v>
      </c>
      <c r="AV256" s="11" t="s">
        <v>82</v>
      </c>
      <c r="AW256" s="11" t="s">
        <v>4</v>
      </c>
      <c r="AX256" s="11" t="s">
        <v>80</v>
      </c>
      <c r="AY256" s="139" t="s">
        <v>167</v>
      </c>
    </row>
    <row r="257" spans="2:65" s="1" customFormat="1" ht="44.25" customHeight="1" x14ac:dyDescent="0.2">
      <c r="B257" s="32"/>
      <c r="C257" s="152" t="s">
        <v>655</v>
      </c>
      <c r="D257" s="152" t="s">
        <v>180</v>
      </c>
      <c r="E257" s="153" t="s">
        <v>1297</v>
      </c>
      <c r="F257" s="154" t="s">
        <v>1298</v>
      </c>
      <c r="G257" s="155" t="s">
        <v>193</v>
      </c>
      <c r="H257" s="156">
        <v>678.3</v>
      </c>
      <c r="I257" s="157"/>
      <c r="J257" s="158">
        <f>ROUND(I257*H257,2)</f>
        <v>0</v>
      </c>
      <c r="K257" s="154" t="s">
        <v>1231</v>
      </c>
      <c r="L257" s="159"/>
      <c r="M257" s="160" t="s">
        <v>19</v>
      </c>
      <c r="N257" s="161" t="s">
        <v>43</v>
      </c>
      <c r="P257" s="129">
        <f>O257*H257</f>
        <v>0</v>
      </c>
      <c r="Q257" s="129">
        <v>5.4000000000000003E-3</v>
      </c>
      <c r="R257" s="129">
        <f>Q257*H257</f>
        <v>3.66282</v>
      </c>
      <c r="S257" s="129">
        <v>0</v>
      </c>
      <c r="T257" s="129">
        <f>S257*H257</f>
        <v>0</v>
      </c>
      <c r="U257" s="130" t="s">
        <v>19</v>
      </c>
      <c r="AR257" s="131" t="s">
        <v>354</v>
      </c>
      <c r="AT257" s="131" t="s">
        <v>180</v>
      </c>
      <c r="AU257" s="131" t="s">
        <v>82</v>
      </c>
      <c r="AY257" s="17" t="s">
        <v>167</v>
      </c>
      <c r="BE257" s="132">
        <f>IF(N257="základní",J257,0)</f>
        <v>0</v>
      </c>
      <c r="BF257" s="132">
        <f>IF(N257="snížená",J257,0)</f>
        <v>0</v>
      </c>
      <c r="BG257" s="132">
        <f>IF(N257="zákl. přenesená",J257,0)</f>
        <v>0</v>
      </c>
      <c r="BH257" s="132">
        <f>IF(N257="sníž. přenesená",J257,0)</f>
        <v>0</v>
      </c>
      <c r="BI257" s="132">
        <f>IF(N257="nulová",J257,0)</f>
        <v>0</v>
      </c>
      <c r="BJ257" s="17" t="s">
        <v>80</v>
      </c>
      <c r="BK257" s="132">
        <f>ROUND(I257*H257,2)</f>
        <v>0</v>
      </c>
      <c r="BL257" s="17" t="s">
        <v>273</v>
      </c>
      <c r="BM257" s="131" t="s">
        <v>1299</v>
      </c>
    </row>
    <row r="258" spans="2:65" s="10" customFormat="1" ht="22.9" customHeight="1" x14ac:dyDescent="0.2">
      <c r="B258" s="110"/>
      <c r="D258" s="111" t="s">
        <v>71</v>
      </c>
      <c r="E258" s="175" t="s">
        <v>1300</v>
      </c>
      <c r="F258" s="175" t="s">
        <v>1301</v>
      </c>
      <c r="I258" s="113"/>
      <c r="J258" s="176">
        <f>BK258</f>
        <v>0</v>
      </c>
      <c r="L258" s="110"/>
      <c r="M258" s="115"/>
      <c r="P258" s="116">
        <f>SUM(P259:P274)</f>
        <v>0</v>
      </c>
      <c r="R258" s="116">
        <f>SUM(R259:R274)</f>
        <v>2.5376400000000001</v>
      </c>
      <c r="T258" s="116">
        <f>SUM(T259:T274)</f>
        <v>0</v>
      </c>
      <c r="U258" s="117"/>
      <c r="AR258" s="111" t="s">
        <v>82</v>
      </c>
      <c r="AT258" s="118" t="s">
        <v>71</v>
      </c>
      <c r="AU258" s="118" t="s">
        <v>80</v>
      </c>
      <c r="AY258" s="111" t="s">
        <v>167</v>
      </c>
      <c r="BK258" s="119">
        <f>SUM(BK259:BK274)</f>
        <v>0</v>
      </c>
    </row>
    <row r="259" spans="2:65" s="1" customFormat="1" ht="37.9" customHeight="1" x14ac:dyDescent="0.2">
      <c r="B259" s="32"/>
      <c r="C259" s="120" t="s">
        <v>659</v>
      </c>
      <c r="D259" s="120" t="s">
        <v>168</v>
      </c>
      <c r="E259" s="121" t="s">
        <v>1302</v>
      </c>
      <c r="F259" s="122" t="s">
        <v>1303</v>
      </c>
      <c r="G259" s="123" t="s">
        <v>193</v>
      </c>
      <c r="H259" s="124">
        <v>491.4</v>
      </c>
      <c r="I259" s="125"/>
      <c r="J259" s="126">
        <f>ROUND(I259*H259,2)</f>
        <v>0</v>
      </c>
      <c r="K259" s="122" t="s">
        <v>172</v>
      </c>
      <c r="L259" s="32"/>
      <c r="M259" s="127" t="s">
        <v>19</v>
      </c>
      <c r="N259" s="128" t="s">
        <v>43</v>
      </c>
      <c r="P259" s="129">
        <f>O259*H259</f>
        <v>0</v>
      </c>
      <c r="Q259" s="129">
        <v>0</v>
      </c>
      <c r="R259" s="129">
        <f>Q259*H259</f>
        <v>0</v>
      </c>
      <c r="S259" s="129">
        <v>0</v>
      </c>
      <c r="T259" s="129">
        <f>S259*H259</f>
        <v>0</v>
      </c>
      <c r="U259" s="130" t="s">
        <v>19</v>
      </c>
      <c r="AR259" s="131" t="s">
        <v>273</v>
      </c>
      <c r="AT259" s="131" t="s">
        <v>168</v>
      </c>
      <c r="AU259" s="131" t="s">
        <v>82</v>
      </c>
      <c r="AY259" s="17" t="s">
        <v>167</v>
      </c>
      <c r="BE259" s="132">
        <f>IF(N259="základní",J259,0)</f>
        <v>0</v>
      </c>
      <c r="BF259" s="132">
        <f>IF(N259="snížená",J259,0)</f>
        <v>0</v>
      </c>
      <c r="BG259" s="132">
        <f>IF(N259="zákl. přenesená",J259,0)</f>
        <v>0</v>
      </c>
      <c r="BH259" s="132">
        <f>IF(N259="sníž. přenesená",J259,0)</f>
        <v>0</v>
      </c>
      <c r="BI259" s="132">
        <f>IF(N259="nulová",J259,0)</f>
        <v>0</v>
      </c>
      <c r="BJ259" s="17" t="s">
        <v>80</v>
      </c>
      <c r="BK259" s="132">
        <f>ROUND(I259*H259,2)</f>
        <v>0</v>
      </c>
      <c r="BL259" s="17" t="s">
        <v>273</v>
      </c>
      <c r="BM259" s="131" t="s">
        <v>1304</v>
      </c>
    </row>
    <row r="260" spans="2:65" s="1" customFormat="1" x14ac:dyDescent="0.2">
      <c r="B260" s="32"/>
      <c r="D260" s="133" t="s">
        <v>175</v>
      </c>
      <c r="F260" s="134" t="s">
        <v>1305</v>
      </c>
      <c r="I260" s="135"/>
      <c r="L260" s="32"/>
      <c r="M260" s="136"/>
      <c r="U260" s="53"/>
      <c r="AT260" s="17" t="s">
        <v>175</v>
      </c>
      <c r="AU260" s="17" t="s">
        <v>82</v>
      </c>
    </row>
    <row r="261" spans="2:65" s="11" customFormat="1" x14ac:dyDescent="0.2">
      <c r="B261" s="137"/>
      <c r="D261" s="138" t="s">
        <v>177</v>
      </c>
      <c r="E261" s="139" t="s">
        <v>19</v>
      </c>
      <c r="F261" s="140" t="s">
        <v>1253</v>
      </c>
      <c r="H261" s="141">
        <v>491.4</v>
      </c>
      <c r="I261" s="142"/>
      <c r="L261" s="137"/>
      <c r="M261" s="143"/>
      <c r="U261" s="144"/>
      <c r="AT261" s="139" t="s">
        <v>177</v>
      </c>
      <c r="AU261" s="139" t="s">
        <v>82</v>
      </c>
      <c r="AV261" s="11" t="s">
        <v>82</v>
      </c>
      <c r="AW261" s="11" t="s">
        <v>34</v>
      </c>
      <c r="AX261" s="11" t="s">
        <v>80</v>
      </c>
      <c r="AY261" s="139" t="s">
        <v>167</v>
      </c>
    </row>
    <row r="262" spans="2:65" s="1" customFormat="1" ht="24.2" customHeight="1" x14ac:dyDescent="0.2">
      <c r="B262" s="32"/>
      <c r="C262" s="152" t="s">
        <v>662</v>
      </c>
      <c r="D262" s="152" t="s">
        <v>180</v>
      </c>
      <c r="E262" s="153" t="s">
        <v>1306</v>
      </c>
      <c r="F262" s="154" t="s">
        <v>1307</v>
      </c>
      <c r="G262" s="155" t="s">
        <v>193</v>
      </c>
      <c r="H262" s="156">
        <v>515.97</v>
      </c>
      <c r="I262" s="157"/>
      <c r="J262" s="158">
        <f>ROUND(I262*H262,2)</f>
        <v>0</v>
      </c>
      <c r="K262" s="154" t="s">
        <v>172</v>
      </c>
      <c r="L262" s="159"/>
      <c r="M262" s="160" t="s">
        <v>19</v>
      </c>
      <c r="N262" s="161" t="s">
        <v>43</v>
      </c>
      <c r="P262" s="129">
        <f>O262*H262</f>
        <v>0</v>
      </c>
      <c r="Q262" s="129">
        <v>2.8E-3</v>
      </c>
      <c r="R262" s="129">
        <f>Q262*H262</f>
        <v>1.4447160000000001</v>
      </c>
      <c r="S262" s="129">
        <v>0</v>
      </c>
      <c r="T262" s="129">
        <f>S262*H262</f>
        <v>0</v>
      </c>
      <c r="U262" s="130" t="s">
        <v>19</v>
      </c>
      <c r="AR262" s="131" t="s">
        <v>354</v>
      </c>
      <c r="AT262" s="131" t="s">
        <v>180</v>
      </c>
      <c r="AU262" s="131" t="s">
        <v>82</v>
      </c>
      <c r="AY262" s="17" t="s">
        <v>167</v>
      </c>
      <c r="BE262" s="132">
        <f>IF(N262="základní",J262,0)</f>
        <v>0</v>
      </c>
      <c r="BF262" s="132">
        <f>IF(N262="snížená",J262,0)</f>
        <v>0</v>
      </c>
      <c r="BG262" s="132">
        <f>IF(N262="zákl. přenesená",J262,0)</f>
        <v>0</v>
      </c>
      <c r="BH262" s="132">
        <f>IF(N262="sníž. přenesená",J262,0)</f>
        <v>0</v>
      </c>
      <c r="BI262" s="132">
        <f>IF(N262="nulová",J262,0)</f>
        <v>0</v>
      </c>
      <c r="BJ262" s="17" t="s">
        <v>80</v>
      </c>
      <c r="BK262" s="132">
        <f>ROUND(I262*H262,2)</f>
        <v>0</v>
      </c>
      <c r="BL262" s="17" t="s">
        <v>273</v>
      </c>
      <c r="BM262" s="131" t="s">
        <v>1308</v>
      </c>
    </row>
    <row r="263" spans="2:65" s="11" customFormat="1" x14ac:dyDescent="0.2">
      <c r="B263" s="137"/>
      <c r="D263" s="138" t="s">
        <v>177</v>
      </c>
      <c r="F263" s="140" t="s">
        <v>1309</v>
      </c>
      <c r="H263" s="141">
        <v>515.97</v>
      </c>
      <c r="I263" s="142"/>
      <c r="L263" s="137"/>
      <c r="M263" s="143"/>
      <c r="U263" s="144"/>
      <c r="AT263" s="139" t="s">
        <v>177</v>
      </c>
      <c r="AU263" s="139" t="s">
        <v>82</v>
      </c>
      <c r="AV263" s="11" t="s">
        <v>82</v>
      </c>
      <c r="AW263" s="11" t="s">
        <v>4</v>
      </c>
      <c r="AX263" s="11" t="s">
        <v>80</v>
      </c>
      <c r="AY263" s="139" t="s">
        <v>167</v>
      </c>
    </row>
    <row r="264" spans="2:65" s="1" customFormat="1" ht="37.9" customHeight="1" x14ac:dyDescent="0.2">
      <c r="B264" s="32"/>
      <c r="C264" s="120" t="s">
        <v>665</v>
      </c>
      <c r="D264" s="120" t="s">
        <v>168</v>
      </c>
      <c r="E264" s="121" t="s">
        <v>1302</v>
      </c>
      <c r="F264" s="122" t="s">
        <v>1303</v>
      </c>
      <c r="G264" s="123" t="s">
        <v>193</v>
      </c>
      <c r="H264" s="124">
        <v>178</v>
      </c>
      <c r="I264" s="125"/>
      <c r="J264" s="126">
        <f>ROUND(I264*H264,2)</f>
        <v>0</v>
      </c>
      <c r="K264" s="122" t="s">
        <v>172</v>
      </c>
      <c r="L264" s="32"/>
      <c r="M264" s="127" t="s">
        <v>19</v>
      </c>
      <c r="N264" s="128" t="s">
        <v>43</v>
      </c>
      <c r="P264" s="129">
        <f>O264*H264</f>
        <v>0</v>
      </c>
      <c r="Q264" s="129">
        <v>0</v>
      </c>
      <c r="R264" s="129">
        <f>Q264*H264</f>
        <v>0</v>
      </c>
      <c r="S264" s="129">
        <v>0</v>
      </c>
      <c r="T264" s="129">
        <f>S264*H264</f>
        <v>0</v>
      </c>
      <c r="U264" s="130" t="s">
        <v>19</v>
      </c>
      <c r="AR264" s="131" t="s">
        <v>273</v>
      </c>
      <c r="AT264" s="131" t="s">
        <v>168</v>
      </c>
      <c r="AU264" s="131" t="s">
        <v>82</v>
      </c>
      <c r="AY264" s="17" t="s">
        <v>167</v>
      </c>
      <c r="BE264" s="132">
        <f>IF(N264="základní",J264,0)</f>
        <v>0</v>
      </c>
      <c r="BF264" s="132">
        <f>IF(N264="snížená",J264,0)</f>
        <v>0</v>
      </c>
      <c r="BG264" s="132">
        <f>IF(N264="zákl. přenesená",J264,0)</f>
        <v>0</v>
      </c>
      <c r="BH264" s="132">
        <f>IF(N264="sníž. přenesená",J264,0)</f>
        <v>0</v>
      </c>
      <c r="BI264" s="132">
        <f>IF(N264="nulová",J264,0)</f>
        <v>0</v>
      </c>
      <c r="BJ264" s="17" t="s">
        <v>80</v>
      </c>
      <c r="BK264" s="132">
        <f>ROUND(I264*H264,2)</f>
        <v>0</v>
      </c>
      <c r="BL264" s="17" t="s">
        <v>273</v>
      </c>
      <c r="BM264" s="131" t="s">
        <v>1310</v>
      </c>
    </row>
    <row r="265" spans="2:65" s="1" customFormat="1" x14ac:dyDescent="0.2">
      <c r="B265" s="32"/>
      <c r="D265" s="133" t="s">
        <v>175</v>
      </c>
      <c r="F265" s="134" t="s">
        <v>1305</v>
      </c>
      <c r="I265" s="135"/>
      <c r="L265" s="32"/>
      <c r="M265" s="136"/>
      <c r="U265" s="53"/>
      <c r="AT265" s="17" t="s">
        <v>175</v>
      </c>
      <c r="AU265" s="17" t="s">
        <v>82</v>
      </c>
    </row>
    <row r="266" spans="2:65" s="11" customFormat="1" x14ac:dyDescent="0.2">
      <c r="B266" s="137"/>
      <c r="D266" s="138" t="s">
        <v>177</v>
      </c>
      <c r="E266" s="139" t="s">
        <v>19</v>
      </c>
      <c r="F266" s="140" t="s">
        <v>1311</v>
      </c>
      <c r="H266" s="141">
        <v>178</v>
      </c>
      <c r="I266" s="142"/>
      <c r="L266" s="137"/>
      <c r="M266" s="143"/>
      <c r="U266" s="144"/>
      <c r="AT266" s="139" t="s">
        <v>177</v>
      </c>
      <c r="AU266" s="139" t="s">
        <v>82</v>
      </c>
      <c r="AV266" s="11" t="s">
        <v>82</v>
      </c>
      <c r="AW266" s="11" t="s">
        <v>34</v>
      </c>
      <c r="AX266" s="11" t="s">
        <v>80</v>
      </c>
      <c r="AY266" s="139" t="s">
        <v>167</v>
      </c>
    </row>
    <row r="267" spans="2:65" s="1" customFormat="1" ht="24.2" customHeight="1" x14ac:dyDescent="0.2">
      <c r="B267" s="32"/>
      <c r="C267" s="152" t="s">
        <v>668</v>
      </c>
      <c r="D267" s="152" t="s">
        <v>180</v>
      </c>
      <c r="E267" s="153" t="s">
        <v>1312</v>
      </c>
      <c r="F267" s="154" t="s">
        <v>1313</v>
      </c>
      <c r="G267" s="155" t="s">
        <v>193</v>
      </c>
      <c r="H267" s="156">
        <v>186.9</v>
      </c>
      <c r="I267" s="157"/>
      <c r="J267" s="158">
        <f>ROUND(I267*H267,2)</f>
        <v>0</v>
      </c>
      <c r="K267" s="154" t="s">
        <v>172</v>
      </c>
      <c r="L267" s="159"/>
      <c r="M267" s="160" t="s">
        <v>19</v>
      </c>
      <c r="N267" s="161" t="s">
        <v>43</v>
      </c>
      <c r="P267" s="129">
        <f>O267*H267</f>
        <v>0</v>
      </c>
      <c r="Q267" s="129">
        <v>4.1999999999999997E-3</v>
      </c>
      <c r="R267" s="129">
        <f>Q267*H267</f>
        <v>0.78498000000000001</v>
      </c>
      <c r="S267" s="129">
        <v>0</v>
      </c>
      <c r="T267" s="129">
        <f>S267*H267</f>
        <v>0</v>
      </c>
      <c r="U267" s="130" t="s">
        <v>19</v>
      </c>
      <c r="AR267" s="131" t="s">
        <v>354</v>
      </c>
      <c r="AT267" s="131" t="s">
        <v>180</v>
      </c>
      <c r="AU267" s="131" t="s">
        <v>82</v>
      </c>
      <c r="AY267" s="17" t="s">
        <v>167</v>
      </c>
      <c r="BE267" s="132">
        <f>IF(N267="základní",J267,0)</f>
        <v>0</v>
      </c>
      <c r="BF267" s="132">
        <f>IF(N267="snížená",J267,0)</f>
        <v>0</v>
      </c>
      <c r="BG267" s="132">
        <f>IF(N267="zákl. přenesená",J267,0)</f>
        <v>0</v>
      </c>
      <c r="BH267" s="132">
        <f>IF(N267="sníž. přenesená",J267,0)</f>
        <v>0</v>
      </c>
      <c r="BI267" s="132">
        <f>IF(N267="nulová",J267,0)</f>
        <v>0</v>
      </c>
      <c r="BJ267" s="17" t="s">
        <v>80</v>
      </c>
      <c r="BK267" s="132">
        <f>ROUND(I267*H267,2)</f>
        <v>0</v>
      </c>
      <c r="BL267" s="17" t="s">
        <v>273</v>
      </c>
      <c r="BM267" s="131" t="s">
        <v>1314</v>
      </c>
    </row>
    <row r="268" spans="2:65" s="11" customFormat="1" x14ac:dyDescent="0.2">
      <c r="B268" s="137"/>
      <c r="D268" s="138" t="s">
        <v>177</v>
      </c>
      <c r="F268" s="140" t="s">
        <v>1315</v>
      </c>
      <c r="H268" s="141">
        <v>186.9</v>
      </c>
      <c r="I268" s="142"/>
      <c r="L268" s="137"/>
      <c r="M268" s="143"/>
      <c r="U268" s="144"/>
      <c r="AT268" s="139" t="s">
        <v>177</v>
      </c>
      <c r="AU268" s="139" t="s">
        <v>82</v>
      </c>
      <c r="AV268" s="11" t="s">
        <v>82</v>
      </c>
      <c r="AW268" s="11" t="s">
        <v>4</v>
      </c>
      <c r="AX268" s="11" t="s">
        <v>80</v>
      </c>
      <c r="AY268" s="139" t="s">
        <v>167</v>
      </c>
    </row>
    <row r="269" spans="2:65" s="1" customFormat="1" ht="49.15" customHeight="1" x14ac:dyDescent="0.2">
      <c r="B269" s="32"/>
      <c r="C269" s="270" t="s">
        <v>671</v>
      </c>
      <c r="D269" s="270" t="s">
        <v>168</v>
      </c>
      <c r="E269" s="271" t="s">
        <v>1316</v>
      </c>
      <c r="F269" s="272" t="s">
        <v>1317</v>
      </c>
      <c r="G269" s="273" t="s">
        <v>193</v>
      </c>
      <c r="H269" s="274">
        <v>93.6</v>
      </c>
      <c r="I269" s="275">
        <v>0</v>
      </c>
      <c r="J269" s="276">
        <f>ROUND(I269*H269,2)</f>
        <v>0</v>
      </c>
      <c r="K269" s="272" t="s">
        <v>172</v>
      </c>
      <c r="L269" s="32"/>
      <c r="M269" s="127" t="s">
        <v>19</v>
      </c>
      <c r="N269" s="128" t="s">
        <v>43</v>
      </c>
      <c r="P269" s="129">
        <f>O269*H269</f>
        <v>0</v>
      </c>
      <c r="Q269" s="129">
        <v>5.0000000000000002E-5</v>
      </c>
      <c r="R269" s="129">
        <f>Q269*H269</f>
        <v>4.6800000000000001E-3</v>
      </c>
      <c r="S269" s="129">
        <v>0</v>
      </c>
      <c r="T269" s="129">
        <f>S269*H269</f>
        <v>0</v>
      </c>
      <c r="U269" s="130" t="s">
        <v>19</v>
      </c>
      <c r="AR269" s="131" t="s">
        <v>273</v>
      </c>
      <c r="AT269" s="131" t="s">
        <v>168</v>
      </c>
      <c r="AU269" s="131" t="s">
        <v>82</v>
      </c>
      <c r="AY269" s="17" t="s">
        <v>167</v>
      </c>
      <c r="BE269" s="132">
        <f>IF(N269="základní",J269,0)</f>
        <v>0</v>
      </c>
      <c r="BF269" s="132">
        <f>IF(N269="snížená",J269,0)</f>
        <v>0</v>
      </c>
      <c r="BG269" s="132">
        <f>IF(N269="zákl. přenesená",J269,0)</f>
        <v>0</v>
      </c>
      <c r="BH269" s="132">
        <f>IF(N269="sníž. přenesená",J269,0)</f>
        <v>0</v>
      </c>
      <c r="BI269" s="132">
        <f>IF(N269="nulová",J269,0)</f>
        <v>0</v>
      </c>
      <c r="BJ269" s="17" t="s">
        <v>80</v>
      </c>
      <c r="BK269" s="132">
        <f>ROUND(I269*H269,2)</f>
        <v>0</v>
      </c>
      <c r="BL269" s="17" t="s">
        <v>273</v>
      </c>
      <c r="BM269" s="131" t="s">
        <v>1318</v>
      </c>
    </row>
    <row r="270" spans="2:65" s="1" customFormat="1" x14ac:dyDescent="0.2">
      <c r="B270" s="32"/>
      <c r="D270" s="133" t="s">
        <v>175</v>
      </c>
      <c r="F270" s="134" t="s">
        <v>1319</v>
      </c>
      <c r="I270" s="135"/>
      <c r="L270" s="32"/>
      <c r="M270" s="136"/>
      <c r="U270" s="53"/>
      <c r="AT270" s="17" t="s">
        <v>175</v>
      </c>
      <c r="AU270" s="17" t="s">
        <v>82</v>
      </c>
    </row>
    <row r="271" spans="2:65" s="11" customFormat="1" x14ac:dyDescent="0.2">
      <c r="B271" s="137"/>
      <c r="D271" s="138" t="s">
        <v>177</v>
      </c>
      <c r="E271" s="139" t="s">
        <v>19</v>
      </c>
      <c r="F271" s="140" t="s">
        <v>1320</v>
      </c>
      <c r="H271" s="141">
        <v>93.6</v>
      </c>
      <c r="I271" s="142"/>
      <c r="L271" s="137"/>
      <c r="M271" s="143"/>
      <c r="U271" s="144"/>
      <c r="AT271" s="139" t="s">
        <v>177</v>
      </c>
      <c r="AU271" s="139" t="s">
        <v>82</v>
      </c>
      <c r="AV271" s="11" t="s">
        <v>82</v>
      </c>
      <c r="AW271" s="11" t="s">
        <v>34</v>
      </c>
      <c r="AX271" s="11" t="s">
        <v>72</v>
      </c>
      <c r="AY271" s="139" t="s">
        <v>167</v>
      </c>
    </row>
    <row r="272" spans="2:65" s="12" customFormat="1" x14ac:dyDescent="0.2">
      <c r="B272" s="145"/>
      <c r="D272" s="138" t="s">
        <v>177</v>
      </c>
      <c r="E272" s="146" t="s">
        <v>19</v>
      </c>
      <c r="F272" s="147" t="s">
        <v>179</v>
      </c>
      <c r="H272" s="148">
        <v>93.6</v>
      </c>
      <c r="I272" s="149"/>
      <c r="L272" s="145"/>
      <c r="M272" s="150"/>
      <c r="U272" s="151"/>
      <c r="AT272" s="146" t="s">
        <v>177</v>
      </c>
      <c r="AU272" s="146" t="s">
        <v>82</v>
      </c>
      <c r="AV272" s="12" t="s">
        <v>173</v>
      </c>
      <c r="AW272" s="12" t="s">
        <v>34</v>
      </c>
      <c r="AX272" s="12" t="s">
        <v>80</v>
      </c>
      <c r="AY272" s="146" t="s">
        <v>167</v>
      </c>
    </row>
    <row r="273" spans="2:65" s="1" customFormat="1" ht="24.2" customHeight="1" x14ac:dyDescent="0.2">
      <c r="B273" s="32"/>
      <c r="C273" s="277" t="s">
        <v>674</v>
      </c>
      <c r="D273" s="277" t="s">
        <v>180</v>
      </c>
      <c r="E273" s="278" t="s">
        <v>1321</v>
      </c>
      <c r="F273" s="279" t="s">
        <v>1322</v>
      </c>
      <c r="G273" s="280" t="s">
        <v>193</v>
      </c>
      <c r="H273" s="281">
        <v>101.08799999999999</v>
      </c>
      <c r="I273" s="282">
        <v>0</v>
      </c>
      <c r="J273" s="283">
        <f>ROUND(I273*H273,2)</f>
        <v>0</v>
      </c>
      <c r="K273" s="279" t="s">
        <v>172</v>
      </c>
      <c r="L273" s="159"/>
      <c r="M273" s="160" t="s">
        <v>19</v>
      </c>
      <c r="N273" s="161" t="s">
        <v>43</v>
      </c>
      <c r="P273" s="129">
        <f>O273*H273</f>
        <v>0</v>
      </c>
      <c r="Q273" s="129">
        <v>3.0000000000000001E-3</v>
      </c>
      <c r="R273" s="129">
        <f>Q273*H273</f>
        <v>0.30326399999999998</v>
      </c>
      <c r="S273" s="129">
        <v>0</v>
      </c>
      <c r="T273" s="129">
        <f>S273*H273</f>
        <v>0</v>
      </c>
      <c r="U273" s="130" t="s">
        <v>19</v>
      </c>
      <c r="AR273" s="131" t="s">
        <v>354</v>
      </c>
      <c r="AT273" s="131" t="s">
        <v>180</v>
      </c>
      <c r="AU273" s="131" t="s">
        <v>82</v>
      </c>
      <c r="AY273" s="17" t="s">
        <v>167</v>
      </c>
      <c r="BE273" s="132">
        <f>IF(N273="základní",J273,0)</f>
        <v>0</v>
      </c>
      <c r="BF273" s="132">
        <f>IF(N273="snížená",J273,0)</f>
        <v>0</v>
      </c>
      <c r="BG273" s="132">
        <f>IF(N273="zákl. přenesená",J273,0)</f>
        <v>0</v>
      </c>
      <c r="BH273" s="132">
        <f>IF(N273="sníž. přenesená",J273,0)</f>
        <v>0</v>
      </c>
      <c r="BI273" s="132">
        <f>IF(N273="nulová",J273,0)</f>
        <v>0</v>
      </c>
      <c r="BJ273" s="17" t="s">
        <v>80</v>
      </c>
      <c r="BK273" s="132">
        <f>ROUND(I273*H273,2)</f>
        <v>0</v>
      </c>
      <c r="BL273" s="17" t="s">
        <v>273</v>
      </c>
      <c r="BM273" s="131" t="s">
        <v>1323</v>
      </c>
    </row>
    <row r="274" spans="2:65" s="11" customFormat="1" x14ac:dyDescent="0.2">
      <c r="B274" s="137"/>
      <c r="D274" s="138" t="s">
        <v>177</v>
      </c>
      <c r="F274" s="140" t="s">
        <v>1324</v>
      </c>
      <c r="H274" s="141">
        <v>101.08799999999999</v>
      </c>
      <c r="I274" s="142"/>
      <c r="L274" s="137"/>
      <c r="M274" s="143"/>
      <c r="U274" s="144"/>
      <c r="AT274" s="139" t="s">
        <v>177</v>
      </c>
      <c r="AU274" s="139" t="s">
        <v>82</v>
      </c>
      <c r="AV274" s="11" t="s">
        <v>82</v>
      </c>
      <c r="AW274" s="11" t="s">
        <v>4</v>
      </c>
      <c r="AX274" s="11" t="s">
        <v>80</v>
      </c>
      <c r="AY274" s="139" t="s">
        <v>167</v>
      </c>
    </row>
    <row r="275" spans="2:65" s="10" customFormat="1" ht="25.9" customHeight="1" x14ac:dyDescent="0.2">
      <c r="B275" s="110"/>
      <c r="D275" s="111" t="s">
        <v>71</v>
      </c>
      <c r="E275" s="112" t="s">
        <v>1325</v>
      </c>
      <c r="F275" s="112" t="s">
        <v>1326</v>
      </c>
      <c r="I275" s="113"/>
      <c r="J275" s="114">
        <f>BK275</f>
        <v>0</v>
      </c>
      <c r="L275" s="110"/>
      <c r="M275" s="115"/>
      <c r="P275" s="116">
        <f>SUM(P276:P277)</f>
        <v>0</v>
      </c>
      <c r="R275" s="116">
        <f>SUM(R276:R277)</f>
        <v>0</v>
      </c>
      <c r="T275" s="116">
        <f>SUM(T276:T277)</f>
        <v>0</v>
      </c>
      <c r="U275" s="117"/>
      <c r="AR275" s="111" t="s">
        <v>173</v>
      </c>
      <c r="AT275" s="118" t="s">
        <v>71</v>
      </c>
      <c r="AU275" s="118" t="s">
        <v>72</v>
      </c>
      <c r="AY275" s="111" t="s">
        <v>167</v>
      </c>
      <c r="BK275" s="119">
        <f>SUM(BK276:BK277)</f>
        <v>0</v>
      </c>
    </row>
    <row r="276" spans="2:65" s="1" customFormat="1" ht="33" customHeight="1" x14ac:dyDescent="0.2">
      <c r="B276" s="32"/>
      <c r="C276" s="120" t="s">
        <v>677</v>
      </c>
      <c r="D276" s="120" t="s">
        <v>168</v>
      </c>
      <c r="E276" s="121" t="s">
        <v>1327</v>
      </c>
      <c r="F276" s="122" t="s">
        <v>1328</v>
      </c>
      <c r="G276" s="123" t="s">
        <v>568</v>
      </c>
      <c r="H276" s="124">
        <v>5</v>
      </c>
      <c r="I276" s="125"/>
      <c r="J276" s="126">
        <f>ROUND(I276*H276,2)</f>
        <v>0</v>
      </c>
      <c r="K276" s="122" t="s">
        <v>19</v>
      </c>
      <c r="L276" s="32"/>
      <c r="M276" s="127" t="s">
        <v>19</v>
      </c>
      <c r="N276" s="128" t="s">
        <v>43</v>
      </c>
      <c r="P276" s="129">
        <f>O276*H276</f>
        <v>0</v>
      </c>
      <c r="Q276" s="129">
        <v>0</v>
      </c>
      <c r="R276" s="129">
        <f>Q276*H276</f>
        <v>0</v>
      </c>
      <c r="S276" s="129">
        <v>0</v>
      </c>
      <c r="T276" s="129">
        <f>S276*H276</f>
        <v>0</v>
      </c>
      <c r="U276" s="130" t="s">
        <v>19</v>
      </c>
      <c r="AR276" s="131" t="s">
        <v>1329</v>
      </c>
      <c r="AT276" s="131" t="s">
        <v>168</v>
      </c>
      <c r="AU276" s="131" t="s">
        <v>80</v>
      </c>
      <c r="AY276" s="17" t="s">
        <v>167</v>
      </c>
      <c r="BE276" s="132">
        <f>IF(N276="základní",J276,0)</f>
        <v>0</v>
      </c>
      <c r="BF276" s="132">
        <f>IF(N276="snížená",J276,0)</f>
        <v>0</v>
      </c>
      <c r="BG276" s="132">
        <f>IF(N276="zákl. přenesená",J276,0)</f>
        <v>0</v>
      </c>
      <c r="BH276" s="132">
        <f>IF(N276="sníž. přenesená",J276,0)</f>
        <v>0</v>
      </c>
      <c r="BI276" s="132">
        <f>IF(N276="nulová",J276,0)</f>
        <v>0</v>
      </c>
      <c r="BJ276" s="17" t="s">
        <v>80</v>
      </c>
      <c r="BK276" s="132">
        <f>ROUND(I276*H276,2)</f>
        <v>0</v>
      </c>
      <c r="BL276" s="17" t="s">
        <v>1329</v>
      </c>
      <c r="BM276" s="131" t="s">
        <v>1330</v>
      </c>
    </row>
    <row r="277" spans="2:65" s="1" customFormat="1" ht="126.75" x14ac:dyDescent="0.2">
      <c r="B277" s="32"/>
      <c r="D277" s="138" t="s">
        <v>1136</v>
      </c>
      <c r="F277" s="181" t="s">
        <v>3383</v>
      </c>
      <c r="I277" s="135"/>
      <c r="L277" s="32"/>
      <c r="M277" s="136"/>
      <c r="U277" s="53"/>
      <c r="AT277" s="17" t="s">
        <v>1136</v>
      </c>
      <c r="AU277" s="17" t="s">
        <v>80</v>
      </c>
    </row>
    <row r="278" spans="2:65" s="10" customFormat="1" ht="25.9" customHeight="1" x14ac:dyDescent="0.2">
      <c r="B278" s="110"/>
      <c r="D278" s="111" t="s">
        <v>71</v>
      </c>
      <c r="E278" s="112" t="s">
        <v>1331</v>
      </c>
      <c r="F278" s="112" t="s">
        <v>1332</v>
      </c>
      <c r="I278" s="113"/>
      <c r="J278" s="114">
        <f>BK278</f>
        <v>0</v>
      </c>
      <c r="L278" s="110"/>
      <c r="M278" s="115"/>
      <c r="P278" s="116">
        <f>P279</f>
        <v>0</v>
      </c>
      <c r="R278" s="116">
        <f>R279</f>
        <v>0</v>
      </c>
      <c r="T278" s="116">
        <f>T279</f>
        <v>0</v>
      </c>
      <c r="U278" s="117"/>
      <c r="AR278" s="111" t="s">
        <v>173</v>
      </c>
      <c r="AT278" s="118" t="s">
        <v>71</v>
      </c>
      <c r="AU278" s="118" t="s">
        <v>72</v>
      </c>
      <c r="AY278" s="111" t="s">
        <v>167</v>
      </c>
      <c r="BK278" s="119">
        <f>BK279</f>
        <v>0</v>
      </c>
    </row>
    <row r="279" spans="2:65" s="10" customFormat="1" ht="22.9" customHeight="1" x14ac:dyDescent="0.2">
      <c r="B279" s="110"/>
      <c r="D279" s="111" t="s">
        <v>71</v>
      </c>
      <c r="E279" s="175" t="s">
        <v>1333</v>
      </c>
      <c r="F279" s="175" t="s">
        <v>1334</v>
      </c>
      <c r="I279" s="113"/>
      <c r="J279" s="176">
        <f>BK279</f>
        <v>0</v>
      </c>
      <c r="L279" s="110"/>
      <c r="M279" s="115"/>
      <c r="P279" s="116">
        <f>SUM(P280:P281)</f>
        <v>0</v>
      </c>
      <c r="R279" s="116">
        <f>SUM(R280:R281)</f>
        <v>0</v>
      </c>
      <c r="T279" s="116">
        <f>SUM(T280:T281)</f>
        <v>0</v>
      </c>
      <c r="U279" s="117"/>
      <c r="AR279" s="111" t="s">
        <v>173</v>
      </c>
      <c r="AT279" s="118" t="s">
        <v>71</v>
      </c>
      <c r="AU279" s="118" t="s">
        <v>80</v>
      </c>
      <c r="AY279" s="111" t="s">
        <v>167</v>
      </c>
      <c r="BK279" s="119">
        <f>SUM(BK280:BK281)</f>
        <v>0</v>
      </c>
    </row>
    <row r="280" spans="2:65" s="1" customFormat="1" ht="16.5" customHeight="1" x14ac:dyDescent="0.2">
      <c r="B280" s="32"/>
      <c r="C280" s="270" t="s">
        <v>680</v>
      </c>
      <c r="D280" s="270" t="s">
        <v>168</v>
      </c>
      <c r="E280" s="271" t="s">
        <v>295</v>
      </c>
      <c r="F280" s="272" t="s">
        <v>1335</v>
      </c>
      <c r="G280" s="273" t="s">
        <v>1336</v>
      </c>
      <c r="H280" s="274">
        <v>1</v>
      </c>
      <c r="I280" s="275">
        <v>0</v>
      </c>
      <c r="J280" s="276">
        <f>ROUND(I280*H280,2)</f>
        <v>0</v>
      </c>
      <c r="K280" s="272" t="s">
        <v>19</v>
      </c>
      <c r="L280" s="32"/>
      <c r="M280" s="127" t="s">
        <v>19</v>
      </c>
      <c r="N280" s="128" t="s">
        <v>43</v>
      </c>
      <c r="P280" s="129">
        <f>O280*H280</f>
        <v>0</v>
      </c>
      <c r="Q280" s="129">
        <v>0</v>
      </c>
      <c r="R280" s="129">
        <f>Q280*H280</f>
        <v>0</v>
      </c>
      <c r="S280" s="129">
        <v>0</v>
      </c>
      <c r="T280" s="129">
        <f>S280*H280</f>
        <v>0</v>
      </c>
      <c r="U280" s="130" t="s">
        <v>19</v>
      </c>
      <c r="AR280" s="131" t="s">
        <v>1329</v>
      </c>
      <c r="AT280" s="131" t="s">
        <v>168</v>
      </c>
      <c r="AU280" s="131" t="s">
        <v>82</v>
      </c>
      <c r="AY280" s="17" t="s">
        <v>167</v>
      </c>
      <c r="BE280" s="132">
        <f>IF(N280="základní",J280,0)</f>
        <v>0</v>
      </c>
      <c r="BF280" s="132">
        <f>IF(N280="snížená",J280,0)</f>
        <v>0</v>
      </c>
      <c r="BG280" s="132">
        <f>IF(N280="zákl. přenesená",J280,0)</f>
        <v>0</v>
      </c>
      <c r="BH280" s="132">
        <f>IF(N280="sníž. přenesená",J280,0)</f>
        <v>0</v>
      </c>
      <c r="BI280" s="132">
        <f>IF(N280="nulová",J280,0)</f>
        <v>0</v>
      </c>
      <c r="BJ280" s="17" t="s">
        <v>80</v>
      </c>
      <c r="BK280" s="132">
        <f>ROUND(I280*H280,2)</f>
        <v>0</v>
      </c>
      <c r="BL280" s="17" t="s">
        <v>1329</v>
      </c>
      <c r="BM280" s="131" t="s">
        <v>1337</v>
      </c>
    </row>
    <row r="281" spans="2:65" s="1" customFormat="1" ht="16.5" customHeight="1" x14ac:dyDescent="0.2">
      <c r="B281" s="32"/>
      <c r="C281" s="270" t="s">
        <v>683</v>
      </c>
      <c r="D281" s="270" t="s">
        <v>168</v>
      </c>
      <c r="E281" s="271" t="s">
        <v>1338</v>
      </c>
      <c r="F281" s="272" t="s">
        <v>1339</v>
      </c>
      <c r="G281" s="273" t="s">
        <v>568</v>
      </c>
      <c r="H281" s="274">
        <v>1</v>
      </c>
      <c r="I281" s="275">
        <v>0</v>
      </c>
      <c r="J281" s="276">
        <f>ROUND(I281*H281,2)</f>
        <v>0</v>
      </c>
      <c r="K281" s="272" t="s">
        <v>19</v>
      </c>
      <c r="L281" s="32"/>
      <c r="M281" s="177" t="s">
        <v>19</v>
      </c>
      <c r="N281" s="178" t="s">
        <v>43</v>
      </c>
      <c r="O281" s="169"/>
      <c r="P281" s="179">
        <f>O281*H281</f>
        <v>0</v>
      </c>
      <c r="Q281" s="179">
        <v>0</v>
      </c>
      <c r="R281" s="179">
        <f>Q281*H281</f>
        <v>0</v>
      </c>
      <c r="S281" s="179">
        <v>0</v>
      </c>
      <c r="T281" s="179">
        <f>S281*H281</f>
        <v>0</v>
      </c>
      <c r="U281" s="180" t="s">
        <v>19</v>
      </c>
      <c r="AR281" s="131" t="s">
        <v>1329</v>
      </c>
      <c r="AT281" s="131" t="s">
        <v>168</v>
      </c>
      <c r="AU281" s="131" t="s">
        <v>82</v>
      </c>
      <c r="AY281" s="17" t="s">
        <v>167</v>
      </c>
      <c r="BE281" s="132">
        <f>IF(N281="základní",J281,0)</f>
        <v>0</v>
      </c>
      <c r="BF281" s="132">
        <f>IF(N281="snížená",J281,0)</f>
        <v>0</v>
      </c>
      <c r="BG281" s="132">
        <f>IF(N281="zákl. přenesená",J281,0)</f>
        <v>0</v>
      </c>
      <c r="BH281" s="132">
        <f>IF(N281="sníž. přenesená",J281,0)</f>
        <v>0</v>
      </c>
      <c r="BI281" s="132">
        <f>IF(N281="nulová",J281,0)</f>
        <v>0</v>
      </c>
      <c r="BJ281" s="17" t="s">
        <v>80</v>
      </c>
      <c r="BK281" s="132">
        <f>ROUND(I281*H281,2)</f>
        <v>0</v>
      </c>
      <c r="BL281" s="17" t="s">
        <v>1329</v>
      </c>
      <c r="BM281" s="131" t="s">
        <v>1340</v>
      </c>
    </row>
    <row r="282" spans="2:65" s="1" customFormat="1" ht="6.95" customHeight="1" x14ac:dyDescent="0.2">
      <c r="B282" s="41"/>
      <c r="C282" s="42"/>
      <c r="D282" s="42"/>
      <c r="E282" s="42"/>
      <c r="F282" s="42"/>
      <c r="G282" s="42"/>
      <c r="H282" s="42"/>
      <c r="I282" s="42"/>
      <c r="J282" s="42"/>
      <c r="K282" s="42"/>
      <c r="L282" s="32"/>
    </row>
  </sheetData>
  <autoFilter ref="C93:K281" xr:uid="{00000000-0009-0000-0000-000003000000}"/>
  <mergeCells count="9">
    <mergeCell ref="E50:H50"/>
    <mergeCell ref="E84:H84"/>
    <mergeCell ref="E86:H86"/>
    <mergeCell ref="L2:V2"/>
    <mergeCell ref="E7:H7"/>
    <mergeCell ref="E9:H9"/>
    <mergeCell ref="E18:H18"/>
    <mergeCell ref="E27:H27"/>
    <mergeCell ref="E48:H48"/>
  </mergeCells>
  <hyperlinks>
    <hyperlink ref="F167" r:id="rId1" xr:uid="{00000000-0004-0000-0300-000000000000}"/>
    <hyperlink ref="F173" r:id="rId2" xr:uid="{00000000-0004-0000-0300-000001000000}"/>
    <hyperlink ref="F175" r:id="rId3" xr:uid="{00000000-0004-0000-0300-000002000000}"/>
    <hyperlink ref="F180" r:id="rId4" xr:uid="{00000000-0004-0000-0300-000003000000}"/>
    <hyperlink ref="F187" r:id="rId5" xr:uid="{00000000-0004-0000-0300-000004000000}"/>
    <hyperlink ref="F192" r:id="rId6" xr:uid="{00000000-0004-0000-0300-000005000000}"/>
    <hyperlink ref="F196" r:id="rId7" xr:uid="{00000000-0004-0000-0300-000006000000}"/>
    <hyperlink ref="F204" r:id="rId8" xr:uid="{00000000-0004-0000-0300-000007000000}"/>
    <hyperlink ref="F209" r:id="rId9" xr:uid="{00000000-0004-0000-0300-000008000000}"/>
    <hyperlink ref="F216" r:id="rId10" xr:uid="{00000000-0004-0000-0300-000009000000}"/>
    <hyperlink ref="F220" r:id="rId11" xr:uid="{00000000-0004-0000-0300-00000A000000}"/>
    <hyperlink ref="F222" r:id="rId12" xr:uid="{00000000-0004-0000-0300-00000B000000}"/>
    <hyperlink ref="F229" r:id="rId13" xr:uid="{00000000-0004-0000-0300-00000C000000}"/>
    <hyperlink ref="F233" r:id="rId14" xr:uid="{00000000-0004-0000-0300-00000D000000}"/>
    <hyperlink ref="F237" r:id="rId15" xr:uid="{00000000-0004-0000-0300-00000E000000}"/>
    <hyperlink ref="F246" r:id="rId16" xr:uid="{00000000-0004-0000-0300-00000F000000}"/>
    <hyperlink ref="F252" r:id="rId17" xr:uid="{00000000-0004-0000-0300-000010000000}"/>
    <hyperlink ref="F260" r:id="rId18" xr:uid="{00000000-0004-0000-0300-000011000000}"/>
    <hyperlink ref="F265" r:id="rId19" xr:uid="{00000000-0004-0000-0300-000012000000}"/>
    <hyperlink ref="F270" r:id="rId20" xr:uid="{00000000-0004-0000-0300-000013000000}"/>
  </hyperlinks>
  <pageMargins left="0.39374999999999999" right="0.39374999999999999" top="0.39374999999999999" bottom="0.39374999999999999" header="0" footer="0"/>
  <pageSetup paperSize="9" fitToHeight="100" orientation="portrait" blackAndWhite="1"/>
  <headerFooter>
    <oddFooter>&amp;CStrana &amp;P z &amp;N</oddFooter>
  </headerFooter>
  <drawing r:id="rId2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pageSetUpPr fitToPage="1"/>
  </sheetPr>
  <dimension ref="B2:BM114"/>
  <sheetViews>
    <sheetView showGridLines="0" topLeftCell="A88" workbookViewId="0"/>
  </sheetViews>
  <sheetFormatPr defaultRowHeight="11.25" x14ac:dyDescent="0.2"/>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1" width="14.16406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x14ac:dyDescent="0.2">
      <c r="L2" s="297"/>
      <c r="M2" s="297"/>
      <c r="N2" s="297"/>
      <c r="O2" s="297"/>
      <c r="P2" s="297"/>
      <c r="Q2" s="297"/>
      <c r="R2" s="297"/>
      <c r="S2" s="297"/>
      <c r="T2" s="297"/>
      <c r="U2" s="297"/>
      <c r="V2" s="297"/>
      <c r="AT2" s="17" t="s">
        <v>91</v>
      </c>
    </row>
    <row r="3" spans="2:46" ht="6.95" customHeight="1" x14ac:dyDescent="0.2">
      <c r="B3" s="18"/>
      <c r="C3" s="19"/>
      <c r="D3" s="19"/>
      <c r="E3" s="19"/>
      <c r="F3" s="19"/>
      <c r="G3" s="19"/>
      <c r="H3" s="19"/>
      <c r="I3" s="19"/>
      <c r="J3" s="19"/>
      <c r="K3" s="19"/>
      <c r="L3" s="20"/>
      <c r="AT3" s="17" t="s">
        <v>82</v>
      </c>
    </row>
    <row r="4" spans="2:46" ht="24.95" customHeight="1" x14ac:dyDescent="0.2">
      <c r="B4" s="20"/>
      <c r="D4" s="21" t="s">
        <v>137</v>
      </c>
      <c r="L4" s="20"/>
      <c r="M4" s="85" t="s">
        <v>10</v>
      </c>
      <c r="AT4" s="17" t="s">
        <v>4</v>
      </c>
    </row>
    <row r="5" spans="2:46" ht="6.95" customHeight="1" x14ac:dyDescent="0.2">
      <c r="B5" s="20"/>
      <c r="L5" s="20"/>
    </row>
    <row r="6" spans="2:46" ht="12" customHeight="1" x14ac:dyDescent="0.2">
      <c r="B6" s="20"/>
      <c r="D6" s="27" t="s">
        <v>16</v>
      </c>
      <c r="L6" s="20"/>
    </row>
    <row r="7" spans="2:46" ht="16.5" customHeight="1" x14ac:dyDescent="0.2">
      <c r="B7" s="20"/>
      <c r="E7" s="322" t="str">
        <f>'Rekapitulace stavby'!K6</f>
        <v>Servisní centrum Čertovka</v>
      </c>
      <c r="F7" s="323"/>
      <c r="G7" s="323"/>
      <c r="H7" s="323"/>
      <c r="L7" s="20"/>
    </row>
    <row r="8" spans="2:46" s="1" customFormat="1" ht="12" customHeight="1" x14ac:dyDescent="0.2">
      <c r="B8" s="32"/>
      <c r="D8" s="27" t="s">
        <v>138</v>
      </c>
      <c r="L8" s="32"/>
    </row>
    <row r="9" spans="2:46" s="1" customFormat="1" ht="30" customHeight="1" x14ac:dyDescent="0.2">
      <c r="B9" s="32"/>
      <c r="E9" s="287" t="s">
        <v>1341</v>
      </c>
      <c r="F9" s="321"/>
      <c r="G9" s="321"/>
      <c r="H9" s="321"/>
      <c r="L9" s="32"/>
    </row>
    <row r="10" spans="2:46" s="1" customFormat="1" x14ac:dyDescent="0.2">
      <c r="B10" s="32"/>
      <c r="L10" s="32"/>
    </row>
    <row r="11" spans="2:46" s="1" customFormat="1" ht="12" customHeight="1" x14ac:dyDescent="0.2">
      <c r="B11" s="32"/>
      <c r="D11" s="27" t="s">
        <v>18</v>
      </c>
      <c r="F11" s="25" t="s">
        <v>19</v>
      </c>
      <c r="I11" s="27" t="s">
        <v>20</v>
      </c>
      <c r="J11" s="25" t="s">
        <v>19</v>
      </c>
      <c r="L11" s="32"/>
    </row>
    <row r="12" spans="2:46" s="1" customFormat="1" ht="12" customHeight="1" x14ac:dyDescent="0.2">
      <c r="B12" s="32"/>
      <c r="D12" s="27" t="s">
        <v>21</v>
      </c>
      <c r="F12" s="25" t="s">
        <v>22</v>
      </c>
      <c r="I12" s="27" t="s">
        <v>23</v>
      </c>
      <c r="J12" s="49" t="str">
        <f>'Rekapitulace stavby'!AN8</f>
        <v>19. 1. 2024</v>
      </c>
      <c r="L12" s="32"/>
    </row>
    <row r="13" spans="2:46" s="1" customFormat="1" ht="10.9" customHeight="1" x14ac:dyDescent="0.2">
      <c r="B13" s="32"/>
      <c r="L13" s="32"/>
    </row>
    <row r="14" spans="2:46" s="1" customFormat="1" ht="12" customHeight="1" x14ac:dyDescent="0.2">
      <c r="B14" s="32"/>
      <c r="D14" s="27" t="s">
        <v>25</v>
      </c>
      <c r="I14" s="27" t="s">
        <v>26</v>
      </c>
      <c r="J14" s="25" t="s">
        <v>27</v>
      </c>
      <c r="L14" s="32"/>
    </row>
    <row r="15" spans="2:46" s="1" customFormat="1" ht="18" customHeight="1" x14ac:dyDescent="0.2">
      <c r="B15" s="32"/>
      <c r="E15" s="25" t="s">
        <v>28</v>
      </c>
      <c r="I15" s="27" t="s">
        <v>29</v>
      </c>
      <c r="J15" s="25" t="s">
        <v>19</v>
      </c>
      <c r="L15" s="32"/>
    </row>
    <row r="16" spans="2:46" s="1" customFormat="1" ht="6.95" customHeight="1" x14ac:dyDescent="0.2">
      <c r="B16" s="32"/>
      <c r="L16" s="32"/>
    </row>
    <row r="17" spans="2:12" s="1" customFormat="1" ht="12" customHeight="1" x14ac:dyDescent="0.2">
      <c r="B17" s="32"/>
      <c r="D17" s="27" t="s">
        <v>30</v>
      </c>
      <c r="I17" s="27" t="s">
        <v>26</v>
      </c>
      <c r="J17" s="28" t="str">
        <f>'Rekapitulace stavby'!AN13</f>
        <v>Vyplň údaj</v>
      </c>
      <c r="L17" s="32"/>
    </row>
    <row r="18" spans="2:12" s="1" customFormat="1" ht="18" customHeight="1" x14ac:dyDescent="0.2">
      <c r="B18" s="32"/>
      <c r="E18" s="324" t="str">
        <f>'Rekapitulace stavby'!E14</f>
        <v>Vyplň údaj</v>
      </c>
      <c r="F18" s="296"/>
      <c r="G18" s="296"/>
      <c r="H18" s="296"/>
      <c r="I18" s="27" t="s">
        <v>29</v>
      </c>
      <c r="J18" s="28" t="str">
        <f>'Rekapitulace stavby'!AN14</f>
        <v>Vyplň údaj</v>
      </c>
      <c r="L18" s="32"/>
    </row>
    <row r="19" spans="2:12" s="1" customFormat="1" ht="6.95" customHeight="1" x14ac:dyDescent="0.2">
      <c r="B19" s="32"/>
      <c r="L19" s="32"/>
    </row>
    <row r="20" spans="2:12" s="1" customFormat="1" ht="12" customHeight="1" x14ac:dyDescent="0.2">
      <c r="B20" s="32"/>
      <c r="D20" s="27" t="s">
        <v>32</v>
      </c>
      <c r="I20" s="27" t="s">
        <v>26</v>
      </c>
      <c r="J20" s="25" t="s">
        <v>19</v>
      </c>
      <c r="L20" s="32"/>
    </row>
    <row r="21" spans="2:12" s="1" customFormat="1" ht="18" customHeight="1" x14ac:dyDescent="0.2">
      <c r="B21" s="32"/>
      <c r="E21" s="25" t="s">
        <v>33</v>
      </c>
      <c r="I21" s="27" t="s">
        <v>29</v>
      </c>
      <c r="J21" s="25" t="s">
        <v>19</v>
      </c>
      <c r="L21" s="32"/>
    </row>
    <row r="22" spans="2:12" s="1" customFormat="1" ht="6.95" customHeight="1" x14ac:dyDescent="0.2">
      <c r="B22" s="32"/>
      <c r="L22" s="32"/>
    </row>
    <row r="23" spans="2:12" s="1" customFormat="1" ht="12" customHeight="1" x14ac:dyDescent="0.2">
      <c r="B23" s="32"/>
      <c r="D23" s="27" t="s">
        <v>35</v>
      </c>
      <c r="I23" s="27" t="s">
        <v>26</v>
      </c>
      <c r="J23" s="25" t="str">
        <f>IF('Rekapitulace stavby'!AN19="","",'Rekapitulace stavby'!AN19)</f>
        <v/>
      </c>
      <c r="L23" s="32"/>
    </row>
    <row r="24" spans="2:12" s="1" customFormat="1" ht="18" customHeight="1" x14ac:dyDescent="0.2">
      <c r="B24" s="32"/>
      <c r="E24" s="25" t="str">
        <f>IF('Rekapitulace stavby'!E20="","",'Rekapitulace stavby'!E20)</f>
        <v xml:space="preserve"> </v>
      </c>
      <c r="I24" s="27" t="s">
        <v>29</v>
      </c>
      <c r="J24" s="25" t="str">
        <f>IF('Rekapitulace stavby'!AN20="","",'Rekapitulace stavby'!AN20)</f>
        <v/>
      </c>
      <c r="L24" s="32"/>
    </row>
    <row r="25" spans="2:12" s="1" customFormat="1" ht="6.95" customHeight="1" x14ac:dyDescent="0.2">
      <c r="B25" s="32"/>
      <c r="L25" s="32"/>
    </row>
    <row r="26" spans="2:12" s="1" customFormat="1" ht="12" customHeight="1" x14ac:dyDescent="0.2">
      <c r="B26" s="32"/>
      <c r="D26" s="27" t="s">
        <v>36</v>
      </c>
      <c r="L26" s="32"/>
    </row>
    <row r="27" spans="2:12" s="7" customFormat="1" ht="71.25" customHeight="1" x14ac:dyDescent="0.2">
      <c r="B27" s="86"/>
      <c r="E27" s="301" t="s">
        <v>37</v>
      </c>
      <c r="F27" s="301"/>
      <c r="G27" s="301"/>
      <c r="H27" s="301"/>
      <c r="L27" s="86"/>
    </row>
    <row r="28" spans="2:12" s="1" customFormat="1" ht="6.95" customHeight="1" x14ac:dyDescent="0.2">
      <c r="B28" s="32"/>
      <c r="L28" s="32"/>
    </row>
    <row r="29" spans="2:12" s="1" customFormat="1" ht="6.95" customHeight="1" x14ac:dyDescent="0.2">
      <c r="B29" s="32"/>
      <c r="D29" s="50"/>
      <c r="E29" s="50"/>
      <c r="F29" s="50"/>
      <c r="G29" s="50"/>
      <c r="H29" s="50"/>
      <c r="I29" s="50"/>
      <c r="J29" s="50"/>
      <c r="K29" s="50"/>
      <c r="L29" s="32"/>
    </row>
    <row r="30" spans="2:12" s="1" customFormat="1" ht="25.35" customHeight="1" x14ac:dyDescent="0.2">
      <c r="B30" s="32"/>
      <c r="D30" s="87" t="s">
        <v>38</v>
      </c>
      <c r="J30" s="63">
        <f>ROUND(J81, 2)</f>
        <v>0</v>
      </c>
      <c r="L30" s="32"/>
    </row>
    <row r="31" spans="2:12" s="1" customFormat="1" ht="6.95" customHeight="1" x14ac:dyDescent="0.2">
      <c r="B31" s="32"/>
      <c r="D31" s="50"/>
      <c r="E31" s="50"/>
      <c r="F31" s="50"/>
      <c r="G31" s="50"/>
      <c r="H31" s="50"/>
      <c r="I31" s="50"/>
      <c r="J31" s="50"/>
      <c r="K31" s="50"/>
      <c r="L31" s="32"/>
    </row>
    <row r="32" spans="2:12" s="1" customFormat="1" ht="14.45" customHeight="1" x14ac:dyDescent="0.2">
      <c r="B32" s="32"/>
      <c r="F32" s="35" t="s">
        <v>40</v>
      </c>
      <c r="I32" s="35" t="s">
        <v>39</v>
      </c>
      <c r="J32" s="35" t="s">
        <v>41</v>
      </c>
      <c r="L32" s="32"/>
    </row>
    <row r="33" spans="2:12" s="1" customFormat="1" ht="14.45" customHeight="1" x14ac:dyDescent="0.2">
      <c r="B33" s="32"/>
      <c r="D33" s="52" t="s">
        <v>42</v>
      </c>
      <c r="E33" s="27" t="s">
        <v>43</v>
      </c>
      <c r="F33" s="88">
        <f>ROUND((SUM(BE81:BE113)),  2)</f>
        <v>0</v>
      </c>
      <c r="I33" s="89">
        <v>0.21</v>
      </c>
      <c r="J33" s="88">
        <f>ROUND(((SUM(BE81:BE113))*I33),  2)</f>
        <v>0</v>
      </c>
      <c r="L33" s="32"/>
    </row>
    <row r="34" spans="2:12" s="1" customFormat="1" ht="14.45" customHeight="1" x14ac:dyDescent="0.2">
      <c r="B34" s="32"/>
      <c r="E34" s="27" t="s">
        <v>44</v>
      </c>
      <c r="F34" s="88">
        <f>ROUND((SUM(BF81:BF113)),  2)</f>
        <v>0</v>
      </c>
      <c r="I34" s="89">
        <v>0.15</v>
      </c>
      <c r="J34" s="88">
        <f>ROUND(((SUM(BF81:BF113))*I34),  2)</f>
        <v>0</v>
      </c>
      <c r="L34" s="32"/>
    </row>
    <row r="35" spans="2:12" s="1" customFormat="1" ht="14.45" hidden="1" customHeight="1" x14ac:dyDescent="0.2">
      <c r="B35" s="32"/>
      <c r="E35" s="27" t="s">
        <v>45</v>
      </c>
      <c r="F35" s="88">
        <f>ROUND((SUM(BG81:BG113)),  2)</f>
        <v>0</v>
      </c>
      <c r="I35" s="89">
        <v>0.21</v>
      </c>
      <c r="J35" s="88">
        <f>0</f>
        <v>0</v>
      </c>
      <c r="L35" s="32"/>
    </row>
    <row r="36" spans="2:12" s="1" customFormat="1" ht="14.45" hidden="1" customHeight="1" x14ac:dyDescent="0.2">
      <c r="B36" s="32"/>
      <c r="E36" s="27" t="s">
        <v>46</v>
      </c>
      <c r="F36" s="88">
        <f>ROUND((SUM(BH81:BH113)),  2)</f>
        <v>0</v>
      </c>
      <c r="I36" s="89">
        <v>0.15</v>
      </c>
      <c r="J36" s="88">
        <f>0</f>
        <v>0</v>
      </c>
      <c r="L36" s="32"/>
    </row>
    <row r="37" spans="2:12" s="1" customFormat="1" ht="14.45" hidden="1" customHeight="1" x14ac:dyDescent="0.2">
      <c r="B37" s="32"/>
      <c r="E37" s="27" t="s">
        <v>47</v>
      </c>
      <c r="F37" s="88">
        <f>ROUND((SUM(BI81:BI113)),  2)</f>
        <v>0</v>
      </c>
      <c r="I37" s="89">
        <v>0</v>
      </c>
      <c r="J37" s="88">
        <f>0</f>
        <v>0</v>
      </c>
      <c r="L37" s="32"/>
    </row>
    <row r="38" spans="2:12" s="1" customFormat="1" ht="6.95" customHeight="1" x14ac:dyDescent="0.2">
      <c r="B38" s="32"/>
      <c r="L38" s="32"/>
    </row>
    <row r="39" spans="2:12" s="1" customFormat="1" ht="25.35" customHeight="1" x14ac:dyDescent="0.2">
      <c r="B39" s="32"/>
      <c r="C39" s="90"/>
      <c r="D39" s="91" t="s">
        <v>48</v>
      </c>
      <c r="E39" s="54"/>
      <c r="F39" s="54"/>
      <c r="G39" s="92" t="s">
        <v>49</v>
      </c>
      <c r="H39" s="93" t="s">
        <v>50</v>
      </c>
      <c r="I39" s="54"/>
      <c r="J39" s="94">
        <f>SUM(J30:J37)</f>
        <v>0</v>
      </c>
      <c r="K39" s="95"/>
      <c r="L39" s="32"/>
    </row>
    <row r="40" spans="2:12" s="1" customFormat="1" ht="14.45" customHeight="1" x14ac:dyDescent="0.2">
      <c r="B40" s="41"/>
      <c r="C40" s="42"/>
      <c r="D40" s="42"/>
      <c r="E40" s="42"/>
      <c r="F40" s="42"/>
      <c r="G40" s="42"/>
      <c r="H40" s="42"/>
      <c r="I40" s="42"/>
      <c r="J40" s="42"/>
      <c r="K40" s="42"/>
      <c r="L40" s="32"/>
    </row>
    <row r="44" spans="2:12" s="1" customFormat="1" ht="6.95" customHeight="1" x14ac:dyDescent="0.2">
      <c r="B44" s="43"/>
      <c r="C44" s="44"/>
      <c r="D44" s="44"/>
      <c r="E44" s="44"/>
      <c r="F44" s="44"/>
      <c r="G44" s="44"/>
      <c r="H44" s="44"/>
      <c r="I44" s="44"/>
      <c r="J44" s="44"/>
      <c r="K44" s="44"/>
      <c r="L44" s="32"/>
    </row>
    <row r="45" spans="2:12" s="1" customFormat="1" ht="24.95" customHeight="1" x14ac:dyDescent="0.2">
      <c r="B45" s="32"/>
      <c r="C45" s="21" t="s">
        <v>140</v>
      </c>
      <c r="L45" s="32"/>
    </row>
    <row r="46" spans="2:12" s="1" customFormat="1" ht="6.95" customHeight="1" x14ac:dyDescent="0.2">
      <c r="B46" s="32"/>
      <c r="L46" s="32"/>
    </row>
    <row r="47" spans="2:12" s="1" customFormat="1" ht="12" customHeight="1" x14ac:dyDescent="0.2">
      <c r="B47" s="32"/>
      <c r="C47" s="27" t="s">
        <v>16</v>
      </c>
      <c r="L47" s="32"/>
    </row>
    <row r="48" spans="2:12" s="1" customFormat="1" ht="16.5" customHeight="1" x14ac:dyDescent="0.2">
      <c r="B48" s="32"/>
      <c r="E48" s="322" t="str">
        <f>E7</f>
        <v>Servisní centrum Čertovka</v>
      </c>
      <c r="F48" s="323"/>
      <c r="G48" s="323"/>
      <c r="H48" s="323"/>
      <c r="L48" s="32"/>
    </row>
    <row r="49" spans="2:47" s="1" customFormat="1" ht="12" customHeight="1" x14ac:dyDescent="0.2">
      <c r="B49" s="32"/>
      <c r="C49" s="27" t="s">
        <v>138</v>
      </c>
      <c r="L49" s="32"/>
    </row>
    <row r="50" spans="2:47" s="1" customFormat="1" ht="30" customHeight="1" x14ac:dyDescent="0.2">
      <c r="B50" s="32"/>
      <c r="E50" s="287" t="str">
        <f>E9</f>
        <v>SO_02 - Venkovní přípojka elektroinstalace a veřejné osvětlení</v>
      </c>
      <c r="F50" s="321"/>
      <c r="G50" s="321"/>
      <c r="H50" s="321"/>
      <c r="L50" s="32"/>
    </row>
    <row r="51" spans="2:47" s="1" customFormat="1" ht="6.95" customHeight="1" x14ac:dyDescent="0.2">
      <c r="B51" s="32"/>
      <c r="L51" s="32"/>
    </row>
    <row r="52" spans="2:47" s="1" customFormat="1" ht="12" customHeight="1" x14ac:dyDescent="0.2">
      <c r="B52" s="32"/>
      <c r="C52" s="27" t="s">
        <v>21</v>
      </c>
      <c r="F52" s="25" t="str">
        <f>F12</f>
        <v xml:space="preserve"> </v>
      </c>
      <c r="I52" s="27" t="s">
        <v>23</v>
      </c>
      <c r="J52" s="49" t="str">
        <f>IF(J12="","",J12)</f>
        <v>19. 1. 2024</v>
      </c>
      <c r="L52" s="32"/>
    </row>
    <row r="53" spans="2:47" s="1" customFormat="1" ht="6.95" customHeight="1" x14ac:dyDescent="0.2">
      <c r="B53" s="32"/>
      <c r="L53" s="32"/>
    </row>
    <row r="54" spans="2:47" s="1" customFormat="1" ht="15.2" customHeight="1" x14ac:dyDescent="0.2">
      <c r="B54" s="32"/>
      <c r="C54" s="27" t="s">
        <v>25</v>
      </c>
      <c r="F54" s="25" t="str">
        <f>E15</f>
        <v>Dipl. Ing. René Göndör</v>
      </c>
      <c r="I54" s="27" t="s">
        <v>32</v>
      </c>
      <c r="J54" s="30" t="str">
        <f>E21</f>
        <v>PIKHART.CZ</v>
      </c>
      <c r="L54" s="32"/>
    </row>
    <row r="55" spans="2:47" s="1" customFormat="1" ht="15.2" customHeight="1" x14ac:dyDescent="0.2">
      <c r="B55" s="32"/>
      <c r="C55" s="27" t="s">
        <v>30</v>
      </c>
      <c r="F55" s="25" t="str">
        <f>IF(E18="","",E18)</f>
        <v>Vyplň údaj</v>
      </c>
      <c r="I55" s="27" t="s">
        <v>35</v>
      </c>
      <c r="J55" s="30" t="str">
        <f>E24</f>
        <v xml:space="preserve"> </v>
      </c>
      <c r="L55" s="32"/>
    </row>
    <row r="56" spans="2:47" s="1" customFormat="1" ht="10.35" customHeight="1" x14ac:dyDescent="0.2">
      <c r="B56" s="32"/>
      <c r="L56" s="32"/>
    </row>
    <row r="57" spans="2:47" s="1" customFormat="1" ht="29.25" customHeight="1" x14ac:dyDescent="0.2">
      <c r="B57" s="32"/>
      <c r="C57" s="96" t="s">
        <v>141</v>
      </c>
      <c r="D57" s="90"/>
      <c r="E57" s="90"/>
      <c r="F57" s="90"/>
      <c r="G57" s="90"/>
      <c r="H57" s="90"/>
      <c r="I57" s="90"/>
      <c r="J57" s="97" t="s">
        <v>142</v>
      </c>
      <c r="K57" s="90"/>
      <c r="L57" s="32"/>
    </row>
    <row r="58" spans="2:47" s="1" customFormat="1" ht="10.35" customHeight="1" x14ac:dyDescent="0.2">
      <c r="B58" s="32"/>
      <c r="L58" s="32"/>
    </row>
    <row r="59" spans="2:47" s="1" customFormat="1" ht="22.9" customHeight="1" x14ac:dyDescent="0.2">
      <c r="B59" s="32"/>
      <c r="C59" s="98" t="s">
        <v>70</v>
      </c>
      <c r="J59" s="63">
        <f>J81</f>
        <v>0</v>
      </c>
      <c r="L59" s="32"/>
      <c r="AU59" s="17" t="s">
        <v>143</v>
      </c>
    </row>
    <row r="60" spans="2:47" s="8" customFormat="1" ht="24.95" customHeight="1" x14ac:dyDescent="0.2">
      <c r="B60" s="99"/>
      <c r="D60" s="100" t="s">
        <v>1342</v>
      </c>
      <c r="E60" s="101"/>
      <c r="F60" s="101"/>
      <c r="G60" s="101"/>
      <c r="H60" s="101"/>
      <c r="I60" s="101"/>
      <c r="J60" s="102">
        <f>J82</f>
        <v>0</v>
      </c>
      <c r="L60" s="99"/>
    </row>
    <row r="61" spans="2:47" s="14" customFormat="1" ht="19.899999999999999" customHeight="1" x14ac:dyDescent="0.2">
      <c r="B61" s="171"/>
      <c r="D61" s="172" t="s">
        <v>1343</v>
      </c>
      <c r="E61" s="173"/>
      <c r="F61" s="173"/>
      <c r="G61" s="173"/>
      <c r="H61" s="173"/>
      <c r="I61" s="173"/>
      <c r="J61" s="174">
        <f>J83</f>
        <v>0</v>
      </c>
      <c r="L61" s="171"/>
    </row>
    <row r="62" spans="2:47" s="1" customFormat="1" ht="21.75" customHeight="1" x14ac:dyDescent="0.2">
      <c r="B62" s="32"/>
      <c r="L62" s="32"/>
    </row>
    <row r="63" spans="2:47" s="1" customFormat="1" ht="6.95" customHeight="1" x14ac:dyDescent="0.2">
      <c r="B63" s="41"/>
      <c r="C63" s="42"/>
      <c r="D63" s="42"/>
      <c r="E63" s="42"/>
      <c r="F63" s="42"/>
      <c r="G63" s="42"/>
      <c r="H63" s="42"/>
      <c r="I63" s="42"/>
      <c r="J63" s="42"/>
      <c r="K63" s="42"/>
      <c r="L63" s="32"/>
    </row>
    <row r="67" spans="2:21" s="1" customFormat="1" ht="6.95" customHeight="1" x14ac:dyDescent="0.2">
      <c r="B67" s="43"/>
      <c r="C67" s="44"/>
      <c r="D67" s="44"/>
      <c r="E67" s="44"/>
      <c r="F67" s="44"/>
      <c r="G67" s="44"/>
      <c r="H67" s="44"/>
      <c r="I67" s="44"/>
      <c r="J67" s="44"/>
      <c r="K67" s="44"/>
      <c r="L67" s="32"/>
    </row>
    <row r="68" spans="2:21" s="1" customFormat="1" ht="24.95" customHeight="1" x14ac:dyDescent="0.2">
      <c r="B68" s="32"/>
      <c r="C68" s="21" t="s">
        <v>152</v>
      </c>
      <c r="L68" s="32"/>
    </row>
    <row r="69" spans="2:21" s="1" customFormat="1" ht="6.95" customHeight="1" x14ac:dyDescent="0.2">
      <c r="B69" s="32"/>
      <c r="L69" s="32"/>
    </row>
    <row r="70" spans="2:21" s="1" customFormat="1" ht="12" customHeight="1" x14ac:dyDescent="0.2">
      <c r="B70" s="32"/>
      <c r="C70" s="27" t="s">
        <v>16</v>
      </c>
      <c r="L70" s="32"/>
    </row>
    <row r="71" spans="2:21" s="1" customFormat="1" ht="16.5" customHeight="1" x14ac:dyDescent="0.2">
      <c r="B71" s="32"/>
      <c r="E71" s="322" t="str">
        <f>E7</f>
        <v>Servisní centrum Čertovka</v>
      </c>
      <c r="F71" s="323"/>
      <c r="G71" s="323"/>
      <c r="H71" s="323"/>
      <c r="L71" s="32"/>
    </row>
    <row r="72" spans="2:21" s="1" customFormat="1" ht="12" customHeight="1" x14ac:dyDescent="0.2">
      <c r="B72" s="32"/>
      <c r="C72" s="27" t="s">
        <v>138</v>
      </c>
      <c r="L72" s="32"/>
    </row>
    <row r="73" spans="2:21" s="1" customFormat="1" ht="30" customHeight="1" x14ac:dyDescent="0.2">
      <c r="B73" s="32"/>
      <c r="E73" s="287" t="str">
        <f>E9</f>
        <v>SO_02 - Venkovní přípojka elektroinstalace a veřejné osvětlení</v>
      </c>
      <c r="F73" s="321"/>
      <c r="G73" s="321"/>
      <c r="H73" s="321"/>
      <c r="L73" s="32"/>
    </row>
    <row r="74" spans="2:21" s="1" customFormat="1" ht="6.95" customHeight="1" x14ac:dyDescent="0.2">
      <c r="B74" s="32"/>
      <c r="L74" s="32"/>
    </row>
    <row r="75" spans="2:21" s="1" customFormat="1" ht="12" customHeight="1" x14ac:dyDescent="0.2">
      <c r="B75" s="32"/>
      <c r="C75" s="27" t="s">
        <v>21</v>
      </c>
      <c r="F75" s="25" t="str">
        <f>F12</f>
        <v xml:space="preserve"> </v>
      </c>
      <c r="I75" s="27" t="s">
        <v>23</v>
      </c>
      <c r="J75" s="49" t="str">
        <f>IF(J12="","",J12)</f>
        <v>19. 1. 2024</v>
      </c>
      <c r="L75" s="32"/>
    </row>
    <row r="76" spans="2:21" s="1" customFormat="1" ht="6.95" customHeight="1" x14ac:dyDescent="0.2">
      <c r="B76" s="32"/>
      <c r="L76" s="32"/>
    </row>
    <row r="77" spans="2:21" s="1" customFormat="1" ht="15.2" customHeight="1" x14ac:dyDescent="0.2">
      <c r="B77" s="32"/>
      <c r="C77" s="27" t="s">
        <v>25</v>
      </c>
      <c r="F77" s="25" t="str">
        <f>E15</f>
        <v>Dipl. Ing. René Göndör</v>
      </c>
      <c r="I77" s="27" t="s">
        <v>32</v>
      </c>
      <c r="J77" s="30" t="str">
        <f>E21</f>
        <v>PIKHART.CZ</v>
      </c>
      <c r="L77" s="32"/>
    </row>
    <row r="78" spans="2:21" s="1" customFormat="1" ht="15.2" customHeight="1" x14ac:dyDescent="0.2">
      <c r="B78" s="32"/>
      <c r="C78" s="27" t="s">
        <v>30</v>
      </c>
      <c r="F78" s="25" t="str">
        <f>IF(E18="","",E18)</f>
        <v>Vyplň údaj</v>
      </c>
      <c r="I78" s="27" t="s">
        <v>35</v>
      </c>
      <c r="J78" s="30" t="str">
        <f>E24</f>
        <v xml:space="preserve"> </v>
      </c>
      <c r="L78" s="32"/>
    </row>
    <row r="79" spans="2:21" s="1" customFormat="1" ht="10.35" customHeight="1" x14ac:dyDescent="0.2">
      <c r="B79" s="32"/>
      <c r="L79" s="32"/>
    </row>
    <row r="80" spans="2:21" s="9" customFormat="1" ht="29.25" customHeight="1" x14ac:dyDescent="0.2">
      <c r="B80" s="103"/>
      <c r="C80" s="104" t="s">
        <v>153</v>
      </c>
      <c r="D80" s="105" t="s">
        <v>57</v>
      </c>
      <c r="E80" s="105" t="s">
        <v>53</v>
      </c>
      <c r="F80" s="105" t="s">
        <v>54</v>
      </c>
      <c r="G80" s="105" t="s">
        <v>154</v>
      </c>
      <c r="H80" s="105" t="s">
        <v>155</v>
      </c>
      <c r="I80" s="105" t="s">
        <v>156</v>
      </c>
      <c r="J80" s="105" t="s">
        <v>142</v>
      </c>
      <c r="K80" s="106" t="s">
        <v>157</v>
      </c>
      <c r="L80" s="103"/>
      <c r="M80" s="56" t="s">
        <v>19</v>
      </c>
      <c r="N80" s="57" t="s">
        <v>42</v>
      </c>
      <c r="O80" s="57" t="s">
        <v>158</v>
      </c>
      <c r="P80" s="57" t="s">
        <v>159</v>
      </c>
      <c r="Q80" s="57" t="s">
        <v>160</v>
      </c>
      <c r="R80" s="57" t="s">
        <v>161</v>
      </c>
      <c r="S80" s="57" t="s">
        <v>162</v>
      </c>
      <c r="T80" s="57" t="s">
        <v>163</v>
      </c>
      <c r="U80" s="58" t="s">
        <v>164</v>
      </c>
    </row>
    <row r="81" spans="2:65" s="1" customFormat="1" ht="22.9" customHeight="1" x14ac:dyDescent="0.25">
      <c r="B81" s="32"/>
      <c r="C81" s="61" t="s">
        <v>165</v>
      </c>
      <c r="J81" s="107">
        <f>BK81</f>
        <v>0</v>
      </c>
      <c r="L81" s="32"/>
      <c r="M81" s="59"/>
      <c r="N81" s="50"/>
      <c r="O81" s="50"/>
      <c r="P81" s="108">
        <f>P82</f>
        <v>0</v>
      </c>
      <c r="Q81" s="50"/>
      <c r="R81" s="108">
        <f>R82</f>
        <v>0</v>
      </c>
      <c r="S81" s="50"/>
      <c r="T81" s="108">
        <f>T82</f>
        <v>0</v>
      </c>
      <c r="U81" s="51"/>
      <c r="AT81" s="17" t="s">
        <v>71</v>
      </c>
      <c r="AU81" s="17" t="s">
        <v>143</v>
      </c>
      <c r="BK81" s="109">
        <f>BK82</f>
        <v>0</v>
      </c>
    </row>
    <row r="82" spans="2:65" s="10" customFormat="1" ht="25.9" customHeight="1" x14ac:dyDescent="0.2">
      <c r="B82" s="110"/>
      <c r="D82" s="111" t="s">
        <v>71</v>
      </c>
      <c r="E82" s="112" t="s">
        <v>180</v>
      </c>
      <c r="F82" s="112" t="s">
        <v>1344</v>
      </c>
      <c r="I82" s="113"/>
      <c r="J82" s="114">
        <f>BK82</f>
        <v>0</v>
      </c>
      <c r="L82" s="110"/>
      <c r="M82" s="115"/>
      <c r="P82" s="116">
        <f>P83</f>
        <v>0</v>
      </c>
      <c r="R82" s="116">
        <f>R83</f>
        <v>0</v>
      </c>
      <c r="T82" s="116">
        <f>T83</f>
        <v>0</v>
      </c>
      <c r="U82" s="117"/>
      <c r="AR82" s="111" t="s">
        <v>187</v>
      </c>
      <c r="AT82" s="118" t="s">
        <v>71</v>
      </c>
      <c r="AU82" s="118" t="s">
        <v>72</v>
      </c>
      <c r="AY82" s="111" t="s">
        <v>167</v>
      </c>
      <c r="BK82" s="119">
        <f>BK83</f>
        <v>0</v>
      </c>
    </row>
    <row r="83" spans="2:65" s="10" customFormat="1" ht="22.9" customHeight="1" x14ac:dyDescent="0.2">
      <c r="B83" s="110"/>
      <c r="D83" s="111" t="s">
        <v>71</v>
      </c>
      <c r="E83" s="175" t="s">
        <v>994</v>
      </c>
      <c r="F83" s="175" t="s">
        <v>1345</v>
      </c>
      <c r="I83" s="113"/>
      <c r="J83" s="176">
        <f>BK83</f>
        <v>0</v>
      </c>
      <c r="L83" s="110"/>
      <c r="M83" s="115"/>
      <c r="P83" s="116">
        <f>SUM(P84:P113)</f>
        <v>0</v>
      </c>
      <c r="R83" s="116">
        <f>SUM(R84:R113)</f>
        <v>0</v>
      </c>
      <c r="T83" s="116">
        <f>SUM(T84:T113)</f>
        <v>0</v>
      </c>
      <c r="U83" s="117"/>
      <c r="AR83" s="111" t="s">
        <v>187</v>
      </c>
      <c r="AT83" s="118" t="s">
        <v>71</v>
      </c>
      <c r="AU83" s="118" t="s">
        <v>80</v>
      </c>
      <c r="AY83" s="111" t="s">
        <v>167</v>
      </c>
      <c r="BK83" s="119">
        <f>SUM(BK84:BK113)</f>
        <v>0</v>
      </c>
    </row>
    <row r="84" spans="2:65" s="1" customFormat="1" ht="16.5" customHeight="1" x14ac:dyDescent="0.2">
      <c r="B84" s="32"/>
      <c r="C84" s="120" t="s">
        <v>80</v>
      </c>
      <c r="D84" s="120" t="s">
        <v>168</v>
      </c>
      <c r="E84" s="121" t="s">
        <v>1032</v>
      </c>
      <c r="F84" s="122" t="s">
        <v>1346</v>
      </c>
      <c r="G84" s="123" t="s">
        <v>424</v>
      </c>
      <c r="H84" s="124">
        <v>13</v>
      </c>
      <c r="I84" s="125"/>
      <c r="J84" s="126">
        <f t="shared" ref="J84:J101" si="0">ROUND(I84*H84,2)</f>
        <v>0</v>
      </c>
      <c r="K84" s="122" t="s">
        <v>19</v>
      </c>
      <c r="L84" s="32"/>
      <c r="M84" s="127" t="s">
        <v>19</v>
      </c>
      <c r="N84" s="128" t="s">
        <v>43</v>
      </c>
      <c r="P84" s="129">
        <f t="shared" ref="P84:P101" si="1">O84*H84</f>
        <v>0</v>
      </c>
      <c r="Q84" s="129">
        <v>0</v>
      </c>
      <c r="R84" s="129">
        <f t="shared" ref="R84:R101" si="2">Q84*H84</f>
        <v>0</v>
      </c>
      <c r="S84" s="129">
        <v>0</v>
      </c>
      <c r="T84" s="129">
        <f t="shared" ref="T84:T101" si="3">S84*H84</f>
        <v>0</v>
      </c>
      <c r="U84" s="130" t="s">
        <v>19</v>
      </c>
      <c r="AR84" s="131" t="s">
        <v>173</v>
      </c>
      <c r="AT84" s="131" t="s">
        <v>168</v>
      </c>
      <c r="AU84" s="131" t="s">
        <v>82</v>
      </c>
      <c r="AY84" s="17" t="s">
        <v>167</v>
      </c>
      <c r="BE84" s="132">
        <f t="shared" ref="BE84:BE101" si="4">IF(N84="základní",J84,0)</f>
        <v>0</v>
      </c>
      <c r="BF84" s="132">
        <f t="shared" ref="BF84:BF101" si="5">IF(N84="snížená",J84,0)</f>
        <v>0</v>
      </c>
      <c r="BG84" s="132">
        <f t="shared" ref="BG84:BG101" si="6">IF(N84="zákl. přenesená",J84,0)</f>
        <v>0</v>
      </c>
      <c r="BH84" s="132">
        <f t="shared" ref="BH84:BH101" si="7">IF(N84="sníž. přenesená",J84,0)</f>
        <v>0</v>
      </c>
      <c r="BI84" s="132">
        <f t="shared" ref="BI84:BI101" si="8">IF(N84="nulová",J84,0)</f>
        <v>0</v>
      </c>
      <c r="BJ84" s="17" t="s">
        <v>80</v>
      </c>
      <c r="BK84" s="132">
        <f t="shared" ref="BK84:BK101" si="9">ROUND(I84*H84,2)</f>
        <v>0</v>
      </c>
      <c r="BL84" s="17" t="s">
        <v>173</v>
      </c>
      <c r="BM84" s="131" t="s">
        <v>1347</v>
      </c>
    </row>
    <row r="85" spans="2:65" s="1" customFormat="1" ht="16.5" customHeight="1" x14ac:dyDescent="0.2">
      <c r="B85" s="32"/>
      <c r="C85" s="120" t="s">
        <v>82</v>
      </c>
      <c r="D85" s="120" t="s">
        <v>168</v>
      </c>
      <c r="E85" s="121" t="s">
        <v>1035</v>
      </c>
      <c r="F85" s="122" t="s">
        <v>541</v>
      </c>
      <c r="G85" s="123" t="s">
        <v>228</v>
      </c>
      <c r="H85" s="124">
        <v>212</v>
      </c>
      <c r="I85" s="125"/>
      <c r="J85" s="126">
        <f t="shared" si="0"/>
        <v>0</v>
      </c>
      <c r="K85" s="122" t="s">
        <v>19</v>
      </c>
      <c r="L85" s="32"/>
      <c r="M85" s="127" t="s">
        <v>19</v>
      </c>
      <c r="N85" s="128" t="s">
        <v>43</v>
      </c>
      <c r="P85" s="129">
        <f t="shared" si="1"/>
        <v>0</v>
      </c>
      <c r="Q85" s="129">
        <v>0</v>
      </c>
      <c r="R85" s="129">
        <f t="shared" si="2"/>
        <v>0</v>
      </c>
      <c r="S85" s="129">
        <v>0</v>
      </c>
      <c r="T85" s="129">
        <f t="shared" si="3"/>
        <v>0</v>
      </c>
      <c r="U85" s="130" t="s">
        <v>19</v>
      </c>
      <c r="AR85" s="131" t="s">
        <v>173</v>
      </c>
      <c r="AT85" s="131" t="s">
        <v>168</v>
      </c>
      <c r="AU85" s="131" t="s">
        <v>82</v>
      </c>
      <c r="AY85" s="17" t="s">
        <v>167</v>
      </c>
      <c r="BE85" s="132">
        <f t="shared" si="4"/>
        <v>0</v>
      </c>
      <c r="BF85" s="132">
        <f t="shared" si="5"/>
        <v>0</v>
      </c>
      <c r="BG85" s="132">
        <f t="shared" si="6"/>
        <v>0</v>
      </c>
      <c r="BH85" s="132">
        <f t="shared" si="7"/>
        <v>0</v>
      </c>
      <c r="BI85" s="132">
        <f t="shared" si="8"/>
        <v>0</v>
      </c>
      <c r="BJ85" s="17" t="s">
        <v>80</v>
      </c>
      <c r="BK85" s="132">
        <f t="shared" si="9"/>
        <v>0</v>
      </c>
      <c r="BL85" s="17" t="s">
        <v>173</v>
      </c>
      <c r="BM85" s="131" t="s">
        <v>1348</v>
      </c>
    </row>
    <row r="86" spans="2:65" s="1" customFormat="1" ht="16.5" customHeight="1" x14ac:dyDescent="0.2">
      <c r="B86" s="32"/>
      <c r="C86" s="120" t="s">
        <v>187</v>
      </c>
      <c r="D86" s="120" t="s">
        <v>168</v>
      </c>
      <c r="E86" s="121" t="s">
        <v>1038</v>
      </c>
      <c r="F86" s="122" t="s">
        <v>1349</v>
      </c>
      <c r="G86" s="123" t="s">
        <v>228</v>
      </c>
      <c r="H86" s="124">
        <v>368</v>
      </c>
      <c r="I86" s="125"/>
      <c r="J86" s="126">
        <f t="shared" si="0"/>
        <v>0</v>
      </c>
      <c r="K86" s="122" t="s">
        <v>19</v>
      </c>
      <c r="L86" s="32"/>
      <c r="M86" s="127" t="s">
        <v>19</v>
      </c>
      <c r="N86" s="128" t="s">
        <v>43</v>
      </c>
      <c r="P86" s="129">
        <f t="shared" si="1"/>
        <v>0</v>
      </c>
      <c r="Q86" s="129">
        <v>0</v>
      </c>
      <c r="R86" s="129">
        <f t="shared" si="2"/>
        <v>0</v>
      </c>
      <c r="S86" s="129">
        <v>0</v>
      </c>
      <c r="T86" s="129">
        <f t="shared" si="3"/>
        <v>0</v>
      </c>
      <c r="U86" s="130" t="s">
        <v>19</v>
      </c>
      <c r="AR86" s="131" t="s">
        <v>173</v>
      </c>
      <c r="AT86" s="131" t="s">
        <v>168</v>
      </c>
      <c r="AU86" s="131" t="s">
        <v>82</v>
      </c>
      <c r="AY86" s="17" t="s">
        <v>167</v>
      </c>
      <c r="BE86" s="132">
        <f t="shared" si="4"/>
        <v>0</v>
      </c>
      <c r="BF86" s="132">
        <f t="shared" si="5"/>
        <v>0</v>
      </c>
      <c r="BG86" s="132">
        <f t="shared" si="6"/>
        <v>0</v>
      </c>
      <c r="BH86" s="132">
        <f t="shared" si="7"/>
        <v>0</v>
      </c>
      <c r="BI86" s="132">
        <f t="shared" si="8"/>
        <v>0</v>
      </c>
      <c r="BJ86" s="17" t="s">
        <v>80</v>
      </c>
      <c r="BK86" s="132">
        <f t="shared" si="9"/>
        <v>0</v>
      </c>
      <c r="BL86" s="17" t="s">
        <v>173</v>
      </c>
      <c r="BM86" s="131" t="s">
        <v>1350</v>
      </c>
    </row>
    <row r="87" spans="2:65" s="1" customFormat="1" ht="16.5" customHeight="1" x14ac:dyDescent="0.2">
      <c r="B87" s="32"/>
      <c r="C87" s="120" t="s">
        <v>173</v>
      </c>
      <c r="D87" s="120" t="s">
        <v>168</v>
      </c>
      <c r="E87" s="121" t="s">
        <v>1042</v>
      </c>
      <c r="F87" s="122" t="s">
        <v>1351</v>
      </c>
      <c r="G87" s="123" t="s">
        <v>228</v>
      </c>
      <c r="H87" s="124">
        <v>224</v>
      </c>
      <c r="I87" s="125"/>
      <c r="J87" s="126">
        <f t="shared" si="0"/>
        <v>0</v>
      </c>
      <c r="K87" s="122" t="s">
        <v>19</v>
      </c>
      <c r="L87" s="32"/>
      <c r="M87" s="127" t="s">
        <v>19</v>
      </c>
      <c r="N87" s="128" t="s">
        <v>43</v>
      </c>
      <c r="P87" s="129">
        <f t="shared" si="1"/>
        <v>0</v>
      </c>
      <c r="Q87" s="129">
        <v>0</v>
      </c>
      <c r="R87" s="129">
        <f t="shared" si="2"/>
        <v>0</v>
      </c>
      <c r="S87" s="129">
        <v>0</v>
      </c>
      <c r="T87" s="129">
        <f t="shared" si="3"/>
        <v>0</v>
      </c>
      <c r="U87" s="130" t="s">
        <v>19</v>
      </c>
      <c r="AR87" s="131" t="s">
        <v>173</v>
      </c>
      <c r="AT87" s="131" t="s">
        <v>168</v>
      </c>
      <c r="AU87" s="131" t="s">
        <v>82</v>
      </c>
      <c r="AY87" s="17" t="s">
        <v>167</v>
      </c>
      <c r="BE87" s="132">
        <f t="shared" si="4"/>
        <v>0</v>
      </c>
      <c r="BF87" s="132">
        <f t="shared" si="5"/>
        <v>0</v>
      </c>
      <c r="BG87" s="132">
        <f t="shared" si="6"/>
        <v>0</v>
      </c>
      <c r="BH87" s="132">
        <f t="shared" si="7"/>
        <v>0</v>
      </c>
      <c r="BI87" s="132">
        <f t="shared" si="8"/>
        <v>0</v>
      </c>
      <c r="BJ87" s="17" t="s">
        <v>80</v>
      </c>
      <c r="BK87" s="132">
        <f t="shared" si="9"/>
        <v>0</v>
      </c>
      <c r="BL87" s="17" t="s">
        <v>173</v>
      </c>
      <c r="BM87" s="131" t="s">
        <v>1352</v>
      </c>
    </row>
    <row r="88" spans="2:65" s="1" customFormat="1" ht="16.5" customHeight="1" x14ac:dyDescent="0.2">
      <c r="B88" s="32"/>
      <c r="C88" s="120" t="s">
        <v>199</v>
      </c>
      <c r="D88" s="120" t="s">
        <v>168</v>
      </c>
      <c r="E88" s="121" t="s">
        <v>1045</v>
      </c>
      <c r="F88" s="122" t="s">
        <v>1353</v>
      </c>
      <c r="G88" s="123" t="s">
        <v>228</v>
      </c>
      <c r="H88" s="124">
        <v>224</v>
      </c>
      <c r="I88" s="125"/>
      <c r="J88" s="126">
        <f t="shared" si="0"/>
        <v>0</v>
      </c>
      <c r="K88" s="122" t="s">
        <v>19</v>
      </c>
      <c r="L88" s="32"/>
      <c r="M88" s="127" t="s">
        <v>19</v>
      </c>
      <c r="N88" s="128" t="s">
        <v>43</v>
      </c>
      <c r="P88" s="129">
        <f t="shared" si="1"/>
        <v>0</v>
      </c>
      <c r="Q88" s="129">
        <v>0</v>
      </c>
      <c r="R88" s="129">
        <f t="shared" si="2"/>
        <v>0</v>
      </c>
      <c r="S88" s="129">
        <v>0</v>
      </c>
      <c r="T88" s="129">
        <f t="shared" si="3"/>
        <v>0</v>
      </c>
      <c r="U88" s="130" t="s">
        <v>19</v>
      </c>
      <c r="AR88" s="131" t="s">
        <v>173</v>
      </c>
      <c r="AT88" s="131" t="s">
        <v>168</v>
      </c>
      <c r="AU88" s="131" t="s">
        <v>82</v>
      </c>
      <c r="AY88" s="17" t="s">
        <v>167</v>
      </c>
      <c r="BE88" s="132">
        <f t="shared" si="4"/>
        <v>0</v>
      </c>
      <c r="BF88" s="132">
        <f t="shared" si="5"/>
        <v>0</v>
      </c>
      <c r="BG88" s="132">
        <f t="shared" si="6"/>
        <v>0</v>
      </c>
      <c r="BH88" s="132">
        <f t="shared" si="7"/>
        <v>0</v>
      </c>
      <c r="BI88" s="132">
        <f t="shared" si="8"/>
        <v>0</v>
      </c>
      <c r="BJ88" s="17" t="s">
        <v>80</v>
      </c>
      <c r="BK88" s="132">
        <f t="shared" si="9"/>
        <v>0</v>
      </c>
      <c r="BL88" s="17" t="s">
        <v>173</v>
      </c>
      <c r="BM88" s="131" t="s">
        <v>1354</v>
      </c>
    </row>
    <row r="89" spans="2:65" s="1" customFormat="1" ht="16.5" customHeight="1" x14ac:dyDescent="0.2">
      <c r="B89" s="32"/>
      <c r="C89" s="120" t="s">
        <v>205</v>
      </c>
      <c r="D89" s="120" t="s">
        <v>168</v>
      </c>
      <c r="E89" s="121" t="s">
        <v>1048</v>
      </c>
      <c r="F89" s="122" t="s">
        <v>1355</v>
      </c>
      <c r="G89" s="123" t="s">
        <v>228</v>
      </c>
      <c r="H89" s="124">
        <v>230</v>
      </c>
      <c r="I89" s="125"/>
      <c r="J89" s="126">
        <f t="shared" si="0"/>
        <v>0</v>
      </c>
      <c r="K89" s="122" t="s">
        <v>19</v>
      </c>
      <c r="L89" s="32"/>
      <c r="M89" s="127" t="s">
        <v>19</v>
      </c>
      <c r="N89" s="128" t="s">
        <v>43</v>
      </c>
      <c r="P89" s="129">
        <f t="shared" si="1"/>
        <v>0</v>
      </c>
      <c r="Q89" s="129">
        <v>0</v>
      </c>
      <c r="R89" s="129">
        <f t="shared" si="2"/>
        <v>0</v>
      </c>
      <c r="S89" s="129">
        <v>0</v>
      </c>
      <c r="T89" s="129">
        <f t="shared" si="3"/>
        <v>0</v>
      </c>
      <c r="U89" s="130" t="s">
        <v>19</v>
      </c>
      <c r="AR89" s="131" t="s">
        <v>173</v>
      </c>
      <c r="AT89" s="131" t="s">
        <v>168</v>
      </c>
      <c r="AU89" s="131" t="s">
        <v>82</v>
      </c>
      <c r="AY89" s="17" t="s">
        <v>167</v>
      </c>
      <c r="BE89" s="132">
        <f t="shared" si="4"/>
        <v>0</v>
      </c>
      <c r="BF89" s="132">
        <f t="shared" si="5"/>
        <v>0</v>
      </c>
      <c r="BG89" s="132">
        <f t="shared" si="6"/>
        <v>0</v>
      </c>
      <c r="BH89" s="132">
        <f t="shared" si="7"/>
        <v>0</v>
      </c>
      <c r="BI89" s="132">
        <f t="shared" si="8"/>
        <v>0</v>
      </c>
      <c r="BJ89" s="17" t="s">
        <v>80</v>
      </c>
      <c r="BK89" s="132">
        <f t="shared" si="9"/>
        <v>0</v>
      </c>
      <c r="BL89" s="17" t="s">
        <v>173</v>
      </c>
      <c r="BM89" s="131" t="s">
        <v>1356</v>
      </c>
    </row>
    <row r="90" spans="2:65" s="1" customFormat="1" ht="16.5" customHeight="1" x14ac:dyDescent="0.2">
      <c r="B90" s="32"/>
      <c r="C90" s="120" t="s">
        <v>212</v>
      </c>
      <c r="D90" s="120" t="s">
        <v>168</v>
      </c>
      <c r="E90" s="121" t="s">
        <v>1357</v>
      </c>
      <c r="F90" s="122" t="s">
        <v>1358</v>
      </c>
      <c r="G90" s="123" t="s">
        <v>228</v>
      </c>
      <c r="H90" s="124">
        <v>22</v>
      </c>
      <c r="I90" s="125"/>
      <c r="J90" s="126">
        <f t="shared" si="0"/>
        <v>0</v>
      </c>
      <c r="K90" s="122" t="s">
        <v>19</v>
      </c>
      <c r="L90" s="32"/>
      <c r="M90" s="127" t="s">
        <v>19</v>
      </c>
      <c r="N90" s="128" t="s">
        <v>43</v>
      </c>
      <c r="P90" s="129">
        <f t="shared" si="1"/>
        <v>0</v>
      </c>
      <c r="Q90" s="129">
        <v>0</v>
      </c>
      <c r="R90" s="129">
        <f t="shared" si="2"/>
        <v>0</v>
      </c>
      <c r="S90" s="129">
        <v>0</v>
      </c>
      <c r="T90" s="129">
        <f t="shared" si="3"/>
        <v>0</v>
      </c>
      <c r="U90" s="130" t="s">
        <v>19</v>
      </c>
      <c r="AR90" s="131" t="s">
        <v>173</v>
      </c>
      <c r="AT90" s="131" t="s">
        <v>168</v>
      </c>
      <c r="AU90" s="131" t="s">
        <v>82</v>
      </c>
      <c r="AY90" s="17" t="s">
        <v>167</v>
      </c>
      <c r="BE90" s="132">
        <f t="shared" si="4"/>
        <v>0</v>
      </c>
      <c r="BF90" s="132">
        <f t="shared" si="5"/>
        <v>0</v>
      </c>
      <c r="BG90" s="132">
        <f t="shared" si="6"/>
        <v>0</v>
      </c>
      <c r="BH90" s="132">
        <f t="shared" si="7"/>
        <v>0</v>
      </c>
      <c r="BI90" s="132">
        <f t="shared" si="8"/>
        <v>0</v>
      </c>
      <c r="BJ90" s="17" t="s">
        <v>80</v>
      </c>
      <c r="BK90" s="132">
        <f t="shared" si="9"/>
        <v>0</v>
      </c>
      <c r="BL90" s="17" t="s">
        <v>173</v>
      </c>
      <c r="BM90" s="131" t="s">
        <v>1359</v>
      </c>
    </row>
    <row r="91" spans="2:65" s="1" customFormat="1" ht="16.5" customHeight="1" x14ac:dyDescent="0.2">
      <c r="B91" s="32"/>
      <c r="C91" s="120" t="s">
        <v>184</v>
      </c>
      <c r="D91" s="120" t="s">
        <v>168</v>
      </c>
      <c r="E91" s="121" t="s">
        <v>1077</v>
      </c>
      <c r="F91" s="122" t="s">
        <v>1360</v>
      </c>
      <c r="G91" s="123" t="s">
        <v>228</v>
      </c>
      <c r="H91" s="124">
        <v>1282</v>
      </c>
      <c r="I91" s="125"/>
      <c r="J91" s="126">
        <f t="shared" si="0"/>
        <v>0</v>
      </c>
      <c r="K91" s="122" t="s">
        <v>19</v>
      </c>
      <c r="L91" s="32"/>
      <c r="M91" s="127" t="s">
        <v>19</v>
      </c>
      <c r="N91" s="128" t="s">
        <v>43</v>
      </c>
      <c r="P91" s="129">
        <f t="shared" si="1"/>
        <v>0</v>
      </c>
      <c r="Q91" s="129">
        <v>0</v>
      </c>
      <c r="R91" s="129">
        <f t="shared" si="2"/>
        <v>0</v>
      </c>
      <c r="S91" s="129">
        <v>0</v>
      </c>
      <c r="T91" s="129">
        <f t="shared" si="3"/>
        <v>0</v>
      </c>
      <c r="U91" s="130" t="s">
        <v>19</v>
      </c>
      <c r="AR91" s="131" t="s">
        <v>173</v>
      </c>
      <c r="AT91" s="131" t="s">
        <v>168</v>
      </c>
      <c r="AU91" s="131" t="s">
        <v>82</v>
      </c>
      <c r="AY91" s="17" t="s">
        <v>167</v>
      </c>
      <c r="BE91" s="132">
        <f t="shared" si="4"/>
        <v>0</v>
      </c>
      <c r="BF91" s="132">
        <f t="shared" si="5"/>
        <v>0</v>
      </c>
      <c r="BG91" s="132">
        <f t="shared" si="6"/>
        <v>0</v>
      </c>
      <c r="BH91" s="132">
        <f t="shared" si="7"/>
        <v>0</v>
      </c>
      <c r="BI91" s="132">
        <f t="shared" si="8"/>
        <v>0</v>
      </c>
      <c r="BJ91" s="17" t="s">
        <v>80</v>
      </c>
      <c r="BK91" s="132">
        <f t="shared" si="9"/>
        <v>0</v>
      </c>
      <c r="BL91" s="17" t="s">
        <v>173</v>
      </c>
      <c r="BM91" s="131" t="s">
        <v>1361</v>
      </c>
    </row>
    <row r="92" spans="2:65" s="1" customFormat="1" ht="16.5" customHeight="1" x14ac:dyDescent="0.2">
      <c r="B92" s="32"/>
      <c r="C92" s="120" t="s">
        <v>225</v>
      </c>
      <c r="D92" s="120" t="s">
        <v>168</v>
      </c>
      <c r="E92" s="121" t="s">
        <v>1080</v>
      </c>
      <c r="F92" s="122" t="s">
        <v>1362</v>
      </c>
      <c r="G92" s="123" t="s">
        <v>228</v>
      </c>
      <c r="H92" s="124">
        <v>420</v>
      </c>
      <c r="I92" s="125"/>
      <c r="J92" s="126">
        <f t="shared" si="0"/>
        <v>0</v>
      </c>
      <c r="K92" s="122" t="s">
        <v>19</v>
      </c>
      <c r="L92" s="32"/>
      <c r="M92" s="127" t="s">
        <v>19</v>
      </c>
      <c r="N92" s="128" t="s">
        <v>43</v>
      </c>
      <c r="P92" s="129">
        <f t="shared" si="1"/>
        <v>0</v>
      </c>
      <c r="Q92" s="129">
        <v>0</v>
      </c>
      <c r="R92" s="129">
        <f t="shared" si="2"/>
        <v>0</v>
      </c>
      <c r="S92" s="129">
        <v>0</v>
      </c>
      <c r="T92" s="129">
        <f t="shared" si="3"/>
        <v>0</v>
      </c>
      <c r="U92" s="130" t="s">
        <v>19</v>
      </c>
      <c r="AR92" s="131" t="s">
        <v>173</v>
      </c>
      <c r="AT92" s="131" t="s">
        <v>168</v>
      </c>
      <c r="AU92" s="131" t="s">
        <v>82</v>
      </c>
      <c r="AY92" s="17" t="s">
        <v>167</v>
      </c>
      <c r="BE92" s="132">
        <f t="shared" si="4"/>
        <v>0</v>
      </c>
      <c r="BF92" s="132">
        <f t="shared" si="5"/>
        <v>0</v>
      </c>
      <c r="BG92" s="132">
        <f t="shared" si="6"/>
        <v>0</v>
      </c>
      <c r="BH92" s="132">
        <f t="shared" si="7"/>
        <v>0</v>
      </c>
      <c r="BI92" s="132">
        <f t="shared" si="8"/>
        <v>0</v>
      </c>
      <c r="BJ92" s="17" t="s">
        <v>80</v>
      </c>
      <c r="BK92" s="132">
        <f t="shared" si="9"/>
        <v>0</v>
      </c>
      <c r="BL92" s="17" t="s">
        <v>173</v>
      </c>
      <c r="BM92" s="131" t="s">
        <v>1363</v>
      </c>
    </row>
    <row r="93" spans="2:65" s="1" customFormat="1" ht="16.5" customHeight="1" x14ac:dyDescent="0.2">
      <c r="B93" s="32"/>
      <c r="C93" s="120" t="s">
        <v>233</v>
      </c>
      <c r="D93" s="120" t="s">
        <v>168</v>
      </c>
      <c r="E93" s="121" t="s">
        <v>1083</v>
      </c>
      <c r="F93" s="122" t="s">
        <v>1364</v>
      </c>
      <c r="G93" s="123" t="s">
        <v>228</v>
      </c>
      <c r="H93" s="124">
        <v>56</v>
      </c>
      <c r="I93" s="125"/>
      <c r="J93" s="126">
        <f t="shared" si="0"/>
        <v>0</v>
      </c>
      <c r="K93" s="122" t="s">
        <v>19</v>
      </c>
      <c r="L93" s="32"/>
      <c r="M93" s="127" t="s">
        <v>19</v>
      </c>
      <c r="N93" s="128" t="s">
        <v>43</v>
      </c>
      <c r="P93" s="129">
        <f t="shared" si="1"/>
        <v>0</v>
      </c>
      <c r="Q93" s="129">
        <v>0</v>
      </c>
      <c r="R93" s="129">
        <f t="shared" si="2"/>
        <v>0</v>
      </c>
      <c r="S93" s="129">
        <v>0</v>
      </c>
      <c r="T93" s="129">
        <f t="shared" si="3"/>
        <v>0</v>
      </c>
      <c r="U93" s="130" t="s">
        <v>19</v>
      </c>
      <c r="AR93" s="131" t="s">
        <v>173</v>
      </c>
      <c r="AT93" s="131" t="s">
        <v>168</v>
      </c>
      <c r="AU93" s="131" t="s">
        <v>82</v>
      </c>
      <c r="AY93" s="17" t="s">
        <v>167</v>
      </c>
      <c r="BE93" s="132">
        <f t="shared" si="4"/>
        <v>0</v>
      </c>
      <c r="BF93" s="132">
        <f t="shared" si="5"/>
        <v>0</v>
      </c>
      <c r="BG93" s="132">
        <f t="shared" si="6"/>
        <v>0</v>
      </c>
      <c r="BH93" s="132">
        <f t="shared" si="7"/>
        <v>0</v>
      </c>
      <c r="BI93" s="132">
        <f t="shared" si="8"/>
        <v>0</v>
      </c>
      <c r="BJ93" s="17" t="s">
        <v>80</v>
      </c>
      <c r="BK93" s="132">
        <f t="shared" si="9"/>
        <v>0</v>
      </c>
      <c r="BL93" s="17" t="s">
        <v>173</v>
      </c>
      <c r="BM93" s="131" t="s">
        <v>1365</v>
      </c>
    </row>
    <row r="94" spans="2:65" s="1" customFormat="1" ht="16.5" customHeight="1" x14ac:dyDescent="0.2">
      <c r="B94" s="32"/>
      <c r="C94" s="120" t="s">
        <v>239</v>
      </c>
      <c r="D94" s="120" t="s">
        <v>168</v>
      </c>
      <c r="E94" s="121" t="s">
        <v>1366</v>
      </c>
      <c r="F94" s="122" t="s">
        <v>1367</v>
      </c>
      <c r="G94" s="123" t="s">
        <v>424</v>
      </c>
      <c r="H94" s="124">
        <v>1</v>
      </c>
      <c r="I94" s="125"/>
      <c r="J94" s="126">
        <f t="shared" si="0"/>
        <v>0</v>
      </c>
      <c r="K94" s="122" t="s">
        <v>19</v>
      </c>
      <c r="L94" s="32"/>
      <c r="M94" s="127" t="s">
        <v>19</v>
      </c>
      <c r="N94" s="128" t="s">
        <v>43</v>
      </c>
      <c r="P94" s="129">
        <f t="shared" si="1"/>
        <v>0</v>
      </c>
      <c r="Q94" s="129">
        <v>0</v>
      </c>
      <c r="R94" s="129">
        <f t="shared" si="2"/>
        <v>0</v>
      </c>
      <c r="S94" s="129">
        <v>0</v>
      </c>
      <c r="T94" s="129">
        <f t="shared" si="3"/>
        <v>0</v>
      </c>
      <c r="U94" s="130" t="s">
        <v>19</v>
      </c>
      <c r="AR94" s="131" t="s">
        <v>173</v>
      </c>
      <c r="AT94" s="131" t="s">
        <v>168</v>
      </c>
      <c r="AU94" s="131" t="s">
        <v>82</v>
      </c>
      <c r="AY94" s="17" t="s">
        <v>167</v>
      </c>
      <c r="BE94" s="132">
        <f t="shared" si="4"/>
        <v>0</v>
      </c>
      <c r="BF94" s="132">
        <f t="shared" si="5"/>
        <v>0</v>
      </c>
      <c r="BG94" s="132">
        <f t="shared" si="6"/>
        <v>0</v>
      </c>
      <c r="BH94" s="132">
        <f t="shared" si="7"/>
        <v>0</v>
      </c>
      <c r="BI94" s="132">
        <f t="shared" si="8"/>
        <v>0</v>
      </c>
      <c r="BJ94" s="17" t="s">
        <v>80</v>
      </c>
      <c r="BK94" s="132">
        <f t="shared" si="9"/>
        <v>0</v>
      </c>
      <c r="BL94" s="17" t="s">
        <v>173</v>
      </c>
      <c r="BM94" s="131" t="s">
        <v>1368</v>
      </c>
    </row>
    <row r="95" spans="2:65" s="1" customFormat="1" ht="16.5" customHeight="1" x14ac:dyDescent="0.2">
      <c r="B95" s="32"/>
      <c r="C95" s="120" t="s">
        <v>246</v>
      </c>
      <c r="D95" s="120" t="s">
        <v>168</v>
      </c>
      <c r="E95" s="121" t="s">
        <v>1051</v>
      </c>
      <c r="F95" s="122" t="s">
        <v>1369</v>
      </c>
      <c r="G95" s="123" t="s">
        <v>424</v>
      </c>
      <c r="H95" s="124">
        <v>13</v>
      </c>
      <c r="I95" s="125"/>
      <c r="J95" s="126">
        <f t="shared" si="0"/>
        <v>0</v>
      </c>
      <c r="K95" s="122" t="s">
        <v>19</v>
      </c>
      <c r="L95" s="32"/>
      <c r="M95" s="127" t="s">
        <v>19</v>
      </c>
      <c r="N95" s="128" t="s">
        <v>43</v>
      </c>
      <c r="P95" s="129">
        <f t="shared" si="1"/>
        <v>0</v>
      </c>
      <c r="Q95" s="129">
        <v>0</v>
      </c>
      <c r="R95" s="129">
        <f t="shared" si="2"/>
        <v>0</v>
      </c>
      <c r="S95" s="129">
        <v>0</v>
      </c>
      <c r="T95" s="129">
        <f t="shared" si="3"/>
        <v>0</v>
      </c>
      <c r="U95" s="130" t="s">
        <v>19</v>
      </c>
      <c r="AR95" s="131" t="s">
        <v>173</v>
      </c>
      <c r="AT95" s="131" t="s">
        <v>168</v>
      </c>
      <c r="AU95" s="131" t="s">
        <v>82</v>
      </c>
      <c r="AY95" s="17" t="s">
        <v>167</v>
      </c>
      <c r="BE95" s="132">
        <f t="shared" si="4"/>
        <v>0</v>
      </c>
      <c r="BF95" s="132">
        <f t="shared" si="5"/>
        <v>0</v>
      </c>
      <c r="BG95" s="132">
        <f t="shared" si="6"/>
        <v>0</v>
      </c>
      <c r="BH95" s="132">
        <f t="shared" si="7"/>
        <v>0</v>
      </c>
      <c r="BI95" s="132">
        <f t="shared" si="8"/>
        <v>0</v>
      </c>
      <c r="BJ95" s="17" t="s">
        <v>80</v>
      </c>
      <c r="BK95" s="132">
        <f t="shared" si="9"/>
        <v>0</v>
      </c>
      <c r="BL95" s="17" t="s">
        <v>173</v>
      </c>
      <c r="BM95" s="131" t="s">
        <v>1370</v>
      </c>
    </row>
    <row r="96" spans="2:65" s="1" customFormat="1" ht="16.5" customHeight="1" x14ac:dyDescent="0.2">
      <c r="B96" s="32"/>
      <c r="C96" s="120" t="s">
        <v>255</v>
      </c>
      <c r="D96" s="120" t="s">
        <v>168</v>
      </c>
      <c r="E96" s="121" t="s">
        <v>1371</v>
      </c>
      <c r="F96" s="122" t="s">
        <v>1372</v>
      </c>
      <c r="G96" s="123" t="s">
        <v>424</v>
      </c>
      <c r="H96" s="124">
        <v>7</v>
      </c>
      <c r="I96" s="125"/>
      <c r="J96" s="126">
        <f t="shared" si="0"/>
        <v>0</v>
      </c>
      <c r="K96" s="122" t="s">
        <v>19</v>
      </c>
      <c r="L96" s="32"/>
      <c r="M96" s="127" t="s">
        <v>19</v>
      </c>
      <c r="N96" s="128" t="s">
        <v>43</v>
      </c>
      <c r="P96" s="129">
        <f t="shared" si="1"/>
        <v>0</v>
      </c>
      <c r="Q96" s="129">
        <v>0</v>
      </c>
      <c r="R96" s="129">
        <f t="shared" si="2"/>
        <v>0</v>
      </c>
      <c r="S96" s="129">
        <v>0</v>
      </c>
      <c r="T96" s="129">
        <f t="shared" si="3"/>
        <v>0</v>
      </c>
      <c r="U96" s="130" t="s">
        <v>19</v>
      </c>
      <c r="AR96" s="131" t="s">
        <v>173</v>
      </c>
      <c r="AT96" s="131" t="s">
        <v>168</v>
      </c>
      <c r="AU96" s="131" t="s">
        <v>82</v>
      </c>
      <c r="AY96" s="17" t="s">
        <v>167</v>
      </c>
      <c r="BE96" s="132">
        <f t="shared" si="4"/>
        <v>0</v>
      </c>
      <c r="BF96" s="132">
        <f t="shared" si="5"/>
        <v>0</v>
      </c>
      <c r="BG96" s="132">
        <f t="shared" si="6"/>
        <v>0</v>
      </c>
      <c r="BH96" s="132">
        <f t="shared" si="7"/>
        <v>0</v>
      </c>
      <c r="BI96" s="132">
        <f t="shared" si="8"/>
        <v>0</v>
      </c>
      <c r="BJ96" s="17" t="s">
        <v>80</v>
      </c>
      <c r="BK96" s="132">
        <f t="shared" si="9"/>
        <v>0</v>
      </c>
      <c r="BL96" s="17" t="s">
        <v>173</v>
      </c>
      <c r="BM96" s="131" t="s">
        <v>1373</v>
      </c>
    </row>
    <row r="97" spans="2:65" s="1" customFormat="1" ht="16.5" customHeight="1" x14ac:dyDescent="0.2">
      <c r="B97" s="32"/>
      <c r="C97" s="120" t="s">
        <v>264</v>
      </c>
      <c r="D97" s="120" t="s">
        <v>168</v>
      </c>
      <c r="E97" s="121" t="s">
        <v>1374</v>
      </c>
      <c r="F97" s="122" t="s">
        <v>1375</v>
      </c>
      <c r="G97" s="123" t="s">
        <v>424</v>
      </c>
      <c r="H97" s="124">
        <v>13</v>
      </c>
      <c r="I97" s="125"/>
      <c r="J97" s="126">
        <f t="shared" si="0"/>
        <v>0</v>
      </c>
      <c r="K97" s="122" t="s">
        <v>19</v>
      </c>
      <c r="L97" s="32"/>
      <c r="M97" s="127" t="s">
        <v>19</v>
      </c>
      <c r="N97" s="128" t="s">
        <v>43</v>
      </c>
      <c r="P97" s="129">
        <f t="shared" si="1"/>
        <v>0</v>
      </c>
      <c r="Q97" s="129">
        <v>0</v>
      </c>
      <c r="R97" s="129">
        <f t="shared" si="2"/>
        <v>0</v>
      </c>
      <c r="S97" s="129">
        <v>0</v>
      </c>
      <c r="T97" s="129">
        <f t="shared" si="3"/>
        <v>0</v>
      </c>
      <c r="U97" s="130" t="s">
        <v>19</v>
      </c>
      <c r="AR97" s="131" t="s">
        <v>173</v>
      </c>
      <c r="AT97" s="131" t="s">
        <v>168</v>
      </c>
      <c r="AU97" s="131" t="s">
        <v>82</v>
      </c>
      <c r="AY97" s="17" t="s">
        <v>167</v>
      </c>
      <c r="BE97" s="132">
        <f t="shared" si="4"/>
        <v>0</v>
      </c>
      <c r="BF97" s="132">
        <f t="shared" si="5"/>
        <v>0</v>
      </c>
      <c r="BG97" s="132">
        <f t="shared" si="6"/>
        <v>0</v>
      </c>
      <c r="BH97" s="132">
        <f t="shared" si="7"/>
        <v>0</v>
      </c>
      <c r="BI97" s="132">
        <f t="shared" si="8"/>
        <v>0</v>
      </c>
      <c r="BJ97" s="17" t="s">
        <v>80</v>
      </c>
      <c r="BK97" s="132">
        <f t="shared" si="9"/>
        <v>0</v>
      </c>
      <c r="BL97" s="17" t="s">
        <v>173</v>
      </c>
      <c r="BM97" s="131" t="s">
        <v>1376</v>
      </c>
    </row>
    <row r="98" spans="2:65" s="1" customFormat="1" ht="16.5" customHeight="1" x14ac:dyDescent="0.2">
      <c r="B98" s="32"/>
      <c r="C98" s="120" t="s">
        <v>8</v>
      </c>
      <c r="D98" s="120" t="s">
        <v>168</v>
      </c>
      <c r="E98" s="121" t="s">
        <v>1087</v>
      </c>
      <c r="F98" s="122" t="s">
        <v>1377</v>
      </c>
      <c r="G98" s="123" t="s">
        <v>228</v>
      </c>
      <c r="H98" s="124">
        <v>340</v>
      </c>
      <c r="I98" s="125"/>
      <c r="J98" s="126">
        <f t="shared" si="0"/>
        <v>0</v>
      </c>
      <c r="K98" s="122" t="s">
        <v>19</v>
      </c>
      <c r="L98" s="32"/>
      <c r="M98" s="127" t="s">
        <v>19</v>
      </c>
      <c r="N98" s="128" t="s">
        <v>43</v>
      </c>
      <c r="P98" s="129">
        <f t="shared" si="1"/>
        <v>0</v>
      </c>
      <c r="Q98" s="129">
        <v>0</v>
      </c>
      <c r="R98" s="129">
        <f t="shared" si="2"/>
        <v>0</v>
      </c>
      <c r="S98" s="129">
        <v>0</v>
      </c>
      <c r="T98" s="129">
        <f t="shared" si="3"/>
        <v>0</v>
      </c>
      <c r="U98" s="130" t="s">
        <v>19</v>
      </c>
      <c r="AR98" s="131" t="s">
        <v>173</v>
      </c>
      <c r="AT98" s="131" t="s">
        <v>168</v>
      </c>
      <c r="AU98" s="131" t="s">
        <v>82</v>
      </c>
      <c r="AY98" s="17" t="s">
        <v>167</v>
      </c>
      <c r="BE98" s="132">
        <f t="shared" si="4"/>
        <v>0</v>
      </c>
      <c r="BF98" s="132">
        <f t="shared" si="5"/>
        <v>0</v>
      </c>
      <c r="BG98" s="132">
        <f t="shared" si="6"/>
        <v>0</v>
      </c>
      <c r="BH98" s="132">
        <f t="shared" si="7"/>
        <v>0</v>
      </c>
      <c r="BI98" s="132">
        <f t="shared" si="8"/>
        <v>0</v>
      </c>
      <c r="BJ98" s="17" t="s">
        <v>80</v>
      </c>
      <c r="BK98" s="132">
        <f t="shared" si="9"/>
        <v>0</v>
      </c>
      <c r="BL98" s="17" t="s">
        <v>173</v>
      </c>
      <c r="BM98" s="131" t="s">
        <v>1378</v>
      </c>
    </row>
    <row r="99" spans="2:65" s="1" customFormat="1" ht="16.5" customHeight="1" x14ac:dyDescent="0.2">
      <c r="B99" s="32"/>
      <c r="C99" s="120" t="s">
        <v>273</v>
      </c>
      <c r="D99" s="120" t="s">
        <v>168</v>
      </c>
      <c r="E99" s="121" t="s">
        <v>1090</v>
      </c>
      <c r="F99" s="122" t="s">
        <v>1379</v>
      </c>
      <c r="G99" s="123" t="s">
        <v>228</v>
      </c>
      <c r="H99" s="124">
        <v>340</v>
      </c>
      <c r="I99" s="125"/>
      <c r="J99" s="126">
        <f t="shared" si="0"/>
        <v>0</v>
      </c>
      <c r="K99" s="122" t="s">
        <v>19</v>
      </c>
      <c r="L99" s="32"/>
      <c r="M99" s="127" t="s">
        <v>19</v>
      </c>
      <c r="N99" s="128" t="s">
        <v>43</v>
      </c>
      <c r="P99" s="129">
        <f t="shared" si="1"/>
        <v>0</v>
      </c>
      <c r="Q99" s="129">
        <v>0</v>
      </c>
      <c r="R99" s="129">
        <f t="shared" si="2"/>
        <v>0</v>
      </c>
      <c r="S99" s="129">
        <v>0</v>
      </c>
      <c r="T99" s="129">
        <f t="shared" si="3"/>
        <v>0</v>
      </c>
      <c r="U99" s="130" t="s">
        <v>19</v>
      </c>
      <c r="AR99" s="131" t="s">
        <v>173</v>
      </c>
      <c r="AT99" s="131" t="s">
        <v>168</v>
      </c>
      <c r="AU99" s="131" t="s">
        <v>82</v>
      </c>
      <c r="AY99" s="17" t="s">
        <v>167</v>
      </c>
      <c r="BE99" s="132">
        <f t="shared" si="4"/>
        <v>0</v>
      </c>
      <c r="BF99" s="132">
        <f t="shared" si="5"/>
        <v>0</v>
      </c>
      <c r="BG99" s="132">
        <f t="shared" si="6"/>
        <v>0</v>
      </c>
      <c r="BH99" s="132">
        <f t="shared" si="7"/>
        <v>0</v>
      </c>
      <c r="BI99" s="132">
        <f t="shared" si="8"/>
        <v>0</v>
      </c>
      <c r="BJ99" s="17" t="s">
        <v>80</v>
      </c>
      <c r="BK99" s="132">
        <f t="shared" si="9"/>
        <v>0</v>
      </c>
      <c r="BL99" s="17" t="s">
        <v>173</v>
      </c>
      <c r="BM99" s="131" t="s">
        <v>1380</v>
      </c>
    </row>
    <row r="100" spans="2:65" s="1" customFormat="1" ht="16.5" customHeight="1" x14ac:dyDescent="0.2">
      <c r="B100" s="32"/>
      <c r="C100" s="152" t="s">
        <v>278</v>
      </c>
      <c r="D100" s="152" t="s">
        <v>180</v>
      </c>
      <c r="E100" s="153" t="s">
        <v>1093</v>
      </c>
      <c r="F100" s="154" t="s">
        <v>1381</v>
      </c>
      <c r="G100" s="155" t="s">
        <v>228</v>
      </c>
      <c r="H100" s="156">
        <v>340</v>
      </c>
      <c r="I100" s="157"/>
      <c r="J100" s="158">
        <f t="shared" si="0"/>
        <v>0</v>
      </c>
      <c r="K100" s="154" t="s">
        <v>19</v>
      </c>
      <c r="L100" s="159"/>
      <c r="M100" s="160" t="s">
        <v>19</v>
      </c>
      <c r="N100" s="161" t="s">
        <v>43</v>
      </c>
      <c r="P100" s="129">
        <f t="shared" si="1"/>
        <v>0</v>
      </c>
      <c r="Q100" s="129">
        <v>0</v>
      </c>
      <c r="R100" s="129">
        <f t="shared" si="2"/>
        <v>0</v>
      </c>
      <c r="S100" s="129">
        <v>0</v>
      </c>
      <c r="T100" s="129">
        <f t="shared" si="3"/>
        <v>0</v>
      </c>
      <c r="U100" s="130" t="s">
        <v>19</v>
      </c>
      <c r="AR100" s="131" t="s">
        <v>184</v>
      </c>
      <c r="AT100" s="131" t="s">
        <v>180</v>
      </c>
      <c r="AU100" s="131" t="s">
        <v>82</v>
      </c>
      <c r="AY100" s="17" t="s">
        <v>167</v>
      </c>
      <c r="BE100" s="132">
        <f t="shared" si="4"/>
        <v>0</v>
      </c>
      <c r="BF100" s="132">
        <f t="shared" si="5"/>
        <v>0</v>
      </c>
      <c r="BG100" s="132">
        <f t="shared" si="6"/>
        <v>0</v>
      </c>
      <c r="BH100" s="132">
        <f t="shared" si="7"/>
        <v>0</v>
      </c>
      <c r="BI100" s="132">
        <f t="shared" si="8"/>
        <v>0</v>
      </c>
      <c r="BJ100" s="17" t="s">
        <v>80</v>
      </c>
      <c r="BK100" s="132">
        <f t="shared" si="9"/>
        <v>0</v>
      </c>
      <c r="BL100" s="17" t="s">
        <v>173</v>
      </c>
      <c r="BM100" s="131" t="s">
        <v>1382</v>
      </c>
    </row>
    <row r="101" spans="2:65" s="1" customFormat="1" ht="16.5" customHeight="1" x14ac:dyDescent="0.2">
      <c r="B101" s="32"/>
      <c r="C101" s="120" t="s">
        <v>284</v>
      </c>
      <c r="D101" s="120" t="s">
        <v>168</v>
      </c>
      <c r="E101" s="121" t="s">
        <v>1110</v>
      </c>
      <c r="F101" s="122" t="s">
        <v>1383</v>
      </c>
      <c r="G101" s="123" t="s">
        <v>228</v>
      </c>
      <c r="H101" s="124">
        <v>340</v>
      </c>
      <c r="I101" s="125"/>
      <c r="J101" s="126">
        <f t="shared" si="0"/>
        <v>0</v>
      </c>
      <c r="K101" s="122" t="s">
        <v>19</v>
      </c>
      <c r="L101" s="32"/>
      <c r="M101" s="127" t="s">
        <v>19</v>
      </c>
      <c r="N101" s="128" t="s">
        <v>43</v>
      </c>
      <c r="P101" s="129">
        <f t="shared" si="1"/>
        <v>0</v>
      </c>
      <c r="Q101" s="129">
        <v>0</v>
      </c>
      <c r="R101" s="129">
        <f t="shared" si="2"/>
        <v>0</v>
      </c>
      <c r="S101" s="129">
        <v>0</v>
      </c>
      <c r="T101" s="129">
        <f t="shared" si="3"/>
        <v>0</v>
      </c>
      <c r="U101" s="130" t="s">
        <v>19</v>
      </c>
      <c r="AR101" s="131" t="s">
        <v>173</v>
      </c>
      <c r="AT101" s="131" t="s">
        <v>168</v>
      </c>
      <c r="AU101" s="131" t="s">
        <v>82</v>
      </c>
      <c r="AY101" s="17" t="s">
        <v>167</v>
      </c>
      <c r="BE101" s="132">
        <f t="shared" si="4"/>
        <v>0</v>
      </c>
      <c r="BF101" s="132">
        <f t="shared" si="5"/>
        <v>0</v>
      </c>
      <c r="BG101" s="132">
        <f t="shared" si="6"/>
        <v>0</v>
      </c>
      <c r="BH101" s="132">
        <f t="shared" si="7"/>
        <v>0</v>
      </c>
      <c r="BI101" s="132">
        <f t="shared" si="8"/>
        <v>0</v>
      </c>
      <c r="BJ101" s="17" t="s">
        <v>80</v>
      </c>
      <c r="BK101" s="132">
        <f t="shared" si="9"/>
        <v>0</v>
      </c>
      <c r="BL101" s="17" t="s">
        <v>173</v>
      </c>
      <c r="BM101" s="131" t="s">
        <v>1384</v>
      </c>
    </row>
    <row r="102" spans="2:65" s="1" customFormat="1" ht="48.75" x14ac:dyDescent="0.2">
      <c r="B102" s="32"/>
      <c r="D102" s="138" t="s">
        <v>1136</v>
      </c>
      <c r="F102" s="181" t="s">
        <v>1385</v>
      </c>
      <c r="I102" s="135"/>
      <c r="L102" s="32"/>
      <c r="M102" s="136"/>
      <c r="U102" s="53"/>
      <c r="AT102" s="17" t="s">
        <v>1136</v>
      </c>
      <c r="AU102" s="17" t="s">
        <v>82</v>
      </c>
    </row>
    <row r="103" spans="2:65" s="1" customFormat="1" ht="16.5" customHeight="1" x14ac:dyDescent="0.2">
      <c r="B103" s="32"/>
      <c r="C103" s="120" t="s">
        <v>289</v>
      </c>
      <c r="D103" s="120" t="s">
        <v>168</v>
      </c>
      <c r="E103" s="121" t="s">
        <v>1113</v>
      </c>
      <c r="F103" s="122" t="s">
        <v>572</v>
      </c>
      <c r="G103" s="123" t="s">
        <v>568</v>
      </c>
      <c r="H103" s="124">
        <v>1</v>
      </c>
      <c r="I103" s="125"/>
      <c r="J103" s="126">
        <f t="shared" ref="J103:J113" si="10">ROUND(I103*H103,2)</f>
        <v>0</v>
      </c>
      <c r="K103" s="122" t="s">
        <v>19</v>
      </c>
      <c r="L103" s="32"/>
      <c r="M103" s="127" t="s">
        <v>19</v>
      </c>
      <c r="N103" s="128" t="s">
        <v>43</v>
      </c>
      <c r="P103" s="129">
        <f t="shared" ref="P103:P113" si="11">O103*H103</f>
        <v>0</v>
      </c>
      <c r="Q103" s="129">
        <v>0</v>
      </c>
      <c r="R103" s="129">
        <f t="shared" ref="R103:R113" si="12">Q103*H103</f>
        <v>0</v>
      </c>
      <c r="S103" s="129">
        <v>0</v>
      </c>
      <c r="T103" s="129">
        <f t="shared" ref="T103:T113" si="13">S103*H103</f>
        <v>0</v>
      </c>
      <c r="U103" s="130" t="s">
        <v>19</v>
      </c>
      <c r="AR103" s="131" t="s">
        <v>173</v>
      </c>
      <c r="AT103" s="131" t="s">
        <v>168</v>
      </c>
      <c r="AU103" s="131" t="s">
        <v>82</v>
      </c>
      <c r="AY103" s="17" t="s">
        <v>167</v>
      </c>
      <c r="BE103" s="132">
        <f t="shared" ref="BE103:BE113" si="14">IF(N103="základní",J103,0)</f>
        <v>0</v>
      </c>
      <c r="BF103" s="132">
        <f t="shared" ref="BF103:BF113" si="15">IF(N103="snížená",J103,0)</f>
        <v>0</v>
      </c>
      <c r="BG103" s="132">
        <f t="shared" ref="BG103:BG113" si="16">IF(N103="zákl. přenesená",J103,0)</f>
        <v>0</v>
      </c>
      <c r="BH103" s="132">
        <f t="shared" ref="BH103:BH113" si="17">IF(N103="sníž. přenesená",J103,0)</f>
        <v>0</v>
      </c>
      <c r="BI103" s="132">
        <f t="shared" ref="BI103:BI113" si="18">IF(N103="nulová",J103,0)</f>
        <v>0</v>
      </c>
      <c r="BJ103" s="17" t="s">
        <v>80</v>
      </c>
      <c r="BK103" s="132">
        <f t="shared" ref="BK103:BK113" si="19">ROUND(I103*H103,2)</f>
        <v>0</v>
      </c>
      <c r="BL103" s="17" t="s">
        <v>173</v>
      </c>
      <c r="BM103" s="131" t="s">
        <v>1386</v>
      </c>
    </row>
    <row r="104" spans="2:65" s="1" customFormat="1" ht="16.5" customHeight="1" x14ac:dyDescent="0.2">
      <c r="B104" s="32"/>
      <c r="C104" s="120" t="s">
        <v>294</v>
      </c>
      <c r="D104" s="120" t="s">
        <v>168</v>
      </c>
      <c r="E104" s="121" t="s">
        <v>1116</v>
      </c>
      <c r="F104" s="122" t="s">
        <v>992</v>
      </c>
      <c r="G104" s="123" t="s">
        <v>568</v>
      </c>
      <c r="H104" s="124">
        <v>1</v>
      </c>
      <c r="I104" s="125"/>
      <c r="J104" s="126">
        <f t="shared" si="10"/>
        <v>0</v>
      </c>
      <c r="K104" s="122" t="s">
        <v>19</v>
      </c>
      <c r="L104" s="32"/>
      <c r="M104" s="127" t="s">
        <v>19</v>
      </c>
      <c r="N104" s="128" t="s">
        <v>43</v>
      </c>
      <c r="P104" s="129">
        <f t="shared" si="11"/>
        <v>0</v>
      </c>
      <c r="Q104" s="129">
        <v>0</v>
      </c>
      <c r="R104" s="129">
        <f t="shared" si="12"/>
        <v>0</v>
      </c>
      <c r="S104" s="129">
        <v>0</v>
      </c>
      <c r="T104" s="129">
        <f t="shared" si="13"/>
        <v>0</v>
      </c>
      <c r="U104" s="130" t="s">
        <v>19</v>
      </c>
      <c r="AR104" s="131" t="s">
        <v>173</v>
      </c>
      <c r="AT104" s="131" t="s">
        <v>168</v>
      </c>
      <c r="AU104" s="131" t="s">
        <v>82</v>
      </c>
      <c r="AY104" s="17" t="s">
        <v>167</v>
      </c>
      <c r="BE104" s="132">
        <f t="shared" si="14"/>
        <v>0</v>
      </c>
      <c r="BF104" s="132">
        <f t="shared" si="15"/>
        <v>0</v>
      </c>
      <c r="BG104" s="132">
        <f t="shared" si="16"/>
        <v>0</v>
      </c>
      <c r="BH104" s="132">
        <f t="shared" si="17"/>
        <v>0</v>
      </c>
      <c r="BI104" s="132">
        <f t="shared" si="18"/>
        <v>0</v>
      </c>
      <c r="BJ104" s="17" t="s">
        <v>80</v>
      </c>
      <c r="BK104" s="132">
        <f t="shared" si="19"/>
        <v>0</v>
      </c>
      <c r="BL104" s="17" t="s">
        <v>173</v>
      </c>
      <c r="BM104" s="131" t="s">
        <v>1387</v>
      </c>
    </row>
    <row r="105" spans="2:65" s="1" customFormat="1" ht="16.5" customHeight="1" x14ac:dyDescent="0.2">
      <c r="B105" s="32"/>
      <c r="C105" s="120" t="s">
        <v>7</v>
      </c>
      <c r="D105" s="120" t="s">
        <v>168</v>
      </c>
      <c r="E105" s="121" t="s">
        <v>1119</v>
      </c>
      <c r="F105" s="122" t="s">
        <v>1388</v>
      </c>
      <c r="G105" s="123" t="s">
        <v>568</v>
      </c>
      <c r="H105" s="124">
        <v>1</v>
      </c>
      <c r="I105" s="125"/>
      <c r="J105" s="126">
        <f t="shared" si="10"/>
        <v>0</v>
      </c>
      <c r="K105" s="122" t="s">
        <v>19</v>
      </c>
      <c r="L105" s="32"/>
      <c r="M105" s="127" t="s">
        <v>19</v>
      </c>
      <c r="N105" s="128" t="s">
        <v>43</v>
      </c>
      <c r="P105" s="129">
        <f t="shared" si="11"/>
        <v>0</v>
      </c>
      <c r="Q105" s="129">
        <v>0</v>
      </c>
      <c r="R105" s="129">
        <f t="shared" si="12"/>
        <v>0</v>
      </c>
      <c r="S105" s="129">
        <v>0</v>
      </c>
      <c r="T105" s="129">
        <f t="shared" si="13"/>
        <v>0</v>
      </c>
      <c r="U105" s="130" t="s">
        <v>19</v>
      </c>
      <c r="AR105" s="131" t="s">
        <v>173</v>
      </c>
      <c r="AT105" s="131" t="s">
        <v>168</v>
      </c>
      <c r="AU105" s="131" t="s">
        <v>82</v>
      </c>
      <c r="AY105" s="17" t="s">
        <v>167</v>
      </c>
      <c r="BE105" s="132">
        <f t="shared" si="14"/>
        <v>0</v>
      </c>
      <c r="BF105" s="132">
        <f t="shared" si="15"/>
        <v>0</v>
      </c>
      <c r="BG105" s="132">
        <f t="shared" si="16"/>
        <v>0</v>
      </c>
      <c r="BH105" s="132">
        <f t="shared" si="17"/>
        <v>0</v>
      </c>
      <c r="BI105" s="132">
        <f t="shared" si="18"/>
        <v>0</v>
      </c>
      <c r="BJ105" s="17" t="s">
        <v>80</v>
      </c>
      <c r="BK105" s="132">
        <f t="shared" si="19"/>
        <v>0</v>
      </c>
      <c r="BL105" s="17" t="s">
        <v>173</v>
      </c>
      <c r="BM105" s="131" t="s">
        <v>1389</v>
      </c>
    </row>
    <row r="106" spans="2:65" s="1" customFormat="1" ht="16.5" customHeight="1" x14ac:dyDescent="0.2">
      <c r="B106" s="32"/>
      <c r="C106" s="120" t="s">
        <v>305</v>
      </c>
      <c r="D106" s="120" t="s">
        <v>168</v>
      </c>
      <c r="E106" s="121" t="s">
        <v>1122</v>
      </c>
      <c r="F106" s="122" t="s">
        <v>1390</v>
      </c>
      <c r="G106" s="123" t="s">
        <v>568</v>
      </c>
      <c r="H106" s="124">
        <v>1</v>
      </c>
      <c r="I106" s="125"/>
      <c r="J106" s="126">
        <f t="shared" si="10"/>
        <v>0</v>
      </c>
      <c r="K106" s="122" t="s">
        <v>19</v>
      </c>
      <c r="L106" s="32"/>
      <c r="M106" s="127" t="s">
        <v>19</v>
      </c>
      <c r="N106" s="128" t="s">
        <v>43</v>
      </c>
      <c r="P106" s="129">
        <f t="shared" si="11"/>
        <v>0</v>
      </c>
      <c r="Q106" s="129">
        <v>0</v>
      </c>
      <c r="R106" s="129">
        <f t="shared" si="12"/>
        <v>0</v>
      </c>
      <c r="S106" s="129">
        <v>0</v>
      </c>
      <c r="T106" s="129">
        <f t="shared" si="13"/>
        <v>0</v>
      </c>
      <c r="U106" s="130" t="s">
        <v>19</v>
      </c>
      <c r="AR106" s="131" t="s">
        <v>173</v>
      </c>
      <c r="AT106" s="131" t="s">
        <v>168</v>
      </c>
      <c r="AU106" s="131" t="s">
        <v>82</v>
      </c>
      <c r="AY106" s="17" t="s">
        <v>167</v>
      </c>
      <c r="BE106" s="132">
        <f t="shared" si="14"/>
        <v>0</v>
      </c>
      <c r="BF106" s="132">
        <f t="shared" si="15"/>
        <v>0</v>
      </c>
      <c r="BG106" s="132">
        <f t="shared" si="16"/>
        <v>0</v>
      </c>
      <c r="BH106" s="132">
        <f t="shared" si="17"/>
        <v>0</v>
      </c>
      <c r="BI106" s="132">
        <f t="shared" si="18"/>
        <v>0</v>
      </c>
      <c r="BJ106" s="17" t="s">
        <v>80</v>
      </c>
      <c r="BK106" s="132">
        <f t="shared" si="19"/>
        <v>0</v>
      </c>
      <c r="BL106" s="17" t="s">
        <v>173</v>
      </c>
      <c r="BM106" s="131" t="s">
        <v>1391</v>
      </c>
    </row>
    <row r="107" spans="2:65" s="1" customFormat="1" ht="16.5" customHeight="1" x14ac:dyDescent="0.2">
      <c r="B107" s="32"/>
      <c r="C107" s="120" t="s">
        <v>311</v>
      </c>
      <c r="D107" s="120" t="s">
        <v>168</v>
      </c>
      <c r="E107" s="121" t="s">
        <v>1054</v>
      </c>
      <c r="F107" s="122" t="s">
        <v>1392</v>
      </c>
      <c r="G107" s="123" t="s">
        <v>424</v>
      </c>
      <c r="H107" s="124">
        <v>13</v>
      </c>
      <c r="I107" s="125"/>
      <c r="J107" s="126">
        <f t="shared" si="10"/>
        <v>0</v>
      </c>
      <c r="K107" s="122" t="s">
        <v>19</v>
      </c>
      <c r="L107" s="32"/>
      <c r="M107" s="127" t="s">
        <v>19</v>
      </c>
      <c r="N107" s="128" t="s">
        <v>43</v>
      </c>
      <c r="P107" s="129">
        <f t="shared" si="11"/>
        <v>0</v>
      </c>
      <c r="Q107" s="129">
        <v>0</v>
      </c>
      <c r="R107" s="129">
        <f t="shared" si="12"/>
        <v>0</v>
      </c>
      <c r="S107" s="129">
        <v>0</v>
      </c>
      <c r="T107" s="129">
        <f t="shared" si="13"/>
        <v>0</v>
      </c>
      <c r="U107" s="130" t="s">
        <v>19</v>
      </c>
      <c r="AR107" s="131" t="s">
        <v>173</v>
      </c>
      <c r="AT107" s="131" t="s">
        <v>168</v>
      </c>
      <c r="AU107" s="131" t="s">
        <v>82</v>
      </c>
      <c r="AY107" s="17" t="s">
        <v>167</v>
      </c>
      <c r="BE107" s="132">
        <f t="shared" si="14"/>
        <v>0</v>
      </c>
      <c r="BF107" s="132">
        <f t="shared" si="15"/>
        <v>0</v>
      </c>
      <c r="BG107" s="132">
        <f t="shared" si="16"/>
        <v>0</v>
      </c>
      <c r="BH107" s="132">
        <f t="shared" si="17"/>
        <v>0</v>
      </c>
      <c r="BI107" s="132">
        <f t="shared" si="18"/>
        <v>0</v>
      </c>
      <c r="BJ107" s="17" t="s">
        <v>80</v>
      </c>
      <c r="BK107" s="132">
        <f t="shared" si="19"/>
        <v>0</v>
      </c>
      <c r="BL107" s="17" t="s">
        <v>173</v>
      </c>
      <c r="BM107" s="131" t="s">
        <v>1393</v>
      </c>
    </row>
    <row r="108" spans="2:65" s="1" customFormat="1" ht="16.5" customHeight="1" x14ac:dyDescent="0.2">
      <c r="B108" s="32"/>
      <c r="C108" s="120" t="s">
        <v>317</v>
      </c>
      <c r="D108" s="120" t="s">
        <v>168</v>
      </c>
      <c r="E108" s="121" t="s">
        <v>1057</v>
      </c>
      <c r="F108" s="122" t="s">
        <v>1394</v>
      </c>
      <c r="G108" s="123" t="s">
        <v>424</v>
      </c>
      <c r="H108" s="124">
        <v>13</v>
      </c>
      <c r="I108" s="125"/>
      <c r="J108" s="126">
        <f t="shared" si="10"/>
        <v>0</v>
      </c>
      <c r="K108" s="122" t="s">
        <v>19</v>
      </c>
      <c r="L108" s="32"/>
      <c r="M108" s="127" t="s">
        <v>19</v>
      </c>
      <c r="N108" s="128" t="s">
        <v>43</v>
      </c>
      <c r="P108" s="129">
        <f t="shared" si="11"/>
        <v>0</v>
      </c>
      <c r="Q108" s="129">
        <v>0</v>
      </c>
      <c r="R108" s="129">
        <f t="shared" si="12"/>
        <v>0</v>
      </c>
      <c r="S108" s="129">
        <v>0</v>
      </c>
      <c r="T108" s="129">
        <f t="shared" si="13"/>
        <v>0</v>
      </c>
      <c r="U108" s="130" t="s">
        <v>19</v>
      </c>
      <c r="AR108" s="131" t="s">
        <v>173</v>
      </c>
      <c r="AT108" s="131" t="s">
        <v>168</v>
      </c>
      <c r="AU108" s="131" t="s">
        <v>82</v>
      </c>
      <c r="AY108" s="17" t="s">
        <v>167</v>
      </c>
      <c r="BE108" s="132">
        <f t="shared" si="14"/>
        <v>0</v>
      </c>
      <c r="BF108" s="132">
        <f t="shared" si="15"/>
        <v>0</v>
      </c>
      <c r="BG108" s="132">
        <f t="shared" si="16"/>
        <v>0</v>
      </c>
      <c r="BH108" s="132">
        <f t="shared" si="17"/>
        <v>0</v>
      </c>
      <c r="BI108" s="132">
        <f t="shared" si="18"/>
        <v>0</v>
      </c>
      <c r="BJ108" s="17" t="s">
        <v>80</v>
      </c>
      <c r="BK108" s="132">
        <f t="shared" si="19"/>
        <v>0</v>
      </c>
      <c r="BL108" s="17" t="s">
        <v>173</v>
      </c>
      <c r="BM108" s="131" t="s">
        <v>1395</v>
      </c>
    </row>
    <row r="109" spans="2:65" s="1" customFormat="1" ht="16.5" customHeight="1" x14ac:dyDescent="0.2">
      <c r="B109" s="32"/>
      <c r="C109" s="120" t="s">
        <v>321</v>
      </c>
      <c r="D109" s="120" t="s">
        <v>168</v>
      </c>
      <c r="E109" s="121" t="s">
        <v>1060</v>
      </c>
      <c r="F109" s="122" t="s">
        <v>1396</v>
      </c>
      <c r="G109" s="123" t="s">
        <v>1397</v>
      </c>
      <c r="H109" s="124">
        <v>141</v>
      </c>
      <c r="I109" s="125"/>
      <c r="J109" s="126">
        <f t="shared" si="10"/>
        <v>0</v>
      </c>
      <c r="K109" s="122" t="s">
        <v>19</v>
      </c>
      <c r="L109" s="32"/>
      <c r="M109" s="127" t="s">
        <v>19</v>
      </c>
      <c r="N109" s="128" t="s">
        <v>43</v>
      </c>
      <c r="P109" s="129">
        <f t="shared" si="11"/>
        <v>0</v>
      </c>
      <c r="Q109" s="129">
        <v>0</v>
      </c>
      <c r="R109" s="129">
        <f t="shared" si="12"/>
        <v>0</v>
      </c>
      <c r="S109" s="129">
        <v>0</v>
      </c>
      <c r="T109" s="129">
        <f t="shared" si="13"/>
        <v>0</v>
      </c>
      <c r="U109" s="130" t="s">
        <v>19</v>
      </c>
      <c r="AR109" s="131" t="s">
        <v>173</v>
      </c>
      <c r="AT109" s="131" t="s">
        <v>168</v>
      </c>
      <c r="AU109" s="131" t="s">
        <v>82</v>
      </c>
      <c r="AY109" s="17" t="s">
        <v>167</v>
      </c>
      <c r="BE109" s="132">
        <f t="shared" si="14"/>
        <v>0</v>
      </c>
      <c r="BF109" s="132">
        <f t="shared" si="15"/>
        <v>0</v>
      </c>
      <c r="BG109" s="132">
        <f t="shared" si="16"/>
        <v>0</v>
      </c>
      <c r="BH109" s="132">
        <f t="shared" si="17"/>
        <v>0</v>
      </c>
      <c r="BI109" s="132">
        <f t="shared" si="18"/>
        <v>0</v>
      </c>
      <c r="BJ109" s="17" t="s">
        <v>80</v>
      </c>
      <c r="BK109" s="132">
        <f t="shared" si="19"/>
        <v>0</v>
      </c>
      <c r="BL109" s="17" t="s">
        <v>173</v>
      </c>
      <c r="BM109" s="131" t="s">
        <v>1398</v>
      </c>
    </row>
    <row r="110" spans="2:65" s="1" customFormat="1" ht="16.5" customHeight="1" x14ac:dyDescent="0.2">
      <c r="B110" s="32"/>
      <c r="C110" s="120" t="s">
        <v>326</v>
      </c>
      <c r="D110" s="120" t="s">
        <v>168</v>
      </c>
      <c r="E110" s="121" t="s">
        <v>1063</v>
      </c>
      <c r="F110" s="122" t="s">
        <v>1399</v>
      </c>
      <c r="G110" s="123" t="s">
        <v>424</v>
      </c>
      <c r="H110" s="124">
        <v>26</v>
      </c>
      <c r="I110" s="125"/>
      <c r="J110" s="126">
        <f t="shared" si="10"/>
        <v>0</v>
      </c>
      <c r="K110" s="122" t="s">
        <v>19</v>
      </c>
      <c r="L110" s="32"/>
      <c r="M110" s="127" t="s">
        <v>19</v>
      </c>
      <c r="N110" s="128" t="s">
        <v>43</v>
      </c>
      <c r="P110" s="129">
        <f t="shared" si="11"/>
        <v>0</v>
      </c>
      <c r="Q110" s="129">
        <v>0</v>
      </c>
      <c r="R110" s="129">
        <f t="shared" si="12"/>
        <v>0</v>
      </c>
      <c r="S110" s="129">
        <v>0</v>
      </c>
      <c r="T110" s="129">
        <f t="shared" si="13"/>
        <v>0</v>
      </c>
      <c r="U110" s="130" t="s">
        <v>19</v>
      </c>
      <c r="AR110" s="131" t="s">
        <v>173</v>
      </c>
      <c r="AT110" s="131" t="s">
        <v>168</v>
      </c>
      <c r="AU110" s="131" t="s">
        <v>82</v>
      </c>
      <c r="AY110" s="17" t="s">
        <v>167</v>
      </c>
      <c r="BE110" s="132">
        <f t="shared" si="14"/>
        <v>0</v>
      </c>
      <c r="BF110" s="132">
        <f t="shared" si="15"/>
        <v>0</v>
      </c>
      <c r="BG110" s="132">
        <f t="shared" si="16"/>
        <v>0</v>
      </c>
      <c r="BH110" s="132">
        <f t="shared" si="17"/>
        <v>0</v>
      </c>
      <c r="BI110" s="132">
        <f t="shared" si="18"/>
        <v>0</v>
      </c>
      <c r="BJ110" s="17" t="s">
        <v>80</v>
      </c>
      <c r="BK110" s="132">
        <f t="shared" si="19"/>
        <v>0</v>
      </c>
      <c r="BL110" s="17" t="s">
        <v>173</v>
      </c>
      <c r="BM110" s="131" t="s">
        <v>1400</v>
      </c>
    </row>
    <row r="111" spans="2:65" s="1" customFormat="1" ht="16.5" customHeight="1" x14ac:dyDescent="0.2">
      <c r="B111" s="32"/>
      <c r="C111" s="120" t="s">
        <v>330</v>
      </c>
      <c r="D111" s="120" t="s">
        <v>168</v>
      </c>
      <c r="E111" s="121" t="s">
        <v>1066</v>
      </c>
      <c r="F111" s="122" t="s">
        <v>1401</v>
      </c>
      <c r="G111" s="123" t="s">
        <v>228</v>
      </c>
      <c r="H111" s="124">
        <v>212</v>
      </c>
      <c r="I111" s="125"/>
      <c r="J111" s="126">
        <f t="shared" si="10"/>
        <v>0</v>
      </c>
      <c r="K111" s="122" t="s">
        <v>19</v>
      </c>
      <c r="L111" s="32"/>
      <c r="M111" s="127" t="s">
        <v>19</v>
      </c>
      <c r="N111" s="128" t="s">
        <v>43</v>
      </c>
      <c r="P111" s="129">
        <f t="shared" si="11"/>
        <v>0</v>
      </c>
      <c r="Q111" s="129">
        <v>0</v>
      </c>
      <c r="R111" s="129">
        <f t="shared" si="12"/>
        <v>0</v>
      </c>
      <c r="S111" s="129">
        <v>0</v>
      </c>
      <c r="T111" s="129">
        <f t="shared" si="13"/>
        <v>0</v>
      </c>
      <c r="U111" s="130" t="s">
        <v>19</v>
      </c>
      <c r="AR111" s="131" t="s">
        <v>173</v>
      </c>
      <c r="AT111" s="131" t="s">
        <v>168</v>
      </c>
      <c r="AU111" s="131" t="s">
        <v>82</v>
      </c>
      <c r="AY111" s="17" t="s">
        <v>167</v>
      </c>
      <c r="BE111" s="132">
        <f t="shared" si="14"/>
        <v>0</v>
      </c>
      <c r="BF111" s="132">
        <f t="shared" si="15"/>
        <v>0</v>
      </c>
      <c r="BG111" s="132">
        <f t="shared" si="16"/>
        <v>0</v>
      </c>
      <c r="BH111" s="132">
        <f t="shared" si="17"/>
        <v>0</v>
      </c>
      <c r="BI111" s="132">
        <f t="shared" si="18"/>
        <v>0</v>
      </c>
      <c r="BJ111" s="17" t="s">
        <v>80</v>
      </c>
      <c r="BK111" s="132">
        <f t="shared" si="19"/>
        <v>0</v>
      </c>
      <c r="BL111" s="17" t="s">
        <v>173</v>
      </c>
      <c r="BM111" s="131" t="s">
        <v>1402</v>
      </c>
    </row>
    <row r="112" spans="2:65" s="1" customFormat="1" ht="16.5" customHeight="1" x14ac:dyDescent="0.2">
      <c r="B112" s="32"/>
      <c r="C112" s="120" t="s">
        <v>335</v>
      </c>
      <c r="D112" s="120" t="s">
        <v>168</v>
      </c>
      <c r="E112" s="121" t="s">
        <v>1069</v>
      </c>
      <c r="F112" s="122" t="s">
        <v>535</v>
      </c>
      <c r="G112" s="123" t="s">
        <v>228</v>
      </c>
      <c r="H112" s="124">
        <v>115</v>
      </c>
      <c r="I112" s="125"/>
      <c r="J112" s="126">
        <f t="shared" si="10"/>
        <v>0</v>
      </c>
      <c r="K112" s="122" t="s">
        <v>19</v>
      </c>
      <c r="L112" s="32"/>
      <c r="M112" s="127" t="s">
        <v>19</v>
      </c>
      <c r="N112" s="128" t="s">
        <v>43</v>
      </c>
      <c r="P112" s="129">
        <f t="shared" si="11"/>
        <v>0</v>
      </c>
      <c r="Q112" s="129">
        <v>0</v>
      </c>
      <c r="R112" s="129">
        <f t="shared" si="12"/>
        <v>0</v>
      </c>
      <c r="S112" s="129">
        <v>0</v>
      </c>
      <c r="T112" s="129">
        <f t="shared" si="13"/>
        <v>0</v>
      </c>
      <c r="U112" s="130" t="s">
        <v>19</v>
      </c>
      <c r="AR112" s="131" t="s">
        <v>173</v>
      </c>
      <c r="AT112" s="131" t="s">
        <v>168</v>
      </c>
      <c r="AU112" s="131" t="s">
        <v>82</v>
      </c>
      <c r="AY112" s="17" t="s">
        <v>167</v>
      </c>
      <c r="BE112" s="132">
        <f t="shared" si="14"/>
        <v>0</v>
      </c>
      <c r="BF112" s="132">
        <f t="shared" si="15"/>
        <v>0</v>
      </c>
      <c r="BG112" s="132">
        <f t="shared" si="16"/>
        <v>0</v>
      </c>
      <c r="BH112" s="132">
        <f t="shared" si="17"/>
        <v>0</v>
      </c>
      <c r="BI112" s="132">
        <f t="shared" si="18"/>
        <v>0</v>
      </c>
      <c r="BJ112" s="17" t="s">
        <v>80</v>
      </c>
      <c r="BK112" s="132">
        <f t="shared" si="19"/>
        <v>0</v>
      </c>
      <c r="BL112" s="17" t="s">
        <v>173</v>
      </c>
      <c r="BM112" s="131" t="s">
        <v>1403</v>
      </c>
    </row>
    <row r="113" spans="2:65" s="1" customFormat="1" ht="16.5" customHeight="1" x14ac:dyDescent="0.2">
      <c r="B113" s="32"/>
      <c r="C113" s="120" t="s">
        <v>339</v>
      </c>
      <c r="D113" s="120" t="s">
        <v>168</v>
      </c>
      <c r="E113" s="121" t="s">
        <v>1072</v>
      </c>
      <c r="F113" s="122" t="s">
        <v>538</v>
      </c>
      <c r="G113" s="123" t="s">
        <v>228</v>
      </c>
      <c r="H113" s="124">
        <v>24</v>
      </c>
      <c r="I113" s="125"/>
      <c r="J113" s="126">
        <f t="shared" si="10"/>
        <v>0</v>
      </c>
      <c r="K113" s="122" t="s">
        <v>19</v>
      </c>
      <c r="L113" s="32"/>
      <c r="M113" s="177" t="s">
        <v>19</v>
      </c>
      <c r="N113" s="178" t="s">
        <v>43</v>
      </c>
      <c r="O113" s="169"/>
      <c r="P113" s="179">
        <f t="shared" si="11"/>
        <v>0</v>
      </c>
      <c r="Q113" s="179">
        <v>0</v>
      </c>
      <c r="R113" s="179">
        <f t="shared" si="12"/>
        <v>0</v>
      </c>
      <c r="S113" s="179">
        <v>0</v>
      </c>
      <c r="T113" s="179">
        <f t="shared" si="13"/>
        <v>0</v>
      </c>
      <c r="U113" s="180" t="s">
        <v>19</v>
      </c>
      <c r="AR113" s="131" t="s">
        <v>173</v>
      </c>
      <c r="AT113" s="131" t="s">
        <v>168</v>
      </c>
      <c r="AU113" s="131" t="s">
        <v>82</v>
      </c>
      <c r="AY113" s="17" t="s">
        <v>167</v>
      </c>
      <c r="BE113" s="132">
        <f t="shared" si="14"/>
        <v>0</v>
      </c>
      <c r="BF113" s="132">
        <f t="shared" si="15"/>
        <v>0</v>
      </c>
      <c r="BG113" s="132">
        <f t="shared" si="16"/>
        <v>0</v>
      </c>
      <c r="BH113" s="132">
        <f t="shared" si="17"/>
        <v>0</v>
      </c>
      <c r="BI113" s="132">
        <f t="shared" si="18"/>
        <v>0</v>
      </c>
      <c r="BJ113" s="17" t="s">
        <v>80</v>
      </c>
      <c r="BK113" s="132">
        <f t="shared" si="19"/>
        <v>0</v>
      </c>
      <c r="BL113" s="17" t="s">
        <v>173</v>
      </c>
      <c r="BM113" s="131" t="s">
        <v>1404</v>
      </c>
    </row>
    <row r="114" spans="2:65" s="1" customFormat="1" ht="6.95" customHeight="1" x14ac:dyDescent="0.2">
      <c r="B114" s="41"/>
      <c r="C114" s="42"/>
      <c r="D114" s="42"/>
      <c r="E114" s="42"/>
      <c r="F114" s="42"/>
      <c r="G114" s="42"/>
      <c r="H114" s="42"/>
      <c r="I114" s="42"/>
      <c r="J114" s="42"/>
      <c r="K114" s="42"/>
      <c r="L114" s="32"/>
    </row>
  </sheetData>
  <sheetProtection algorithmName="SHA-512" hashValue="N55CzxtR+TUOalcbXwSO61sqao+WOdfJtRyZGH2noXk0P/MZb3FAF+ay0+Zd23HxP9tgujwD5L12s+ObNt02Vw==" saltValue="AcDP7FVPelE8xR/5Wet+2CamaCyu5MmYaQwnVYwDmNnV8auWgRV3mB/0IiTOilX+gJxUYLXp90Wq8Czyjow+bw==" spinCount="100000" sheet="1" objects="1" scenarios="1" formatColumns="0" formatRows="0" autoFilter="0"/>
  <autoFilter ref="C80:K113" xr:uid="{00000000-0009-0000-0000-000004000000}"/>
  <mergeCells count="9">
    <mergeCell ref="E50:H50"/>
    <mergeCell ref="E71:H71"/>
    <mergeCell ref="E73:H73"/>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pageSetUpPr fitToPage="1"/>
  </sheetPr>
  <dimension ref="B2:BM146"/>
  <sheetViews>
    <sheetView showGridLines="0" topLeftCell="A133" workbookViewId="0"/>
  </sheetViews>
  <sheetFormatPr defaultRowHeight="11.25" x14ac:dyDescent="0.2"/>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1" width="14.16406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x14ac:dyDescent="0.2">
      <c r="L2" s="297"/>
      <c r="M2" s="297"/>
      <c r="N2" s="297"/>
      <c r="O2" s="297"/>
      <c r="P2" s="297"/>
      <c r="Q2" s="297"/>
      <c r="R2" s="297"/>
      <c r="S2" s="297"/>
      <c r="T2" s="297"/>
      <c r="U2" s="297"/>
      <c r="V2" s="297"/>
      <c r="AT2" s="17" t="s">
        <v>94</v>
      </c>
    </row>
    <row r="3" spans="2:46" ht="6.95" customHeight="1" x14ac:dyDescent="0.2">
      <c r="B3" s="18"/>
      <c r="C3" s="19"/>
      <c r="D3" s="19"/>
      <c r="E3" s="19"/>
      <c r="F3" s="19"/>
      <c r="G3" s="19"/>
      <c r="H3" s="19"/>
      <c r="I3" s="19"/>
      <c r="J3" s="19"/>
      <c r="K3" s="19"/>
      <c r="L3" s="20"/>
      <c r="AT3" s="17" t="s">
        <v>82</v>
      </c>
    </row>
    <row r="4" spans="2:46" ht="24.95" customHeight="1" x14ac:dyDescent="0.2">
      <c r="B4" s="20"/>
      <c r="D4" s="21" t="s">
        <v>137</v>
      </c>
      <c r="L4" s="20"/>
      <c r="M4" s="85" t="s">
        <v>10</v>
      </c>
      <c r="AT4" s="17" t="s">
        <v>4</v>
      </c>
    </row>
    <row r="5" spans="2:46" ht="6.95" customHeight="1" x14ac:dyDescent="0.2">
      <c r="B5" s="20"/>
      <c r="L5" s="20"/>
    </row>
    <row r="6" spans="2:46" ht="12" customHeight="1" x14ac:dyDescent="0.2">
      <c r="B6" s="20"/>
      <c r="D6" s="27" t="s">
        <v>16</v>
      </c>
      <c r="L6" s="20"/>
    </row>
    <row r="7" spans="2:46" ht="16.5" customHeight="1" x14ac:dyDescent="0.2">
      <c r="B7" s="20"/>
      <c r="E7" s="322" t="str">
        <f>'Rekapitulace stavby'!K6</f>
        <v>Servisní centrum Čertovka</v>
      </c>
      <c r="F7" s="323"/>
      <c r="G7" s="323"/>
      <c r="H7" s="323"/>
      <c r="L7" s="20"/>
    </row>
    <row r="8" spans="2:46" s="1" customFormat="1" ht="12" customHeight="1" x14ac:dyDescent="0.2">
      <c r="B8" s="32"/>
      <c r="D8" s="27" t="s">
        <v>138</v>
      </c>
      <c r="L8" s="32"/>
    </row>
    <row r="9" spans="2:46" s="1" customFormat="1" ht="16.5" customHeight="1" x14ac:dyDescent="0.2">
      <c r="B9" s="32"/>
      <c r="E9" s="287" t="s">
        <v>1405</v>
      </c>
      <c r="F9" s="321"/>
      <c r="G9" s="321"/>
      <c r="H9" s="321"/>
      <c r="L9" s="32"/>
    </row>
    <row r="10" spans="2:46" s="1" customFormat="1" x14ac:dyDescent="0.2">
      <c r="B10" s="32"/>
      <c r="L10" s="32"/>
    </row>
    <row r="11" spans="2:46" s="1" customFormat="1" ht="12" customHeight="1" x14ac:dyDescent="0.2">
      <c r="B11" s="32"/>
      <c r="D11" s="27" t="s">
        <v>18</v>
      </c>
      <c r="F11" s="25" t="s">
        <v>19</v>
      </c>
      <c r="I11" s="27" t="s">
        <v>20</v>
      </c>
      <c r="J11" s="25" t="s">
        <v>19</v>
      </c>
      <c r="L11" s="32"/>
    </row>
    <row r="12" spans="2:46" s="1" customFormat="1" ht="12" customHeight="1" x14ac:dyDescent="0.2">
      <c r="B12" s="32"/>
      <c r="D12" s="27" t="s">
        <v>21</v>
      </c>
      <c r="F12" s="25" t="s">
        <v>22</v>
      </c>
      <c r="I12" s="27" t="s">
        <v>23</v>
      </c>
      <c r="J12" s="49" t="str">
        <f>'Rekapitulace stavby'!AN8</f>
        <v>19. 1. 2024</v>
      </c>
      <c r="L12" s="32"/>
    </row>
    <row r="13" spans="2:46" s="1" customFormat="1" ht="10.9" customHeight="1" x14ac:dyDescent="0.2">
      <c r="B13" s="32"/>
      <c r="L13" s="32"/>
    </row>
    <row r="14" spans="2:46" s="1" customFormat="1" ht="12" customHeight="1" x14ac:dyDescent="0.2">
      <c r="B14" s="32"/>
      <c r="D14" s="27" t="s">
        <v>25</v>
      </c>
      <c r="I14" s="27" t="s">
        <v>26</v>
      </c>
      <c r="J14" s="25" t="s">
        <v>27</v>
      </c>
      <c r="L14" s="32"/>
    </row>
    <row r="15" spans="2:46" s="1" customFormat="1" ht="18" customHeight="1" x14ac:dyDescent="0.2">
      <c r="B15" s="32"/>
      <c r="E15" s="25" t="s">
        <v>28</v>
      </c>
      <c r="I15" s="27" t="s">
        <v>29</v>
      </c>
      <c r="J15" s="25" t="s">
        <v>19</v>
      </c>
      <c r="L15" s="32"/>
    </row>
    <row r="16" spans="2:46" s="1" customFormat="1" ht="6.95" customHeight="1" x14ac:dyDescent="0.2">
      <c r="B16" s="32"/>
      <c r="L16" s="32"/>
    </row>
    <row r="17" spans="2:12" s="1" customFormat="1" ht="12" customHeight="1" x14ac:dyDescent="0.2">
      <c r="B17" s="32"/>
      <c r="D17" s="27" t="s">
        <v>30</v>
      </c>
      <c r="I17" s="27" t="s">
        <v>26</v>
      </c>
      <c r="J17" s="28" t="str">
        <f>'Rekapitulace stavby'!AN13</f>
        <v>Vyplň údaj</v>
      </c>
      <c r="L17" s="32"/>
    </row>
    <row r="18" spans="2:12" s="1" customFormat="1" ht="18" customHeight="1" x14ac:dyDescent="0.2">
      <c r="B18" s="32"/>
      <c r="E18" s="324" t="str">
        <f>'Rekapitulace stavby'!E14</f>
        <v>Vyplň údaj</v>
      </c>
      <c r="F18" s="296"/>
      <c r="G18" s="296"/>
      <c r="H18" s="296"/>
      <c r="I18" s="27" t="s">
        <v>29</v>
      </c>
      <c r="J18" s="28" t="str">
        <f>'Rekapitulace stavby'!AN14</f>
        <v>Vyplň údaj</v>
      </c>
      <c r="L18" s="32"/>
    </row>
    <row r="19" spans="2:12" s="1" customFormat="1" ht="6.95" customHeight="1" x14ac:dyDescent="0.2">
      <c r="B19" s="32"/>
      <c r="L19" s="32"/>
    </row>
    <row r="20" spans="2:12" s="1" customFormat="1" ht="12" customHeight="1" x14ac:dyDescent="0.2">
      <c r="B20" s="32"/>
      <c r="D20" s="27" t="s">
        <v>32</v>
      </c>
      <c r="I20" s="27" t="s">
        <v>26</v>
      </c>
      <c r="J20" s="25" t="s">
        <v>19</v>
      </c>
      <c r="L20" s="32"/>
    </row>
    <row r="21" spans="2:12" s="1" customFormat="1" ht="18" customHeight="1" x14ac:dyDescent="0.2">
      <c r="B21" s="32"/>
      <c r="E21" s="25" t="s">
        <v>33</v>
      </c>
      <c r="I21" s="27" t="s">
        <v>29</v>
      </c>
      <c r="J21" s="25" t="s">
        <v>19</v>
      </c>
      <c r="L21" s="32"/>
    </row>
    <row r="22" spans="2:12" s="1" customFormat="1" ht="6.95" customHeight="1" x14ac:dyDescent="0.2">
      <c r="B22" s="32"/>
      <c r="L22" s="32"/>
    </row>
    <row r="23" spans="2:12" s="1" customFormat="1" ht="12" customHeight="1" x14ac:dyDescent="0.2">
      <c r="B23" s="32"/>
      <c r="D23" s="27" t="s">
        <v>35</v>
      </c>
      <c r="I23" s="27" t="s">
        <v>26</v>
      </c>
      <c r="J23" s="25" t="str">
        <f>IF('Rekapitulace stavby'!AN19="","",'Rekapitulace stavby'!AN19)</f>
        <v/>
      </c>
      <c r="L23" s="32"/>
    </row>
    <row r="24" spans="2:12" s="1" customFormat="1" ht="18" customHeight="1" x14ac:dyDescent="0.2">
      <c r="B24" s="32"/>
      <c r="E24" s="25" t="str">
        <f>IF('Rekapitulace stavby'!E20="","",'Rekapitulace stavby'!E20)</f>
        <v xml:space="preserve"> </v>
      </c>
      <c r="I24" s="27" t="s">
        <v>29</v>
      </c>
      <c r="J24" s="25" t="str">
        <f>IF('Rekapitulace stavby'!AN20="","",'Rekapitulace stavby'!AN20)</f>
        <v/>
      </c>
      <c r="L24" s="32"/>
    </row>
    <row r="25" spans="2:12" s="1" customFormat="1" ht="6.95" customHeight="1" x14ac:dyDescent="0.2">
      <c r="B25" s="32"/>
      <c r="L25" s="32"/>
    </row>
    <row r="26" spans="2:12" s="1" customFormat="1" ht="12" customHeight="1" x14ac:dyDescent="0.2">
      <c r="B26" s="32"/>
      <c r="D26" s="27" t="s">
        <v>36</v>
      </c>
      <c r="L26" s="32"/>
    </row>
    <row r="27" spans="2:12" s="7" customFormat="1" ht="71.25" customHeight="1" x14ac:dyDescent="0.2">
      <c r="B27" s="86"/>
      <c r="E27" s="301" t="s">
        <v>37</v>
      </c>
      <c r="F27" s="301"/>
      <c r="G27" s="301"/>
      <c r="H27" s="301"/>
      <c r="L27" s="86"/>
    </row>
    <row r="28" spans="2:12" s="1" customFormat="1" ht="6.95" customHeight="1" x14ac:dyDescent="0.2">
      <c r="B28" s="32"/>
      <c r="L28" s="32"/>
    </row>
    <row r="29" spans="2:12" s="1" customFormat="1" ht="6.95" customHeight="1" x14ac:dyDescent="0.2">
      <c r="B29" s="32"/>
      <c r="D29" s="50"/>
      <c r="E29" s="50"/>
      <c r="F29" s="50"/>
      <c r="G29" s="50"/>
      <c r="H29" s="50"/>
      <c r="I29" s="50"/>
      <c r="J29" s="50"/>
      <c r="K29" s="50"/>
      <c r="L29" s="32"/>
    </row>
    <row r="30" spans="2:12" s="1" customFormat="1" ht="25.35" customHeight="1" x14ac:dyDescent="0.2">
      <c r="B30" s="32"/>
      <c r="D30" s="87" t="s">
        <v>38</v>
      </c>
      <c r="J30" s="63">
        <f>ROUND(J86, 2)</f>
        <v>0</v>
      </c>
      <c r="L30" s="32"/>
    </row>
    <row r="31" spans="2:12" s="1" customFormat="1" ht="6.95" customHeight="1" x14ac:dyDescent="0.2">
      <c r="B31" s="32"/>
      <c r="D31" s="50"/>
      <c r="E31" s="50"/>
      <c r="F31" s="50"/>
      <c r="G31" s="50"/>
      <c r="H31" s="50"/>
      <c r="I31" s="50"/>
      <c r="J31" s="50"/>
      <c r="K31" s="50"/>
      <c r="L31" s="32"/>
    </row>
    <row r="32" spans="2:12" s="1" customFormat="1" ht="14.45" customHeight="1" x14ac:dyDescent="0.2">
      <c r="B32" s="32"/>
      <c r="F32" s="35" t="s">
        <v>40</v>
      </c>
      <c r="I32" s="35" t="s">
        <v>39</v>
      </c>
      <c r="J32" s="35" t="s">
        <v>41</v>
      </c>
      <c r="L32" s="32"/>
    </row>
    <row r="33" spans="2:12" s="1" customFormat="1" ht="14.45" customHeight="1" x14ac:dyDescent="0.2">
      <c r="B33" s="32"/>
      <c r="D33" s="52" t="s">
        <v>42</v>
      </c>
      <c r="E33" s="27" t="s">
        <v>43</v>
      </c>
      <c r="F33" s="88">
        <f>ROUND((SUM(BE86:BE145)),  2)</f>
        <v>0</v>
      </c>
      <c r="I33" s="89">
        <v>0.21</v>
      </c>
      <c r="J33" s="88">
        <f>ROUND(((SUM(BE86:BE145))*I33),  2)</f>
        <v>0</v>
      </c>
      <c r="L33" s="32"/>
    </row>
    <row r="34" spans="2:12" s="1" customFormat="1" ht="14.45" customHeight="1" x14ac:dyDescent="0.2">
      <c r="B34" s="32"/>
      <c r="E34" s="27" t="s">
        <v>44</v>
      </c>
      <c r="F34" s="88">
        <f>ROUND((SUM(BF86:BF145)),  2)</f>
        <v>0</v>
      </c>
      <c r="I34" s="89">
        <v>0.15</v>
      </c>
      <c r="J34" s="88">
        <f>ROUND(((SUM(BF86:BF145))*I34),  2)</f>
        <v>0</v>
      </c>
      <c r="L34" s="32"/>
    </row>
    <row r="35" spans="2:12" s="1" customFormat="1" ht="14.45" hidden="1" customHeight="1" x14ac:dyDescent="0.2">
      <c r="B35" s="32"/>
      <c r="E35" s="27" t="s">
        <v>45</v>
      </c>
      <c r="F35" s="88">
        <f>ROUND((SUM(BG86:BG145)),  2)</f>
        <v>0</v>
      </c>
      <c r="I35" s="89">
        <v>0.21</v>
      </c>
      <c r="J35" s="88">
        <f>0</f>
        <v>0</v>
      </c>
      <c r="L35" s="32"/>
    </row>
    <row r="36" spans="2:12" s="1" customFormat="1" ht="14.45" hidden="1" customHeight="1" x14ac:dyDescent="0.2">
      <c r="B36" s="32"/>
      <c r="E36" s="27" t="s">
        <v>46</v>
      </c>
      <c r="F36" s="88">
        <f>ROUND((SUM(BH86:BH145)),  2)</f>
        <v>0</v>
      </c>
      <c r="I36" s="89">
        <v>0.15</v>
      </c>
      <c r="J36" s="88">
        <f>0</f>
        <v>0</v>
      </c>
      <c r="L36" s="32"/>
    </row>
    <row r="37" spans="2:12" s="1" customFormat="1" ht="14.45" hidden="1" customHeight="1" x14ac:dyDescent="0.2">
      <c r="B37" s="32"/>
      <c r="E37" s="27" t="s">
        <v>47</v>
      </c>
      <c r="F37" s="88">
        <f>ROUND((SUM(BI86:BI145)),  2)</f>
        <v>0</v>
      </c>
      <c r="I37" s="89">
        <v>0</v>
      </c>
      <c r="J37" s="88">
        <f>0</f>
        <v>0</v>
      </c>
      <c r="L37" s="32"/>
    </row>
    <row r="38" spans="2:12" s="1" customFormat="1" ht="6.95" customHeight="1" x14ac:dyDescent="0.2">
      <c r="B38" s="32"/>
      <c r="L38" s="32"/>
    </row>
    <row r="39" spans="2:12" s="1" customFormat="1" ht="25.35" customHeight="1" x14ac:dyDescent="0.2">
      <c r="B39" s="32"/>
      <c r="C39" s="90"/>
      <c r="D39" s="91" t="s">
        <v>48</v>
      </c>
      <c r="E39" s="54"/>
      <c r="F39" s="54"/>
      <c r="G39" s="92" t="s">
        <v>49</v>
      </c>
      <c r="H39" s="93" t="s">
        <v>50</v>
      </c>
      <c r="I39" s="54"/>
      <c r="J39" s="94">
        <f>SUM(J30:J37)</f>
        <v>0</v>
      </c>
      <c r="K39" s="95"/>
      <c r="L39" s="32"/>
    </row>
    <row r="40" spans="2:12" s="1" customFormat="1" ht="14.45" customHeight="1" x14ac:dyDescent="0.2">
      <c r="B40" s="41"/>
      <c r="C40" s="42"/>
      <c r="D40" s="42"/>
      <c r="E40" s="42"/>
      <c r="F40" s="42"/>
      <c r="G40" s="42"/>
      <c r="H40" s="42"/>
      <c r="I40" s="42"/>
      <c r="J40" s="42"/>
      <c r="K40" s="42"/>
      <c r="L40" s="32"/>
    </row>
    <row r="44" spans="2:12" s="1" customFormat="1" ht="6.95" customHeight="1" x14ac:dyDescent="0.2">
      <c r="B44" s="43"/>
      <c r="C44" s="44"/>
      <c r="D44" s="44"/>
      <c r="E44" s="44"/>
      <c r="F44" s="44"/>
      <c r="G44" s="44"/>
      <c r="H44" s="44"/>
      <c r="I44" s="44"/>
      <c r="J44" s="44"/>
      <c r="K44" s="44"/>
      <c r="L44" s="32"/>
    </row>
    <row r="45" spans="2:12" s="1" customFormat="1" ht="24.95" customHeight="1" x14ac:dyDescent="0.2">
      <c r="B45" s="32"/>
      <c r="C45" s="21" t="s">
        <v>140</v>
      </c>
      <c r="L45" s="32"/>
    </row>
    <row r="46" spans="2:12" s="1" customFormat="1" ht="6.95" customHeight="1" x14ac:dyDescent="0.2">
      <c r="B46" s="32"/>
      <c r="L46" s="32"/>
    </row>
    <row r="47" spans="2:12" s="1" customFormat="1" ht="12" customHeight="1" x14ac:dyDescent="0.2">
      <c r="B47" s="32"/>
      <c r="C47" s="27" t="s">
        <v>16</v>
      </c>
      <c r="L47" s="32"/>
    </row>
    <row r="48" spans="2:12" s="1" customFormat="1" ht="16.5" customHeight="1" x14ac:dyDescent="0.2">
      <c r="B48" s="32"/>
      <c r="E48" s="322" t="str">
        <f>E7</f>
        <v>Servisní centrum Čertovka</v>
      </c>
      <c r="F48" s="323"/>
      <c r="G48" s="323"/>
      <c r="H48" s="323"/>
      <c r="L48" s="32"/>
    </row>
    <row r="49" spans="2:47" s="1" customFormat="1" ht="12" customHeight="1" x14ac:dyDescent="0.2">
      <c r="B49" s="32"/>
      <c r="C49" s="27" t="s">
        <v>138</v>
      </c>
      <c r="L49" s="32"/>
    </row>
    <row r="50" spans="2:47" s="1" customFormat="1" ht="16.5" customHeight="1" x14ac:dyDescent="0.2">
      <c r="B50" s="32"/>
      <c r="E50" s="287" t="str">
        <f>E9</f>
        <v>SO_03 - Venkovní vodovodní přípojka</v>
      </c>
      <c r="F50" s="321"/>
      <c r="G50" s="321"/>
      <c r="H50" s="321"/>
      <c r="L50" s="32"/>
    </row>
    <row r="51" spans="2:47" s="1" customFormat="1" ht="6.95" customHeight="1" x14ac:dyDescent="0.2">
      <c r="B51" s="32"/>
      <c r="L51" s="32"/>
    </row>
    <row r="52" spans="2:47" s="1" customFormat="1" ht="12" customHeight="1" x14ac:dyDescent="0.2">
      <c r="B52" s="32"/>
      <c r="C52" s="27" t="s">
        <v>21</v>
      </c>
      <c r="F52" s="25" t="str">
        <f>F12</f>
        <v xml:space="preserve"> </v>
      </c>
      <c r="I52" s="27" t="s">
        <v>23</v>
      </c>
      <c r="J52" s="49" t="str">
        <f>IF(J12="","",J12)</f>
        <v>19. 1. 2024</v>
      </c>
      <c r="L52" s="32"/>
    </row>
    <row r="53" spans="2:47" s="1" customFormat="1" ht="6.95" customHeight="1" x14ac:dyDescent="0.2">
      <c r="B53" s="32"/>
      <c r="L53" s="32"/>
    </row>
    <row r="54" spans="2:47" s="1" customFormat="1" ht="15.2" customHeight="1" x14ac:dyDescent="0.2">
      <c r="B54" s="32"/>
      <c r="C54" s="27" t="s">
        <v>25</v>
      </c>
      <c r="F54" s="25" t="str">
        <f>E15</f>
        <v>Dipl. Ing. René Göndör</v>
      </c>
      <c r="I54" s="27" t="s">
        <v>32</v>
      </c>
      <c r="J54" s="30" t="str">
        <f>E21</f>
        <v>PIKHART.CZ</v>
      </c>
      <c r="L54" s="32"/>
    </row>
    <row r="55" spans="2:47" s="1" customFormat="1" ht="15.2" customHeight="1" x14ac:dyDescent="0.2">
      <c r="B55" s="32"/>
      <c r="C55" s="27" t="s">
        <v>30</v>
      </c>
      <c r="F55" s="25" t="str">
        <f>IF(E18="","",E18)</f>
        <v>Vyplň údaj</v>
      </c>
      <c r="I55" s="27" t="s">
        <v>35</v>
      </c>
      <c r="J55" s="30" t="str">
        <f>E24</f>
        <v xml:space="preserve"> </v>
      </c>
      <c r="L55" s="32"/>
    </row>
    <row r="56" spans="2:47" s="1" customFormat="1" ht="10.35" customHeight="1" x14ac:dyDescent="0.2">
      <c r="B56" s="32"/>
      <c r="L56" s="32"/>
    </row>
    <row r="57" spans="2:47" s="1" customFormat="1" ht="29.25" customHeight="1" x14ac:dyDescent="0.2">
      <c r="B57" s="32"/>
      <c r="C57" s="96" t="s">
        <v>141</v>
      </c>
      <c r="D57" s="90"/>
      <c r="E57" s="90"/>
      <c r="F57" s="90"/>
      <c r="G57" s="90"/>
      <c r="H57" s="90"/>
      <c r="I57" s="90"/>
      <c r="J57" s="97" t="s">
        <v>142</v>
      </c>
      <c r="K57" s="90"/>
      <c r="L57" s="32"/>
    </row>
    <row r="58" spans="2:47" s="1" customFormat="1" ht="10.35" customHeight="1" x14ac:dyDescent="0.2">
      <c r="B58" s="32"/>
      <c r="L58" s="32"/>
    </row>
    <row r="59" spans="2:47" s="1" customFormat="1" ht="22.9" customHeight="1" x14ac:dyDescent="0.2">
      <c r="B59" s="32"/>
      <c r="C59" s="98" t="s">
        <v>70</v>
      </c>
      <c r="J59" s="63">
        <f>J86</f>
        <v>0</v>
      </c>
      <c r="L59" s="32"/>
      <c r="AU59" s="17" t="s">
        <v>143</v>
      </c>
    </row>
    <row r="60" spans="2:47" s="8" customFormat="1" ht="24.95" customHeight="1" x14ac:dyDescent="0.2">
      <c r="B60" s="99"/>
      <c r="D60" s="100" t="s">
        <v>1019</v>
      </c>
      <c r="E60" s="101"/>
      <c r="F60" s="101"/>
      <c r="G60" s="101"/>
      <c r="H60" s="101"/>
      <c r="I60" s="101"/>
      <c r="J60" s="102">
        <f>J87</f>
        <v>0</v>
      </c>
      <c r="L60" s="99"/>
    </row>
    <row r="61" spans="2:47" s="14" customFormat="1" ht="19.899999999999999" customHeight="1" x14ac:dyDescent="0.2">
      <c r="B61" s="171"/>
      <c r="D61" s="172" t="s">
        <v>1020</v>
      </c>
      <c r="E61" s="173"/>
      <c r="F61" s="173"/>
      <c r="G61" s="173"/>
      <c r="H61" s="173"/>
      <c r="I61" s="173"/>
      <c r="J61" s="174">
        <f>J88</f>
        <v>0</v>
      </c>
      <c r="L61" s="171"/>
    </row>
    <row r="62" spans="2:47" s="14" customFormat="1" ht="19.899999999999999" customHeight="1" x14ac:dyDescent="0.2">
      <c r="B62" s="171"/>
      <c r="D62" s="172" t="s">
        <v>1022</v>
      </c>
      <c r="E62" s="173"/>
      <c r="F62" s="173"/>
      <c r="G62" s="173"/>
      <c r="H62" s="173"/>
      <c r="I62" s="173"/>
      <c r="J62" s="174">
        <f>J108</f>
        <v>0</v>
      </c>
      <c r="L62" s="171"/>
    </row>
    <row r="63" spans="2:47" s="14" customFormat="1" ht="19.899999999999999" customHeight="1" x14ac:dyDescent="0.2">
      <c r="B63" s="171"/>
      <c r="D63" s="172" t="s">
        <v>1406</v>
      </c>
      <c r="E63" s="173"/>
      <c r="F63" s="173"/>
      <c r="G63" s="173"/>
      <c r="H63" s="173"/>
      <c r="I63" s="173"/>
      <c r="J63" s="174">
        <f>J115</f>
        <v>0</v>
      </c>
      <c r="L63" s="171"/>
    </row>
    <row r="64" spans="2:47" s="14" customFormat="1" ht="19.899999999999999" customHeight="1" x14ac:dyDescent="0.2">
      <c r="B64" s="171"/>
      <c r="D64" s="172" t="s">
        <v>1407</v>
      </c>
      <c r="E64" s="173"/>
      <c r="F64" s="173"/>
      <c r="G64" s="173"/>
      <c r="H64" s="173"/>
      <c r="I64" s="173"/>
      <c r="J64" s="174">
        <f>J137</f>
        <v>0</v>
      </c>
      <c r="L64" s="171"/>
    </row>
    <row r="65" spans="2:12" s="8" customFormat="1" ht="24.95" customHeight="1" x14ac:dyDescent="0.2">
      <c r="B65" s="99"/>
      <c r="D65" s="100" t="s">
        <v>1408</v>
      </c>
      <c r="E65" s="101"/>
      <c r="F65" s="101"/>
      <c r="G65" s="101"/>
      <c r="H65" s="101"/>
      <c r="I65" s="101"/>
      <c r="J65" s="102">
        <f>J140</f>
        <v>0</v>
      </c>
      <c r="L65" s="99"/>
    </row>
    <row r="66" spans="2:12" s="14" customFormat="1" ht="19.899999999999999" customHeight="1" x14ac:dyDescent="0.2">
      <c r="B66" s="171"/>
      <c r="D66" s="172" t="s">
        <v>1409</v>
      </c>
      <c r="E66" s="173"/>
      <c r="F66" s="173"/>
      <c r="G66" s="173"/>
      <c r="H66" s="173"/>
      <c r="I66" s="173"/>
      <c r="J66" s="174">
        <f>J141</f>
        <v>0</v>
      </c>
      <c r="L66" s="171"/>
    </row>
    <row r="67" spans="2:12" s="1" customFormat="1" ht="21.75" customHeight="1" x14ac:dyDescent="0.2">
      <c r="B67" s="32"/>
      <c r="L67" s="32"/>
    </row>
    <row r="68" spans="2:12" s="1" customFormat="1" ht="6.95" customHeight="1" x14ac:dyDescent="0.2">
      <c r="B68" s="41"/>
      <c r="C68" s="42"/>
      <c r="D68" s="42"/>
      <c r="E68" s="42"/>
      <c r="F68" s="42"/>
      <c r="G68" s="42"/>
      <c r="H68" s="42"/>
      <c r="I68" s="42"/>
      <c r="J68" s="42"/>
      <c r="K68" s="42"/>
      <c r="L68" s="32"/>
    </row>
    <row r="72" spans="2:12" s="1" customFormat="1" ht="6.95" customHeight="1" x14ac:dyDescent="0.2">
      <c r="B72" s="43"/>
      <c r="C72" s="44"/>
      <c r="D72" s="44"/>
      <c r="E72" s="44"/>
      <c r="F72" s="44"/>
      <c r="G72" s="44"/>
      <c r="H72" s="44"/>
      <c r="I72" s="44"/>
      <c r="J72" s="44"/>
      <c r="K72" s="44"/>
      <c r="L72" s="32"/>
    </row>
    <row r="73" spans="2:12" s="1" customFormat="1" ht="24.95" customHeight="1" x14ac:dyDescent="0.2">
      <c r="B73" s="32"/>
      <c r="C73" s="21" t="s">
        <v>152</v>
      </c>
      <c r="L73" s="32"/>
    </row>
    <row r="74" spans="2:12" s="1" customFormat="1" ht="6.95" customHeight="1" x14ac:dyDescent="0.2">
      <c r="B74" s="32"/>
      <c r="L74" s="32"/>
    </row>
    <row r="75" spans="2:12" s="1" customFormat="1" ht="12" customHeight="1" x14ac:dyDescent="0.2">
      <c r="B75" s="32"/>
      <c r="C75" s="27" t="s">
        <v>16</v>
      </c>
      <c r="L75" s="32"/>
    </row>
    <row r="76" spans="2:12" s="1" customFormat="1" ht="16.5" customHeight="1" x14ac:dyDescent="0.2">
      <c r="B76" s="32"/>
      <c r="E76" s="322" t="str">
        <f>E7</f>
        <v>Servisní centrum Čertovka</v>
      </c>
      <c r="F76" s="323"/>
      <c r="G76" s="323"/>
      <c r="H76" s="323"/>
      <c r="L76" s="32"/>
    </row>
    <row r="77" spans="2:12" s="1" customFormat="1" ht="12" customHeight="1" x14ac:dyDescent="0.2">
      <c r="B77" s="32"/>
      <c r="C77" s="27" t="s">
        <v>138</v>
      </c>
      <c r="L77" s="32"/>
    </row>
    <row r="78" spans="2:12" s="1" customFormat="1" ht="16.5" customHeight="1" x14ac:dyDescent="0.2">
      <c r="B78" s="32"/>
      <c r="E78" s="287" t="str">
        <f>E9</f>
        <v>SO_03 - Venkovní vodovodní přípojka</v>
      </c>
      <c r="F78" s="321"/>
      <c r="G78" s="321"/>
      <c r="H78" s="321"/>
      <c r="L78" s="32"/>
    </row>
    <row r="79" spans="2:12" s="1" customFormat="1" ht="6.95" customHeight="1" x14ac:dyDescent="0.2">
      <c r="B79" s="32"/>
      <c r="L79" s="32"/>
    </row>
    <row r="80" spans="2:12" s="1" customFormat="1" ht="12" customHeight="1" x14ac:dyDescent="0.2">
      <c r="B80" s="32"/>
      <c r="C80" s="27" t="s">
        <v>21</v>
      </c>
      <c r="F80" s="25" t="str">
        <f>F12</f>
        <v xml:space="preserve"> </v>
      </c>
      <c r="I80" s="27" t="s">
        <v>23</v>
      </c>
      <c r="J80" s="49" t="str">
        <f>IF(J12="","",J12)</f>
        <v>19. 1. 2024</v>
      </c>
      <c r="L80" s="32"/>
    </row>
    <row r="81" spans="2:65" s="1" customFormat="1" ht="6.95" customHeight="1" x14ac:dyDescent="0.2">
      <c r="B81" s="32"/>
      <c r="L81" s="32"/>
    </row>
    <row r="82" spans="2:65" s="1" customFormat="1" ht="15.2" customHeight="1" x14ac:dyDescent="0.2">
      <c r="B82" s="32"/>
      <c r="C82" s="27" t="s">
        <v>25</v>
      </c>
      <c r="F82" s="25" t="str">
        <f>E15</f>
        <v>Dipl. Ing. René Göndör</v>
      </c>
      <c r="I82" s="27" t="s">
        <v>32</v>
      </c>
      <c r="J82" s="30" t="str">
        <f>E21</f>
        <v>PIKHART.CZ</v>
      </c>
      <c r="L82" s="32"/>
    </row>
    <row r="83" spans="2:65" s="1" customFormat="1" ht="15.2" customHeight="1" x14ac:dyDescent="0.2">
      <c r="B83" s="32"/>
      <c r="C83" s="27" t="s">
        <v>30</v>
      </c>
      <c r="F83" s="25" t="str">
        <f>IF(E18="","",E18)</f>
        <v>Vyplň údaj</v>
      </c>
      <c r="I83" s="27" t="s">
        <v>35</v>
      </c>
      <c r="J83" s="30" t="str">
        <f>E24</f>
        <v xml:space="preserve"> </v>
      </c>
      <c r="L83" s="32"/>
    </row>
    <row r="84" spans="2:65" s="1" customFormat="1" ht="10.35" customHeight="1" x14ac:dyDescent="0.2">
      <c r="B84" s="32"/>
      <c r="L84" s="32"/>
    </row>
    <row r="85" spans="2:65" s="9" customFormat="1" ht="29.25" customHeight="1" x14ac:dyDescent="0.2">
      <c r="B85" s="103"/>
      <c r="C85" s="104" t="s">
        <v>153</v>
      </c>
      <c r="D85" s="105" t="s">
        <v>57</v>
      </c>
      <c r="E85" s="105" t="s">
        <v>53</v>
      </c>
      <c r="F85" s="105" t="s">
        <v>54</v>
      </c>
      <c r="G85" s="105" t="s">
        <v>154</v>
      </c>
      <c r="H85" s="105" t="s">
        <v>155</v>
      </c>
      <c r="I85" s="105" t="s">
        <v>156</v>
      </c>
      <c r="J85" s="105" t="s">
        <v>142</v>
      </c>
      <c r="K85" s="106" t="s">
        <v>157</v>
      </c>
      <c r="L85" s="103"/>
      <c r="M85" s="56" t="s">
        <v>19</v>
      </c>
      <c r="N85" s="57" t="s">
        <v>42</v>
      </c>
      <c r="O85" s="57" t="s">
        <v>158</v>
      </c>
      <c r="P85" s="57" t="s">
        <v>159</v>
      </c>
      <c r="Q85" s="57" t="s">
        <v>160</v>
      </c>
      <c r="R85" s="57" t="s">
        <v>161</v>
      </c>
      <c r="S85" s="57" t="s">
        <v>162</v>
      </c>
      <c r="T85" s="57" t="s">
        <v>163</v>
      </c>
      <c r="U85" s="58" t="s">
        <v>164</v>
      </c>
    </row>
    <row r="86" spans="2:65" s="1" customFormat="1" ht="22.9" customHeight="1" x14ac:dyDescent="0.25">
      <c r="B86" s="32"/>
      <c r="C86" s="61" t="s">
        <v>165</v>
      </c>
      <c r="J86" s="107">
        <f>BK86</f>
        <v>0</v>
      </c>
      <c r="L86" s="32"/>
      <c r="M86" s="59"/>
      <c r="N86" s="50"/>
      <c r="O86" s="50"/>
      <c r="P86" s="108">
        <f>P87+P140</f>
        <v>0</v>
      </c>
      <c r="Q86" s="50"/>
      <c r="R86" s="108">
        <f>R87+R140</f>
        <v>24.824092848300001</v>
      </c>
      <c r="S86" s="50"/>
      <c r="T86" s="108">
        <f>T87+T140</f>
        <v>0</v>
      </c>
      <c r="U86" s="51"/>
      <c r="AT86" s="17" t="s">
        <v>71</v>
      </c>
      <c r="AU86" s="17" t="s">
        <v>143</v>
      </c>
      <c r="BK86" s="109">
        <f>BK87+BK140</f>
        <v>0</v>
      </c>
    </row>
    <row r="87" spans="2:65" s="10" customFormat="1" ht="25.9" customHeight="1" x14ac:dyDescent="0.2">
      <c r="B87" s="110"/>
      <c r="D87" s="111" t="s">
        <v>71</v>
      </c>
      <c r="E87" s="112" t="s">
        <v>419</v>
      </c>
      <c r="F87" s="112" t="s">
        <v>1188</v>
      </c>
      <c r="I87" s="113"/>
      <c r="J87" s="114">
        <f>BK87</f>
        <v>0</v>
      </c>
      <c r="L87" s="110"/>
      <c r="M87" s="115"/>
      <c r="P87" s="116">
        <f>P88+P108+P115+P137</f>
        <v>0</v>
      </c>
      <c r="R87" s="116">
        <f>R88+R108+R115+R137</f>
        <v>24.824092848300001</v>
      </c>
      <c r="T87" s="116">
        <f>T88+T108+T115+T137</f>
        <v>0</v>
      </c>
      <c r="U87" s="117"/>
      <c r="AR87" s="111" t="s">
        <v>80</v>
      </c>
      <c r="AT87" s="118" t="s">
        <v>71</v>
      </c>
      <c r="AU87" s="118" t="s">
        <v>72</v>
      </c>
      <c r="AY87" s="111" t="s">
        <v>167</v>
      </c>
      <c r="BK87" s="119">
        <f>BK88+BK108+BK115+BK137</f>
        <v>0</v>
      </c>
    </row>
    <row r="88" spans="2:65" s="10" customFormat="1" ht="22.9" customHeight="1" x14ac:dyDescent="0.2">
      <c r="B88" s="110"/>
      <c r="D88" s="111" t="s">
        <v>71</v>
      </c>
      <c r="E88" s="175" t="s">
        <v>80</v>
      </c>
      <c r="F88" s="175" t="s">
        <v>166</v>
      </c>
      <c r="I88" s="113"/>
      <c r="J88" s="176">
        <f>BK88</f>
        <v>0</v>
      </c>
      <c r="L88" s="110"/>
      <c r="M88" s="115"/>
      <c r="P88" s="116">
        <f>SUM(P89:P107)</f>
        <v>0</v>
      </c>
      <c r="R88" s="116">
        <f>SUM(R89:R107)</f>
        <v>14.4</v>
      </c>
      <c r="T88" s="116">
        <f>SUM(T89:T107)</f>
        <v>0</v>
      </c>
      <c r="U88" s="117"/>
      <c r="AR88" s="111" t="s">
        <v>80</v>
      </c>
      <c r="AT88" s="118" t="s">
        <v>71</v>
      </c>
      <c r="AU88" s="118" t="s">
        <v>80</v>
      </c>
      <c r="AY88" s="111" t="s">
        <v>167</v>
      </c>
      <c r="BK88" s="119">
        <f>SUM(BK89:BK107)</f>
        <v>0</v>
      </c>
    </row>
    <row r="89" spans="2:65" s="1" customFormat="1" ht="44.25" customHeight="1" x14ac:dyDescent="0.2">
      <c r="B89" s="32"/>
      <c r="C89" s="120" t="s">
        <v>80</v>
      </c>
      <c r="D89" s="120" t="s">
        <v>168</v>
      </c>
      <c r="E89" s="121" t="s">
        <v>1410</v>
      </c>
      <c r="F89" s="122" t="s">
        <v>1411</v>
      </c>
      <c r="G89" s="123" t="s">
        <v>171</v>
      </c>
      <c r="H89" s="124">
        <v>9.1999999999999993</v>
      </c>
      <c r="I89" s="125"/>
      <c r="J89" s="126">
        <f>ROUND(I89*H89,2)</f>
        <v>0</v>
      </c>
      <c r="K89" s="122" t="s">
        <v>172</v>
      </c>
      <c r="L89" s="32"/>
      <c r="M89" s="127" t="s">
        <v>19</v>
      </c>
      <c r="N89" s="128" t="s">
        <v>43</v>
      </c>
      <c r="P89" s="129">
        <f>O89*H89</f>
        <v>0</v>
      </c>
      <c r="Q89" s="129">
        <v>0</v>
      </c>
      <c r="R89" s="129">
        <f>Q89*H89</f>
        <v>0</v>
      </c>
      <c r="S89" s="129">
        <v>0</v>
      </c>
      <c r="T89" s="129">
        <f>S89*H89</f>
        <v>0</v>
      </c>
      <c r="U89" s="130" t="s">
        <v>19</v>
      </c>
      <c r="AR89" s="131" t="s">
        <v>173</v>
      </c>
      <c r="AT89" s="131" t="s">
        <v>168</v>
      </c>
      <c r="AU89" s="131" t="s">
        <v>82</v>
      </c>
      <c r="AY89" s="17" t="s">
        <v>167</v>
      </c>
      <c r="BE89" s="132">
        <f>IF(N89="základní",J89,0)</f>
        <v>0</v>
      </c>
      <c r="BF89" s="132">
        <f>IF(N89="snížená",J89,0)</f>
        <v>0</v>
      </c>
      <c r="BG89" s="132">
        <f>IF(N89="zákl. přenesená",J89,0)</f>
        <v>0</v>
      </c>
      <c r="BH89" s="132">
        <f>IF(N89="sníž. přenesená",J89,0)</f>
        <v>0</v>
      </c>
      <c r="BI89" s="132">
        <f>IF(N89="nulová",J89,0)</f>
        <v>0</v>
      </c>
      <c r="BJ89" s="17" t="s">
        <v>80</v>
      </c>
      <c r="BK89" s="132">
        <f>ROUND(I89*H89,2)</f>
        <v>0</v>
      </c>
      <c r="BL89" s="17" t="s">
        <v>173</v>
      </c>
      <c r="BM89" s="131" t="s">
        <v>1412</v>
      </c>
    </row>
    <row r="90" spans="2:65" s="1" customFormat="1" x14ac:dyDescent="0.2">
      <c r="B90" s="32"/>
      <c r="D90" s="133" t="s">
        <v>175</v>
      </c>
      <c r="F90" s="134" t="s">
        <v>1413</v>
      </c>
      <c r="I90" s="135"/>
      <c r="L90" s="32"/>
      <c r="M90" s="136"/>
      <c r="U90" s="53"/>
      <c r="AT90" s="17" t="s">
        <v>175</v>
      </c>
      <c r="AU90" s="17" t="s">
        <v>82</v>
      </c>
    </row>
    <row r="91" spans="2:65" s="11" customFormat="1" x14ac:dyDescent="0.2">
      <c r="B91" s="137"/>
      <c r="D91" s="138" t="s">
        <v>177</v>
      </c>
      <c r="E91" s="139" t="s">
        <v>19</v>
      </c>
      <c r="F91" s="140" t="s">
        <v>1414</v>
      </c>
      <c r="H91" s="141">
        <v>9.1999999999999993</v>
      </c>
      <c r="I91" s="142"/>
      <c r="L91" s="137"/>
      <c r="M91" s="143"/>
      <c r="U91" s="144"/>
      <c r="AT91" s="139" t="s">
        <v>177</v>
      </c>
      <c r="AU91" s="139" t="s">
        <v>82</v>
      </c>
      <c r="AV91" s="11" t="s">
        <v>82</v>
      </c>
      <c r="AW91" s="11" t="s">
        <v>34</v>
      </c>
      <c r="AX91" s="11" t="s">
        <v>80</v>
      </c>
      <c r="AY91" s="139" t="s">
        <v>167</v>
      </c>
    </row>
    <row r="92" spans="2:65" s="1" customFormat="1" ht="49.15" customHeight="1" x14ac:dyDescent="0.2">
      <c r="B92" s="32"/>
      <c r="C92" s="120" t="s">
        <v>82</v>
      </c>
      <c r="D92" s="120" t="s">
        <v>168</v>
      </c>
      <c r="E92" s="121" t="s">
        <v>1415</v>
      </c>
      <c r="F92" s="122" t="s">
        <v>1416</v>
      </c>
      <c r="G92" s="123" t="s">
        <v>171</v>
      </c>
      <c r="H92" s="124">
        <v>27</v>
      </c>
      <c r="I92" s="125"/>
      <c r="J92" s="126">
        <f>ROUND(I92*H92,2)</f>
        <v>0</v>
      </c>
      <c r="K92" s="122" t="s">
        <v>172</v>
      </c>
      <c r="L92" s="32"/>
      <c r="M92" s="127" t="s">
        <v>19</v>
      </c>
      <c r="N92" s="128" t="s">
        <v>43</v>
      </c>
      <c r="P92" s="129">
        <f>O92*H92</f>
        <v>0</v>
      </c>
      <c r="Q92" s="129">
        <v>0</v>
      </c>
      <c r="R92" s="129">
        <f>Q92*H92</f>
        <v>0</v>
      </c>
      <c r="S92" s="129">
        <v>0</v>
      </c>
      <c r="T92" s="129">
        <f>S92*H92</f>
        <v>0</v>
      </c>
      <c r="U92" s="130" t="s">
        <v>19</v>
      </c>
      <c r="AR92" s="131" t="s">
        <v>173</v>
      </c>
      <c r="AT92" s="131" t="s">
        <v>168</v>
      </c>
      <c r="AU92" s="131" t="s">
        <v>82</v>
      </c>
      <c r="AY92" s="17" t="s">
        <v>167</v>
      </c>
      <c r="BE92" s="132">
        <f>IF(N92="základní",J92,0)</f>
        <v>0</v>
      </c>
      <c r="BF92" s="132">
        <f>IF(N92="snížená",J92,0)</f>
        <v>0</v>
      </c>
      <c r="BG92" s="132">
        <f>IF(N92="zákl. přenesená",J92,0)</f>
        <v>0</v>
      </c>
      <c r="BH92" s="132">
        <f>IF(N92="sníž. přenesená",J92,0)</f>
        <v>0</v>
      </c>
      <c r="BI92" s="132">
        <f>IF(N92="nulová",J92,0)</f>
        <v>0</v>
      </c>
      <c r="BJ92" s="17" t="s">
        <v>80</v>
      </c>
      <c r="BK92" s="132">
        <f>ROUND(I92*H92,2)</f>
        <v>0</v>
      </c>
      <c r="BL92" s="17" t="s">
        <v>173</v>
      </c>
      <c r="BM92" s="131" t="s">
        <v>1417</v>
      </c>
    </row>
    <row r="93" spans="2:65" s="1" customFormat="1" x14ac:dyDescent="0.2">
      <c r="B93" s="32"/>
      <c r="D93" s="133" t="s">
        <v>175</v>
      </c>
      <c r="F93" s="134" t="s">
        <v>1418</v>
      </c>
      <c r="I93" s="135"/>
      <c r="L93" s="32"/>
      <c r="M93" s="136"/>
      <c r="U93" s="53"/>
      <c r="AT93" s="17" t="s">
        <v>175</v>
      </c>
      <c r="AU93" s="17" t="s">
        <v>82</v>
      </c>
    </row>
    <row r="94" spans="2:65" s="11" customFormat="1" x14ac:dyDescent="0.2">
      <c r="B94" s="137"/>
      <c r="D94" s="138" t="s">
        <v>177</v>
      </c>
      <c r="E94" s="139" t="s">
        <v>19</v>
      </c>
      <c r="F94" s="140" t="s">
        <v>1419</v>
      </c>
      <c r="H94" s="141">
        <v>27</v>
      </c>
      <c r="I94" s="142"/>
      <c r="L94" s="137"/>
      <c r="M94" s="143"/>
      <c r="U94" s="144"/>
      <c r="AT94" s="139" t="s">
        <v>177</v>
      </c>
      <c r="AU94" s="139" t="s">
        <v>82</v>
      </c>
      <c r="AV94" s="11" t="s">
        <v>82</v>
      </c>
      <c r="AW94" s="11" t="s">
        <v>34</v>
      </c>
      <c r="AX94" s="11" t="s">
        <v>72</v>
      </c>
      <c r="AY94" s="139" t="s">
        <v>167</v>
      </c>
    </row>
    <row r="95" spans="2:65" s="12" customFormat="1" x14ac:dyDescent="0.2">
      <c r="B95" s="145"/>
      <c r="D95" s="138" t="s">
        <v>177</v>
      </c>
      <c r="E95" s="146" t="s">
        <v>19</v>
      </c>
      <c r="F95" s="147" t="s">
        <v>179</v>
      </c>
      <c r="H95" s="148">
        <v>27</v>
      </c>
      <c r="I95" s="149"/>
      <c r="L95" s="145"/>
      <c r="M95" s="150"/>
      <c r="U95" s="151"/>
      <c r="AT95" s="146" t="s">
        <v>177</v>
      </c>
      <c r="AU95" s="146" t="s">
        <v>82</v>
      </c>
      <c r="AV95" s="12" t="s">
        <v>173</v>
      </c>
      <c r="AW95" s="12" t="s">
        <v>34</v>
      </c>
      <c r="AX95" s="12" t="s">
        <v>80</v>
      </c>
      <c r="AY95" s="146" t="s">
        <v>167</v>
      </c>
    </row>
    <row r="96" spans="2:65" s="1" customFormat="1" ht="62.65" customHeight="1" x14ac:dyDescent="0.2">
      <c r="B96" s="32"/>
      <c r="C96" s="120" t="s">
        <v>187</v>
      </c>
      <c r="D96" s="120" t="s">
        <v>168</v>
      </c>
      <c r="E96" s="121" t="s">
        <v>206</v>
      </c>
      <c r="F96" s="122" t="s">
        <v>207</v>
      </c>
      <c r="G96" s="123" t="s">
        <v>171</v>
      </c>
      <c r="H96" s="124">
        <v>36.200000000000003</v>
      </c>
      <c r="I96" s="125"/>
      <c r="J96" s="126">
        <f>ROUND(I96*H96,2)</f>
        <v>0</v>
      </c>
      <c r="K96" s="122" t="s">
        <v>172</v>
      </c>
      <c r="L96" s="32"/>
      <c r="M96" s="127" t="s">
        <v>19</v>
      </c>
      <c r="N96" s="128" t="s">
        <v>43</v>
      </c>
      <c r="P96" s="129">
        <f>O96*H96</f>
        <v>0</v>
      </c>
      <c r="Q96" s="129">
        <v>0</v>
      </c>
      <c r="R96" s="129">
        <f>Q96*H96</f>
        <v>0</v>
      </c>
      <c r="S96" s="129">
        <v>0</v>
      </c>
      <c r="T96" s="129">
        <f>S96*H96</f>
        <v>0</v>
      </c>
      <c r="U96" s="130" t="s">
        <v>19</v>
      </c>
      <c r="AR96" s="131" t="s">
        <v>173</v>
      </c>
      <c r="AT96" s="131" t="s">
        <v>168</v>
      </c>
      <c r="AU96" s="131" t="s">
        <v>82</v>
      </c>
      <c r="AY96" s="17" t="s">
        <v>167</v>
      </c>
      <c r="BE96" s="132">
        <f>IF(N96="základní",J96,0)</f>
        <v>0</v>
      </c>
      <c r="BF96" s="132">
        <f>IF(N96="snížená",J96,0)</f>
        <v>0</v>
      </c>
      <c r="BG96" s="132">
        <f>IF(N96="zákl. přenesená",J96,0)</f>
        <v>0</v>
      </c>
      <c r="BH96" s="132">
        <f>IF(N96="sníž. přenesená",J96,0)</f>
        <v>0</v>
      </c>
      <c r="BI96" s="132">
        <f>IF(N96="nulová",J96,0)</f>
        <v>0</v>
      </c>
      <c r="BJ96" s="17" t="s">
        <v>80</v>
      </c>
      <c r="BK96" s="132">
        <f>ROUND(I96*H96,2)</f>
        <v>0</v>
      </c>
      <c r="BL96" s="17" t="s">
        <v>173</v>
      </c>
      <c r="BM96" s="131" t="s">
        <v>1420</v>
      </c>
    </row>
    <row r="97" spans="2:65" s="1" customFormat="1" x14ac:dyDescent="0.2">
      <c r="B97" s="32"/>
      <c r="D97" s="133" t="s">
        <v>175</v>
      </c>
      <c r="F97" s="134" t="s">
        <v>209</v>
      </c>
      <c r="I97" s="135"/>
      <c r="L97" s="32"/>
      <c r="M97" s="136"/>
      <c r="U97" s="53"/>
      <c r="AT97" s="17" t="s">
        <v>175</v>
      </c>
      <c r="AU97" s="17" t="s">
        <v>82</v>
      </c>
    </row>
    <row r="98" spans="2:65" s="11" customFormat="1" x14ac:dyDescent="0.2">
      <c r="B98" s="137"/>
      <c r="D98" s="138" t="s">
        <v>177</v>
      </c>
      <c r="E98" s="139" t="s">
        <v>19</v>
      </c>
      <c r="F98" s="140" t="s">
        <v>1421</v>
      </c>
      <c r="H98" s="141">
        <v>36.200000000000003</v>
      </c>
      <c r="I98" s="142"/>
      <c r="L98" s="137"/>
      <c r="M98" s="143"/>
      <c r="U98" s="144"/>
      <c r="AT98" s="139" t="s">
        <v>177</v>
      </c>
      <c r="AU98" s="139" t="s">
        <v>82</v>
      </c>
      <c r="AV98" s="11" t="s">
        <v>82</v>
      </c>
      <c r="AW98" s="11" t="s">
        <v>34</v>
      </c>
      <c r="AX98" s="11" t="s">
        <v>72</v>
      </c>
      <c r="AY98" s="139" t="s">
        <v>167</v>
      </c>
    </row>
    <row r="99" spans="2:65" s="12" customFormat="1" x14ac:dyDescent="0.2">
      <c r="B99" s="145"/>
      <c r="D99" s="138" t="s">
        <v>177</v>
      </c>
      <c r="E99" s="146" t="s">
        <v>19</v>
      </c>
      <c r="F99" s="147" t="s">
        <v>179</v>
      </c>
      <c r="H99" s="148">
        <v>36.200000000000003</v>
      </c>
      <c r="I99" s="149"/>
      <c r="L99" s="145"/>
      <c r="M99" s="150"/>
      <c r="U99" s="151"/>
      <c r="AT99" s="146" t="s">
        <v>177</v>
      </c>
      <c r="AU99" s="146" t="s">
        <v>82</v>
      </c>
      <c r="AV99" s="12" t="s">
        <v>173</v>
      </c>
      <c r="AW99" s="12" t="s">
        <v>34</v>
      </c>
      <c r="AX99" s="12" t="s">
        <v>80</v>
      </c>
      <c r="AY99" s="146" t="s">
        <v>167</v>
      </c>
    </row>
    <row r="100" spans="2:65" s="1" customFormat="1" ht="44.25" customHeight="1" x14ac:dyDescent="0.2">
      <c r="B100" s="32"/>
      <c r="C100" s="120" t="s">
        <v>173</v>
      </c>
      <c r="D100" s="120" t="s">
        <v>168</v>
      </c>
      <c r="E100" s="121" t="s">
        <v>1422</v>
      </c>
      <c r="F100" s="122" t="s">
        <v>1423</v>
      </c>
      <c r="G100" s="123" t="s">
        <v>171</v>
      </c>
      <c r="H100" s="124">
        <v>36.200000000000003</v>
      </c>
      <c r="I100" s="125"/>
      <c r="J100" s="126">
        <f>ROUND(I100*H100,2)</f>
        <v>0</v>
      </c>
      <c r="K100" s="122" t="s">
        <v>172</v>
      </c>
      <c r="L100" s="32"/>
      <c r="M100" s="127" t="s">
        <v>19</v>
      </c>
      <c r="N100" s="128" t="s">
        <v>43</v>
      </c>
      <c r="P100" s="129">
        <f>O100*H100</f>
        <v>0</v>
      </c>
      <c r="Q100" s="129">
        <v>0</v>
      </c>
      <c r="R100" s="129">
        <f>Q100*H100</f>
        <v>0</v>
      </c>
      <c r="S100" s="129">
        <v>0</v>
      </c>
      <c r="T100" s="129">
        <f>S100*H100</f>
        <v>0</v>
      </c>
      <c r="U100" s="130" t="s">
        <v>19</v>
      </c>
      <c r="AR100" s="131" t="s">
        <v>173</v>
      </c>
      <c r="AT100" s="131" t="s">
        <v>168</v>
      </c>
      <c r="AU100" s="131" t="s">
        <v>82</v>
      </c>
      <c r="AY100" s="17" t="s">
        <v>167</v>
      </c>
      <c r="BE100" s="132">
        <f>IF(N100="základní",J100,0)</f>
        <v>0</v>
      </c>
      <c r="BF100" s="132">
        <f>IF(N100="snížená",J100,0)</f>
        <v>0</v>
      </c>
      <c r="BG100" s="132">
        <f>IF(N100="zákl. přenesená",J100,0)</f>
        <v>0</v>
      </c>
      <c r="BH100" s="132">
        <f>IF(N100="sníž. přenesená",J100,0)</f>
        <v>0</v>
      </c>
      <c r="BI100" s="132">
        <f>IF(N100="nulová",J100,0)</f>
        <v>0</v>
      </c>
      <c r="BJ100" s="17" t="s">
        <v>80</v>
      </c>
      <c r="BK100" s="132">
        <f>ROUND(I100*H100,2)</f>
        <v>0</v>
      </c>
      <c r="BL100" s="17" t="s">
        <v>173</v>
      </c>
      <c r="BM100" s="131" t="s">
        <v>1424</v>
      </c>
    </row>
    <row r="101" spans="2:65" s="1" customFormat="1" x14ac:dyDescent="0.2">
      <c r="B101" s="32"/>
      <c r="D101" s="133" t="s">
        <v>175</v>
      </c>
      <c r="F101" s="134" t="s">
        <v>1425</v>
      </c>
      <c r="I101" s="135"/>
      <c r="L101" s="32"/>
      <c r="M101" s="136"/>
      <c r="U101" s="53"/>
      <c r="AT101" s="17" t="s">
        <v>175</v>
      </c>
      <c r="AU101" s="17" t="s">
        <v>82</v>
      </c>
    </row>
    <row r="102" spans="2:65" s="1" customFormat="1" ht="66.75" customHeight="1" x14ac:dyDescent="0.2">
      <c r="B102" s="32"/>
      <c r="C102" s="120" t="s">
        <v>199</v>
      </c>
      <c r="D102" s="120" t="s">
        <v>168</v>
      </c>
      <c r="E102" s="121" t="s">
        <v>1426</v>
      </c>
      <c r="F102" s="122" t="s">
        <v>1427</v>
      </c>
      <c r="G102" s="123" t="s">
        <v>171</v>
      </c>
      <c r="H102" s="124">
        <v>36.200000000000003</v>
      </c>
      <c r="I102" s="125"/>
      <c r="J102" s="126">
        <f>ROUND(I102*H102,2)</f>
        <v>0</v>
      </c>
      <c r="K102" s="122" t="s">
        <v>172</v>
      </c>
      <c r="L102" s="32"/>
      <c r="M102" s="127" t="s">
        <v>19</v>
      </c>
      <c r="N102" s="128" t="s">
        <v>43</v>
      </c>
      <c r="P102" s="129">
        <f>O102*H102</f>
        <v>0</v>
      </c>
      <c r="Q102" s="129">
        <v>0</v>
      </c>
      <c r="R102" s="129">
        <f>Q102*H102</f>
        <v>0</v>
      </c>
      <c r="S102" s="129">
        <v>0</v>
      </c>
      <c r="T102" s="129">
        <f>S102*H102</f>
        <v>0</v>
      </c>
      <c r="U102" s="130" t="s">
        <v>19</v>
      </c>
      <c r="AR102" s="131" t="s">
        <v>173</v>
      </c>
      <c r="AT102" s="131" t="s">
        <v>168</v>
      </c>
      <c r="AU102" s="131" t="s">
        <v>82</v>
      </c>
      <c r="AY102" s="17" t="s">
        <v>167</v>
      </c>
      <c r="BE102" s="132">
        <f>IF(N102="základní",J102,0)</f>
        <v>0</v>
      </c>
      <c r="BF102" s="132">
        <f>IF(N102="snížená",J102,0)</f>
        <v>0</v>
      </c>
      <c r="BG102" s="132">
        <f>IF(N102="zákl. přenesená",J102,0)</f>
        <v>0</v>
      </c>
      <c r="BH102" s="132">
        <f>IF(N102="sníž. přenesená",J102,0)</f>
        <v>0</v>
      </c>
      <c r="BI102" s="132">
        <f>IF(N102="nulová",J102,0)</f>
        <v>0</v>
      </c>
      <c r="BJ102" s="17" t="s">
        <v>80</v>
      </c>
      <c r="BK102" s="132">
        <f>ROUND(I102*H102,2)</f>
        <v>0</v>
      </c>
      <c r="BL102" s="17" t="s">
        <v>173</v>
      </c>
      <c r="BM102" s="131" t="s">
        <v>1428</v>
      </c>
    </row>
    <row r="103" spans="2:65" s="1" customFormat="1" x14ac:dyDescent="0.2">
      <c r="B103" s="32"/>
      <c r="D103" s="133" t="s">
        <v>175</v>
      </c>
      <c r="F103" s="134" t="s">
        <v>1429</v>
      </c>
      <c r="I103" s="135"/>
      <c r="L103" s="32"/>
      <c r="M103" s="136"/>
      <c r="U103" s="53"/>
      <c r="AT103" s="17" t="s">
        <v>175</v>
      </c>
      <c r="AU103" s="17" t="s">
        <v>82</v>
      </c>
    </row>
    <row r="104" spans="2:65" s="1" customFormat="1" ht="16.5" customHeight="1" x14ac:dyDescent="0.2">
      <c r="B104" s="32"/>
      <c r="C104" s="152" t="s">
        <v>205</v>
      </c>
      <c r="D104" s="152" t="s">
        <v>180</v>
      </c>
      <c r="E104" s="153" t="s">
        <v>1430</v>
      </c>
      <c r="F104" s="154" t="s">
        <v>1431</v>
      </c>
      <c r="G104" s="155" t="s">
        <v>183</v>
      </c>
      <c r="H104" s="156">
        <v>14.4</v>
      </c>
      <c r="I104" s="157"/>
      <c r="J104" s="158">
        <f>ROUND(I104*H104,2)</f>
        <v>0</v>
      </c>
      <c r="K104" s="154" t="s">
        <v>172</v>
      </c>
      <c r="L104" s="159"/>
      <c r="M104" s="160" t="s">
        <v>19</v>
      </c>
      <c r="N104" s="161" t="s">
        <v>43</v>
      </c>
      <c r="P104" s="129">
        <f>O104*H104</f>
        <v>0</v>
      </c>
      <c r="Q104" s="129">
        <v>1</v>
      </c>
      <c r="R104" s="129">
        <f>Q104*H104</f>
        <v>14.4</v>
      </c>
      <c r="S104" s="129">
        <v>0</v>
      </c>
      <c r="T104" s="129">
        <f>S104*H104</f>
        <v>0</v>
      </c>
      <c r="U104" s="130" t="s">
        <v>19</v>
      </c>
      <c r="AR104" s="131" t="s">
        <v>184</v>
      </c>
      <c r="AT104" s="131" t="s">
        <v>180</v>
      </c>
      <c r="AU104" s="131" t="s">
        <v>82</v>
      </c>
      <c r="AY104" s="17" t="s">
        <v>167</v>
      </c>
      <c r="BE104" s="132">
        <f>IF(N104="základní",J104,0)</f>
        <v>0</v>
      </c>
      <c r="BF104" s="132">
        <f>IF(N104="snížená",J104,0)</f>
        <v>0</v>
      </c>
      <c r="BG104" s="132">
        <f>IF(N104="zákl. přenesená",J104,0)</f>
        <v>0</v>
      </c>
      <c r="BH104" s="132">
        <f>IF(N104="sníž. přenesená",J104,0)</f>
        <v>0</v>
      </c>
      <c r="BI104" s="132">
        <f>IF(N104="nulová",J104,0)</f>
        <v>0</v>
      </c>
      <c r="BJ104" s="17" t="s">
        <v>80</v>
      </c>
      <c r="BK104" s="132">
        <f>ROUND(I104*H104,2)</f>
        <v>0</v>
      </c>
      <c r="BL104" s="17" t="s">
        <v>173</v>
      </c>
      <c r="BM104" s="131" t="s">
        <v>1432</v>
      </c>
    </row>
    <row r="105" spans="2:65" s="11" customFormat="1" x14ac:dyDescent="0.2">
      <c r="B105" s="137"/>
      <c r="D105" s="138" t="s">
        <v>177</v>
      </c>
      <c r="E105" s="139" t="s">
        <v>19</v>
      </c>
      <c r="F105" s="140" t="s">
        <v>1433</v>
      </c>
      <c r="H105" s="141">
        <v>7.2</v>
      </c>
      <c r="I105" s="142"/>
      <c r="L105" s="137"/>
      <c r="M105" s="143"/>
      <c r="U105" s="144"/>
      <c r="AT105" s="139" t="s">
        <v>177</v>
      </c>
      <c r="AU105" s="139" t="s">
        <v>82</v>
      </c>
      <c r="AV105" s="11" t="s">
        <v>82</v>
      </c>
      <c r="AW105" s="11" t="s">
        <v>34</v>
      </c>
      <c r="AX105" s="11" t="s">
        <v>72</v>
      </c>
      <c r="AY105" s="139" t="s">
        <v>167</v>
      </c>
    </row>
    <row r="106" spans="2:65" s="12" customFormat="1" x14ac:dyDescent="0.2">
      <c r="B106" s="145"/>
      <c r="D106" s="138" t="s">
        <v>177</v>
      </c>
      <c r="E106" s="146" t="s">
        <v>19</v>
      </c>
      <c r="F106" s="147" t="s">
        <v>179</v>
      </c>
      <c r="H106" s="148">
        <v>7.2</v>
      </c>
      <c r="I106" s="149"/>
      <c r="L106" s="145"/>
      <c r="M106" s="150"/>
      <c r="U106" s="151"/>
      <c r="AT106" s="146" t="s">
        <v>177</v>
      </c>
      <c r="AU106" s="146" t="s">
        <v>82</v>
      </c>
      <c r="AV106" s="12" t="s">
        <v>173</v>
      </c>
      <c r="AW106" s="12" t="s">
        <v>34</v>
      </c>
      <c r="AX106" s="12" t="s">
        <v>72</v>
      </c>
      <c r="AY106" s="146" t="s">
        <v>167</v>
      </c>
    </row>
    <row r="107" spans="2:65" s="11" customFormat="1" x14ac:dyDescent="0.2">
      <c r="B107" s="137"/>
      <c r="D107" s="138" t="s">
        <v>177</v>
      </c>
      <c r="E107" s="139" t="s">
        <v>19</v>
      </c>
      <c r="F107" s="140" t="s">
        <v>1434</v>
      </c>
      <c r="H107" s="141">
        <v>14.4</v>
      </c>
      <c r="I107" s="142"/>
      <c r="L107" s="137"/>
      <c r="M107" s="143"/>
      <c r="U107" s="144"/>
      <c r="AT107" s="139" t="s">
        <v>177</v>
      </c>
      <c r="AU107" s="139" t="s">
        <v>82</v>
      </c>
      <c r="AV107" s="11" t="s">
        <v>82</v>
      </c>
      <c r="AW107" s="11" t="s">
        <v>34</v>
      </c>
      <c r="AX107" s="11" t="s">
        <v>80</v>
      </c>
      <c r="AY107" s="139" t="s">
        <v>167</v>
      </c>
    </row>
    <row r="108" spans="2:65" s="10" customFormat="1" ht="22.9" customHeight="1" x14ac:dyDescent="0.2">
      <c r="B108" s="110"/>
      <c r="D108" s="111" t="s">
        <v>71</v>
      </c>
      <c r="E108" s="175" t="s">
        <v>199</v>
      </c>
      <c r="F108" s="175" t="s">
        <v>238</v>
      </c>
      <c r="I108" s="113"/>
      <c r="J108" s="176">
        <f>BK108</f>
        <v>0</v>
      </c>
      <c r="L108" s="110"/>
      <c r="M108" s="115"/>
      <c r="P108" s="116">
        <f>SUM(P109:P114)</f>
        <v>0</v>
      </c>
      <c r="R108" s="116">
        <f>SUM(R109:R114)</f>
        <v>3.7961999999999998</v>
      </c>
      <c r="T108" s="116">
        <f>SUM(T109:T114)</f>
        <v>0</v>
      </c>
      <c r="U108" s="117"/>
      <c r="AR108" s="111" t="s">
        <v>80</v>
      </c>
      <c r="AT108" s="118" t="s">
        <v>71</v>
      </c>
      <c r="AU108" s="118" t="s">
        <v>80</v>
      </c>
      <c r="AY108" s="111" t="s">
        <v>167</v>
      </c>
      <c r="BK108" s="119">
        <f>SUM(BK109:BK114)</f>
        <v>0</v>
      </c>
    </row>
    <row r="109" spans="2:65" s="1" customFormat="1" ht="55.5" customHeight="1" x14ac:dyDescent="0.2">
      <c r="B109" s="32"/>
      <c r="C109" s="120" t="s">
        <v>212</v>
      </c>
      <c r="D109" s="120" t="s">
        <v>168</v>
      </c>
      <c r="E109" s="121" t="s">
        <v>1435</v>
      </c>
      <c r="F109" s="122" t="s">
        <v>1436</v>
      </c>
      <c r="G109" s="123" t="s">
        <v>193</v>
      </c>
      <c r="H109" s="124">
        <v>9</v>
      </c>
      <c r="I109" s="125"/>
      <c r="J109" s="126">
        <f>ROUND(I109*H109,2)</f>
        <v>0</v>
      </c>
      <c r="K109" s="122" t="s">
        <v>172</v>
      </c>
      <c r="L109" s="32"/>
      <c r="M109" s="127" t="s">
        <v>19</v>
      </c>
      <c r="N109" s="128" t="s">
        <v>43</v>
      </c>
      <c r="P109" s="129">
        <f>O109*H109</f>
        <v>0</v>
      </c>
      <c r="Q109" s="129">
        <v>0.19536000000000001</v>
      </c>
      <c r="R109" s="129">
        <f>Q109*H109</f>
        <v>1.75824</v>
      </c>
      <c r="S109" s="129">
        <v>0</v>
      </c>
      <c r="T109" s="129">
        <f>S109*H109</f>
        <v>0</v>
      </c>
      <c r="U109" s="130" t="s">
        <v>19</v>
      </c>
      <c r="AR109" s="131" t="s">
        <v>173</v>
      </c>
      <c r="AT109" s="131" t="s">
        <v>168</v>
      </c>
      <c r="AU109" s="131" t="s">
        <v>82</v>
      </c>
      <c r="AY109" s="17" t="s">
        <v>167</v>
      </c>
      <c r="BE109" s="132">
        <f>IF(N109="základní",J109,0)</f>
        <v>0</v>
      </c>
      <c r="BF109" s="132">
        <f>IF(N109="snížená",J109,0)</f>
        <v>0</v>
      </c>
      <c r="BG109" s="132">
        <f>IF(N109="zákl. přenesená",J109,0)</f>
        <v>0</v>
      </c>
      <c r="BH109" s="132">
        <f>IF(N109="sníž. přenesená",J109,0)</f>
        <v>0</v>
      </c>
      <c r="BI109" s="132">
        <f>IF(N109="nulová",J109,0)</f>
        <v>0</v>
      </c>
      <c r="BJ109" s="17" t="s">
        <v>80</v>
      </c>
      <c r="BK109" s="132">
        <f>ROUND(I109*H109,2)</f>
        <v>0</v>
      </c>
      <c r="BL109" s="17" t="s">
        <v>173</v>
      </c>
      <c r="BM109" s="131" t="s">
        <v>1437</v>
      </c>
    </row>
    <row r="110" spans="2:65" s="1" customFormat="1" x14ac:dyDescent="0.2">
      <c r="B110" s="32"/>
      <c r="D110" s="133" t="s">
        <v>175</v>
      </c>
      <c r="F110" s="134" t="s">
        <v>1438</v>
      </c>
      <c r="I110" s="135"/>
      <c r="L110" s="32"/>
      <c r="M110" s="136"/>
      <c r="U110" s="53"/>
      <c r="AT110" s="17" t="s">
        <v>175</v>
      </c>
      <c r="AU110" s="17" t="s">
        <v>82</v>
      </c>
    </row>
    <row r="111" spans="2:65" s="11" customFormat="1" x14ac:dyDescent="0.2">
      <c r="B111" s="137"/>
      <c r="D111" s="138" t="s">
        <v>177</v>
      </c>
      <c r="E111" s="139" t="s">
        <v>19</v>
      </c>
      <c r="F111" s="140" t="s">
        <v>1439</v>
      </c>
      <c r="H111" s="141">
        <v>9</v>
      </c>
      <c r="I111" s="142"/>
      <c r="L111" s="137"/>
      <c r="M111" s="143"/>
      <c r="U111" s="144"/>
      <c r="AT111" s="139" t="s">
        <v>177</v>
      </c>
      <c r="AU111" s="139" t="s">
        <v>82</v>
      </c>
      <c r="AV111" s="11" t="s">
        <v>82</v>
      </c>
      <c r="AW111" s="11" t="s">
        <v>34</v>
      </c>
      <c r="AX111" s="11" t="s">
        <v>72</v>
      </c>
      <c r="AY111" s="139" t="s">
        <v>167</v>
      </c>
    </row>
    <row r="112" spans="2:65" s="12" customFormat="1" x14ac:dyDescent="0.2">
      <c r="B112" s="145"/>
      <c r="D112" s="138" t="s">
        <v>177</v>
      </c>
      <c r="E112" s="146" t="s">
        <v>19</v>
      </c>
      <c r="F112" s="147" t="s">
        <v>179</v>
      </c>
      <c r="H112" s="148">
        <v>9</v>
      </c>
      <c r="I112" s="149"/>
      <c r="L112" s="145"/>
      <c r="M112" s="150"/>
      <c r="U112" s="151"/>
      <c r="AT112" s="146" t="s">
        <v>177</v>
      </c>
      <c r="AU112" s="146" t="s">
        <v>82</v>
      </c>
      <c r="AV112" s="12" t="s">
        <v>173</v>
      </c>
      <c r="AW112" s="12" t="s">
        <v>34</v>
      </c>
      <c r="AX112" s="12" t="s">
        <v>80</v>
      </c>
      <c r="AY112" s="146" t="s">
        <v>167</v>
      </c>
    </row>
    <row r="113" spans="2:65" s="1" customFormat="1" ht="16.5" customHeight="1" x14ac:dyDescent="0.2">
      <c r="B113" s="32"/>
      <c r="C113" s="152" t="s">
        <v>184</v>
      </c>
      <c r="D113" s="152" t="s">
        <v>180</v>
      </c>
      <c r="E113" s="153" t="s">
        <v>1440</v>
      </c>
      <c r="F113" s="154" t="s">
        <v>1441</v>
      </c>
      <c r="G113" s="155" t="s">
        <v>193</v>
      </c>
      <c r="H113" s="156">
        <v>9.18</v>
      </c>
      <c r="I113" s="157"/>
      <c r="J113" s="158">
        <f>ROUND(I113*H113,2)</f>
        <v>0</v>
      </c>
      <c r="K113" s="154" t="s">
        <v>172</v>
      </c>
      <c r="L113" s="159"/>
      <c r="M113" s="160" t="s">
        <v>19</v>
      </c>
      <c r="N113" s="161" t="s">
        <v>43</v>
      </c>
      <c r="P113" s="129">
        <f>O113*H113</f>
        <v>0</v>
      </c>
      <c r="Q113" s="129">
        <v>0.222</v>
      </c>
      <c r="R113" s="129">
        <f>Q113*H113</f>
        <v>2.03796</v>
      </c>
      <c r="S113" s="129">
        <v>0</v>
      </c>
      <c r="T113" s="129">
        <f>S113*H113</f>
        <v>0</v>
      </c>
      <c r="U113" s="130" t="s">
        <v>19</v>
      </c>
      <c r="AR113" s="131" t="s">
        <v>184</v>
      </c>
      <c r="AT113" s="131" t="s">
        <v>180</v>
      </c>
      <c r="AU113" s="131" t="s">
        <v>82</v>
      </c>
      <c r="AY113" s="17" t="s">
        <v>167</v>
      </c>
      <c r="BE113" s="132">
        <f>IF(N113="základní",J113,0)</f>
        <v>0</v>
      </c>
      <c r="BF113" s="132">
        <f>IF(N113="snížená",J113,0)</f>
        <v>0</v>
      </c>
      <c r="BG113" s="132">
        <f>IF(N113="zákl. přenesená",J113,0)</f>
        <v>0</v>
      </c>
      <c r="BH113" s="132">
        <f>IF(N113="sníž. přenesená",J113,0)</f>
        <v>0</v>
      </c>
      <c r="BI113" s="132">
        <f>IF(N113="nulová",J113,0)</f>
        <v>0</v>
      </c>
      <c r="BJ113" s="17" t="s">
        <v>80</v>
      </c>
      <c r="BK113" s="132">
        <f>ROUND(I113*H113,2)</f>
        <v>0</v>
      </c>
      <c r="BL113" s="17" t="s">
        <v>173</v>
      </c>
      <c r="BM113" s="131" t="s">
        <v>1442</v>
      </c>
    </row>
    <row r="114" spans="2:65" s="11" customFormat="1" x14ac:dyDescent="0.2">
      <c r="B114" s="137"/>
      <c r="D114" s="138" t="s">
        <v>177</v>
      </c>
      <c r="E114" s="139" t="s">
        <v>19</v>
      </c>
      <c r="F114" s="140" t="s">
        <v>1443</v>
      </c>
      <c r="H114" s="141">
        <v>9.18</v>
      </c>
      <c r="I114" s="142"/>
      <c r="L114" s="137"/>
      <c r="M114" s="143"/>
      <c r="U114" s="144"/>
      <c r="AT114" s="139" t="s">
        <v>177</v>
      </c>
      <c r="AU114" s="139" t="s">
        <v>82</v>
      </c>
      <c r="AV114" s="11" t="s">
        <v>82</v>
      </c>
      <c r="AW114" s="11" t="s">
        <v>34</v>
      </c>
      <c r="AX114" s="11" t="s">
        <v>80</v>
      </c>
      <c r="AY114" s="139" t="s">
        <v>167</v>
      </c>
    </row>
    <row r="115" spans="2:65" s="10" customFormat="1" ht="22.9" customHeight="1" x14ac:dyDescent="0.2">
      <c r="B115" s="110"/>
      <c r="D115" s="111" t="s">
        <v>71</v>
      </c>
      <c r="E115" s="175" t="s">
        <v>184</v>
      </c>
      <c r="F115" s="175" t="s">
        <v>310</v>
      </c>
      <c r="I115" s="113"/>
      <c r="J115" s="176">
        <f>BK115</f>
        <v>0</v>
      </c>
      <c r="L115" s="110"/>
      <c r="M115" s="115"/>
      <c r="P115" s="116">
        <f>SUM(P116:P136)</f>
        <v>0</v>
      </c>
      <c r="R115" s="116">
        <f>SUM(R116:R136)</f>
        <v>6.6278928483000001</v>
      </c>
      <c r="T115" s="116">
        <f>SUM(T116:T136)</f>
        <v>0</v>
      </c>
      <c r="U115" s="117"/>
      <c r="AR115" s="111" t="s">
        <v>80</v>
      </c>
      <c r="AT115" s="118" t="s">
        <v>71</v>
      </c>
      <c r="AU115" s="118" t="s">
        <v>80</v>
      </c>
      <c r="AY115" s="111" t="s">
        <v>167</v>
      </c>
      <c r="BK115" s="119">
        <f>SUM(BK116:BK136)</f>
        <v>0</v>
      </c>
    </row>
    <row r="116" spans="2:65" s="1" customFormat="1" ht="37.9" customHeight="1" x14ac:dyDescent="0.2">
      <c r="B116" s="32"/>
      <c r="C116" s="120" t="s">
        <v>225</v>
      </c>
      <c r="D116" s="120" t="s">
        <v>168</v>
      </c>
      <c r="E116" s="121" t="s">
        <v>1444</v>
      </c>
      <c r="F116" s="122" t="s">
        <v>1445</v>
      </c>
      <c r="G116" s="123" t="s">
        <v>228</v>
      </c>
      <c r="H116" s="124">
        <v>35</v>
      </c>
      <c r="I116" s="125"/>
      <c r="J116" s="126">
        <f>ROUND(I116*H116,2)</f>
        <v>0</v>
      </c>
      <c r="K116" s="122" t="s">
        <v>172</v>
      </c>
      <c r="L116" s="32"/>
      <c r="M116" s="127" t="s">
        <v>19</v>
      </c>
      <c r="N116" s="128" t="s">
        <v>43</v>
      </c>
      <c r="P116" s="129">
        <f>O116*H116</f>
        <v>0</v>
      </c>
      <c r="Q116" s="129">
        <v>0</v>
      </c>
      <c r="R116" s="129">
        <f>Q116*H116</f>
        <v>0</v>
      </c>
      <c r="S116" s="129">
        <v>0</v>
      </c>
      <c r="T116" s="129">
        <f>S116*H116</f>
        <v>0</v>
      </c>
      <c r="U116" s="130" t="s">
        <v>19</v>
      </c>
      <c r="AR116" s="131" t="s">
        <v>173</v>
      </c>
      <c r="AT116" s="131" t="s">
        <v>168</v>
      </c>
      <c r="AU116" s="131" t="s">
        <v>82</v>
      </c>
      <c r="AY116" s="17" t="s">
        <v>167</v>
      </c>
      <c r="BE116" s="132">
        <f>IF(N116="základní",J116,0)</f>
        <v>0</v>
      </c>
      <c r="BF116" s="132">
        <f>IF(N116="snížená",J116,0)</f>
        <v>0</v>
      </c>
      <c r="BG116" s="132">
        <f>IF(N116="zákl. přenesená",J116,0)</f>
        <v>0</v>
      </c>
      <c r="BH116" s="132">
        <f>IF(N116="sníž. přenesená",J116,0)</f>
        <v>0</v>
      </c>
      <c r="BI116" s="132">
        <f>IF(N116="nulová",J116,0)</f>
        <v>0</v>
      </c>
      <c r="BJ116" s="17" t="s">
        <v>80</v>
      </c>
      <c r="BK116" s="132">
        <f>ROUND(I116*H116,2)</f>
        <v>0</v>
      </c>
      <c r="BL116" s="17" t="s">
        <v>173</v>
      </c>
      <c r="BM116" s="131" t="s">
        <v>1446</v>
      </c>
    </row>
    <row r="117" spans="2:65" s="1" customFormat="1" x14ac:dyDescent="0.2">
      <c r="B117" s="32"/>
      <c r="D117" s="133" t="s">
        <v>175</v>
      </c>
      <c r="F117" s="134" t="s">
        <v>1447</v>
      </c>
      <c r="I117" s="135"/>
      <c r="L117" s="32"/>
      <c r="M117" s="136"/>
      <c r="U117" s="53"/>
      <c r="AT117" s="17" t="s">
        <v>175</v>
      </c>
      <c r="AU117" s="17" t="s">
        <v>82</v>
      </c>
    </row>
    <row r="118" spans="2:65" s="1" customFormat="1" ht="24.2" customHeight="1" x14ac:dyDescent="0.2">
      <c r="B118" s="32"/>
      <c r="C118" s="152" t="s">
        <v>233</v>
      </c>
      <c r="D118" s="152" t="s">
        <v>180</v>
      </c>
      <c r="E118" s="153" t="s">
        <v>1448</v>
      </c>
      <c r="F118" s="154" t="s">
        <v>1449</v>
      </c>
      <c r="G118" s="155" t="s">
        <v>228</v>
      </c>
      <c r="H118" s="156">
        <v>35</v>
      </c>
      <c r="I118" s="157"/>
      <c r="J118" s="158">
        <f>ROUND(I118*H118,2)</f>
        <v>0</v>
      </c>
      <c r="K118" s="154" t="s">
        <v>172</v>
      </c>
      <c r="L118" s="159"/>
      <c r="M118" s="160" t="s">
        <v>19</v>
      </c>
      <c r="N118" s="161" t="s">
        <v>43</v>
      </c>
      <c r="P118" s="129">
        <f>O118*H118</f>
        <v>0</v>
      </c>
      <c r="Q118" s="129">
        <v>1.06E-3</v>
      </c>
      <c r="R118" s="129">
        <f>Q118*H118</f>
        <v>3.7100000000000001E-2</v>
      </c>
      <c r="S118" s="129">
        <v>0</v>
      </c>
      <c r="T118" s="129">
        <f>S118*H118</f>
        <v>0</v>
      </c>
      <c r="U118" s="130" t="s">
        <v>19</v>
      </c>
      <c r="AR118" s="131" t="s">
        <v>184</v>
      </c>
      <c r="AT118" s="131" t="s">
        <v>180</v>
      </c>
      <c r="AU118" s="131" t="s">
        <v>82</v>
      </c>
      <c r="AY118" s="17" t="s">
        <v>167</v>
      </c>
      <c r="BE118" s="132">
        <f>IF(N118="základní",J118,0)</f>
        <v>0</v>
      </c>
      <c r="BF118" s="132">
        <f>IF(N118="snížená",J118,0)</f>
        <v>0</v>
      </c>
      <c r="BG118" s="132">
        <f>IF(N118="zákl. přenesená",J118,0)</f>
        <v>0</v>
      </c>
      <c r="BH118" s="132">
        <f>IF(N118="sníž. přenesená",J118,0)</f>
        <v>0</v>
      </c>
      <c r="BI118" s="132">
        <f>IF(N118="nulová",J118,0)</f>
        <v>0</v>
      </c>
      <c r="BJ118" s="17" t="s">
        <v>80</v>
      </c>
      <c r="BK118" s="132">
        <f>ROUND(I118*H118,2)</f>
        <v>0</v>
      </c>
      <c r="BL118" s="17" t="s">
        <v>173</v>
      </c>
      <c r="BM118" s="131" t="s">
        <v>1450</v>
      </c>
    </row>
    <row r="119" spans="2:65" s="1" customFormat="1" ht="37.9" customHeight="1" x14ac:dyDescent="0.2">
      <c r="B119" s="32"/>
      <c r="C119" s="120" t="s">
        <v>239</v>
      </c>
      <c r="D119" s="120" t="s">
        <v>168</v>
      </c>
      <c r="E119" s="121" t="s">
        <v>1451</v>
      </c>
      <c r="F119" s="122" t="s">
        <v>1452</v>
      </c>
      <c r="G119" s="123" t="s">
        <v>314</v>
      </c>
      <c r="H119" s="124">
        <v>1</v>
      </c>
      <c r="I119" s="125"/>
      <c r="J119" s="126">
        <f>ROUND(I119*H119,2)</f>
        <v>0</v>
      </c>
      <c r="K119" s="122" t="s">
        <v>172</v>
      </c>
      <c r="L119" s="32"/>
      <c r="M119" s="127" t="s">
        <v>19</v>
      </c>
      <c r="N119" s="128" t="s">
        <v>43</v>
      </c>
      <c r="P119" s="129">
        <f>O119*H119</f>
        <v>0</v>
      </c>
      <c r="Q119" s="129">
        <v>7.3872E-4</v>
      </c>
      <c r="R119" s="129">
        <f>Q119*H119</f>
        <v>7.3872E-4</v>
      </c>
      <c r="S119" s="129">
        <v>0</v>
      </c>
      <c r="T119" s="129">
        <f>S119*H119</f>
        <v>0</v>
      </c>
      <c r="U119" s="130" t="s">
        <v>19</v>
      </c>
      <c r="AR119" s="131" t="s">
        <v>173</v>
      </c>
      <c r="AT119" s="131" t="s">
        <v>168</v>
      </c>
      <c r="AU119" s="131" t="s">
        <v>82</v>
      </c>
      <c r="AY119" s="17" t="s">
        <v>167</v>
      </c>
      <c r="BE119" s="132">
        <f>IF(N119="základní",J119,0)</f>
        <v>0</v>
      </c>
      <c r="BF119" s="132">
        <f>IF(N119="snížená",J119,0)</f>
        <v>0</v>
      </c>
      <c r="BG119" s="132">
        <f>IF(N119="zákl. přenesená",J119,0)</f>
        <v>0</v>
      </c>
      <c r="BH119" s="132">
        <f>IF(N119="sníž. přenesená",J119,0)</f>
        <v>0</v>
      </c>
      <c r="BI119" s="132">
        <f>IF(N119="nulová",J119,0)</f>
        <v>0</v>
      </c>
      <c r="BJ119" s="17" t="s">
        <v>80</v>
      </c>
      <c r="BK119" s="132">
        <f>ROUND(I119*H119,2)</f>
        <v>0</v>
      </c>
      <c r="BL119" s="17" t="s">
        <v>173</v>
      </c>
      <c r="BM119" s="131" t="s">
        <v>1453</v>
      </c>
    </row>
    <row r="120" spans="2:65" s="1" customFormat="1" x14ac:dyDescent="0.2">
      <c r="B120" s="32"/>
      <c r="D120" s="133" t="s">
        <v>175</v>
      </c>
      <c r="F120" s="134" t="s">
        <v>1454</v>
      </c>
      <c r="I120" s="135"/>
      <c r="L120" s="32"/>
      <c r="M120" s="136"/>
      <c r="U120" s="53"/>
      <c r="AT120" s="17" t="s">
        <v>175</v>
      </c>
      <c r="AU120" s="17" t="s">
        <v>82</v>
      </c>
    </row>
    <row r="121" spans="2:65" s="1" customFormat="1" ht="24.2" customHeight="1" x14ac:dyDescent="0.2">
      <c r="B121" s="32"/>
      <c r="C121" s="152" t="s">
        <v>246</v>
      </c>
      <c r="D121" s="152" t="s">
        <v>180</v>
      </c>
      <c r="E121" s="153" t="s">
        <v>1455</v>
      </c>
      <c r="F121" s="154" t="s">
        <v>1456</v>
      </c>
      <c r="G121" s="155" t="s">
        <v>314</v>
      </c>
      <c r="H121" s="156">
        <v>1</v>
      </c>
      <c r="I121" s="157"/>
      <c r="J121" s="158">
        <f>ROUND(I121*H121,2)</f>
        <v>0</v>
      </c>
      <c r="K121" s="154" t="s">
        <v>172</v>
      </c>
      <c r="L121" s="159"/>
      <c r="M121" s="160" t="s">
        <v>19</v>
      </c>
      <c r="N121" s="161" t="s">
        <v>43</v>
      </c>
      <c r="P121" s="129">
        <f>O121*H121</f>
        <v>0</v>
      </c>
      <c r="Q121" s="129">
        <v>1.4E-2</v>
      </c>
      <c r="R121" s="129">
        <f>Q121*H121</f>
        <v>1.4E-2</v>
      </c>
      <c r="S121" s="129">
        <v>0</v>
      </c>
      <c r="T121" s="129">
        <f>S121*H121</f>
        <v>0</v>
      </c>
      <c r="U121" s="130" t="s">
        <v>19</v>
      </c>
      <c r="AR121" s="131" t="s">
        <v>184</v>
      </c>
      <c r="AT121" s="131" t="s">
        <v>180</v>
      </c>
      <c r="AU121" s="131" t="s">
        <v>82</v>
      </c>
      <c r="AY121" s="17" t="s">
        <v>167</v>
      </c>
      <c r="BE121" s="132">
        <f>IF(N121="základní",J121,0)</f>
        <v>0</v>
      </c>
      <c r="BF121" s="132">
        <f>IF(N121="snížená",J121,0)</f>
        <v>0</v>
      </c>
      <c r="BG121" s="132">
        <f>IF(N121="zákl. přenesená",J121,0)</f>
        <v>0</v>
      </c>
      <c r="BH121" s="132">
        <f>IF(N121="sníž. přenesená",J121,0)</f>
        <v>0</v>
      </c>
      <c r="BI121" s="132">
        <f>IF(N121="nulová",J121,0)</f>
        <v>0</v>
      </c>
      <c r="BJ121" s="17" t="s">
        <v>80</v>
      </c>
      <c r="BK121" s="132">
        <f>ROUND(I121*H121,2)</f>
        <v>0</v>
      </c>
      <c r="BL121" s="17" t="s">
        <v>173</v>
      </c>
      <c r="BM121" s="131" t="s">
        <v>1457</v>
      </c>
    </row>
    <row r="122" spans="2:65" s="1" customFormat="1" ht="44.25" customHeight="1" x14ac:dyDescent="0.2">
      <c r="B122" s="32"/>
      <c r="C122" s="120" t="s">
        <v>255</v>
      </c>
      <c r="D122" s="120" t="s">
        <v>168</v>
      </c>
      <c r="E122" s="121" t="s">
        <v>1458</v>
      </c>
      <c r="F122" s="122" t="s">
        <v>1459</v>
      </c>
      <c r="G122" s="123" t="s">
        <v>314</v>
      </c>
      <c r="H122" s="124">
        <v>1</v>
      </c>
      <c r="I122" s="125"/>
      <c r="J122" s="126">
        <f>ROUND(I122*H122,2)</f>
        <v>0</v>
      </c>
      <c r="K122" s="122" t="s">
        <v>172</v>
      </c>
      <c r="L122" s="32"/>
      <c r="M122" s="127" t="s">
        <v>19</v>
      </c>
      <c r="N122" s="128" t="s">
        <v>43</v>
      </c>
      <c r="P122" s="129">
        <f>O122*H122</f>
        <v>0</v>
      </c>
      <c r="Q122" s="129">
        <v>0</v>
      </c>
      <c r="R122" s="129">
        <f>Q122*H122</f>
        <v>0</v>
      </c>
      <c r="S122" s="129">
        <v>0</v>
      </c>
      <c r="T122" s="129">
        <f>S122*H122</f>
        <v>0</v>
      </c>
      <c r="U122" s="130" t="s">
        <v>19</v>
      </c>
      <c r="AR122" s="131" t="s">
        <v>173</v>
      </c>
      <c r="AT122" s="131" t="s">
        <v>168</v>
      </c>
      <c r="AU122" s="131" t="s">
        <v>82</v>
      </c>
      <c r="AY122" s="17" t="s">
        <v>167</v>
      </c>
      <c r="BE122" s="132">
        <f>IF(N122="základní",J122,0)</f>
        <v>0</v>
      </c>
      <c r="BF122" s="132">
        <f>IF(N122="snížená",J122,0)</f>
        <v>0</v>
      </c>
      <c r="BG122" s="132">
        <f>IF(N122="zákl. přenesená",J122,0)</f>
        <v>0</v>
      </c>
      <c r="BH122" s="132">
        <f>IF(N122="sníž. přenesená",J122,0)</f>
        <v>0</v>
      </c>
      <c r="BI122" s="132">
        <f>IF(N122="nulová",J122,0)</f>
        <v>0</v>
      </c>
      <c r="BJ122" s="17" t="s">
        <v>80</v>
      </c>
      <c r="BK122" s="132">
        <f>ROUND(I122*H122,2)</f>
        <v>0</v>
      </c>
      <c r="BL122" s="17" t="s">
        <v>173</v>
      </c>
      <c r="BM122" s="131" t="s">
        <v>1460</v>
      </c>
    </row>
    <row r="123" spans="2:65" s="1" customFormat="1" x14ac:dyDescent="0.2">
      <c r="B123" s="32"/>
      <c r="D123" s="133" t="s">
        <v>175</v>
      </c>
      <c r="F123" s="134" t="s">
        <v>1461</v>
      </c>
      <c r="I123" s="135"/>
      <c r="L123" s="32"/>
      <c r="M123" s="136"/>
      <c r="U123" s="53"/>
      <c r="AT123" s="17" t="s">
        <v>175</v>
      </c>
      <c r="AU123" s="17" t="s">
        <v>82</v>
      </c>
    </row>
    <row r="124" spans="2:65" s="1" customFormat="1" ht="33" customHeight="1" x14ac:dyDescent="0.2">
      <c r="B124" s="32"/>
      <c r="C124" s="152" t="s">
        <v>264</v>
      </c>
      <c r="D124" s="152" t="s">
        <v>180</v>
      </c>
      <c r="E124" s="153" t="s">
        <v>1462</v>
      </c>
      <c r="F124" s="154" t="s">
        <v>1463</v>
      </c>
      <c r="G124" s="155" t="s">
        <v>314</v>
      </c>
      <c r="H124" s="156">
        <v>1</v>
      </c>
      <c r="I124" s="157"/>
      <c r="J124" s="158">
        <f>ROUND(I124*H124,2)</f>
        <v>0</v>
      </c>
      <c r="K124" s="154" t="s">
        <v>172</v>
      </c>
      <c r="L124" s="159"/>
      <c r="M124" s="160" t="s">
        <v>19</v>
      </c>
      <c r="N124" s="161" t="s">
        <v>43</v>
      </c>
      <c r="P124" s="129">
        <f>O124*H124</f>
        <v>0</v>
      </c>
      <c r="Q124" s="129">
        <v>2.0999999999999999E-3</v>
      </c>
      <c r="R124" s="129">
        <f>Q124*H124</f>
        <v>2.0999999999999999E-3</v>
      </c>
      <c r="S124" s="129">
        <v>0</v>
      </c>
      <c r="T124" s="129">
        <f>S124*H124</f>
        <v>0</v>
      </c>
      <c r="U124" s="130" t="s">
        <v>19</v>
      </c>
      <c r="AR124" s="131" t="s">
        <v>184</v>
      </c>
      <c r="AT124" s="131" t="s">
        <v>180</v>
      </c>
      <c r="AU124" s="131" t="s">
        <v>82</v>
      </c>
      <c r="AY124" s="17" t="s">
        <v>167</v>
      </c>
      <c r="BE124" s="132">
        <f>IF(N124="základní",J124,0)</f>
        <v>0</v>
      </c>
      <c r="BF124" s="132">
        <f>IF(N124="snížená",J124,0)</f>
        <v>0</v>
      </c>
      <c r="BG124" s="132">
        <f>IF(N124="zákl. přenesená",J124,0)</f>
        <v>0</v>
      </c>
      <c r="BH124" s="132">
        <f>IF(N124="sníž. přenesená",J124,0)</f>
        <v>0</v>
      </c>
      <c r="BI124" s="132">
        <f>IF(N124="nulová",J124,0)</f>
        <v>0</v>
      </c>
      <c r="BJ124" s="17" t="s">
        <v>80</v>
      </c>
      <c r="BK124" s="132">
        <f>ROUND(I124*H124,2)</f>
        <v>0</v>
      </c>
      <c r="BL124" s="17" t="s">
        <v>173</v>
      </c>
      <c r="BM124" s="131" t="s">
        <v>1464</v>
      </c>
    </row>
    <row r="125" spans="2:65" s="1" customFormat="1" ht="16.5" customHeight="1" x14ac:dyDescent="0.2">
      <c r="B125" s="32"/>
      <c r="C125" s="120" t="s">
        <v>8</v>
      </c>
      <c r="D125" s="120" t="s">
        <v>168</v>
      </c>
      <c r="E125" s="121" t="s">
        <v>1465</v>
      </c>
      <c r="F125" s="122" t="s">
        <v>1466</v>
      </c>
      <c r="G125" s="123" t="s">
        <v>228</v>
      </c>
      <c r="H125" s="124">
        <v>35</v>
      </c>
      <c r="I125" s="125"/>
      <c r="J125" s="126">
        <f>ROUND(I125*H125,2)</f>
        <v>0</v>
      </c>
      <c r="K125" s="122" t="s">
        <v>172</v>
      </c>
      <c r="L125" s="32"/>
      <c r="M125" s="127" t="s">
        <v>19</v>
      </c>
      <c r="N125" s="128" t="s">
        <v>43</v>
      </c>
      <c r="P125" s="129">
        <f>O125*H125</f>
        <v>0</v>
      </c>
      <c r="Q125" s="129">
        <v>0</v>
      </c>
      <c r="R125" s="129">
        <f>Q125*H125</f>
        <v>0</v>
      </c>
      <c r="S125" s="129">
        <v>0</v>
      </c>
      <c r="T125" s="129">
        <f>S125*H125</f>
        <v>0</v>
      </c>
      <c r="U125" s="130" t="s">
        <v>19</v>
      </c>
      <c r="AR125" s="131" t="s">
        <v>173</v>
      </c>
      <c r="AT125" s="131" t="s">
        <v>168</v>
      </c>
      <c r="AU125" s="131" t="s">
        <v>82</v>
      </c>
      <c r="AY125" s="17" t="s">
        <v>167</v>
      </c>
      <c r="BE125" s="132">
        <f>IF(N125="základní",J125,0)</f>
        <v>0</v>
      </c>
      <c r="BF125" s="132">
        <f>IF(N125="snížená",J125,0)</f>
        <v>0</v>
      </c>
      <c r="BG125" s="132">
        <f>IF(N125="zákl. přenesená",J125,0)</f>
        <v>0</v>
      </c>
      <c r="BH125" s="132">
        <f>IF(N125="sníž. přenesená",J125,0)</f>
        <v>0</v>
      </c>
      <c r="BI125" s="132">
        <f>IF(N125="nulová",J125,0)</f>
        <v>0</v>
      </c>
      <c r="BJ125" s="17" t="s">
        <v>80</v>
      </c>
      <c r="BK125" s="132">
        <f>ROUND(I125*H125,2)</f>
        <v>0</v>
      </c>
      <c r="BL125" s="17" t="s">
        <v>173</v>
      </c>
      <c r="BM125" s="131" t="s">
        <v>1467</v>
      </c>
    </row>
    <row r="126" spans="2:65" s="1" customFormat="1" x14ac:dyDescent="0.2">
      <c r="B126" s="32"/>
      <c r="D126" s="133" t="s">
        <v>175</v>
      </c>
      <c r="F126" s="134" t="s">
        <v>1468</v>
      </c>
      <c r="I126" s="135"/>
      <c r="L126" s="32"/>
      <c r="M126" s="136"/>
      <c r="U126" s="53"/>
      <c r="AT126" s="17" t="s">
        <v>175</v>
      </c>
      <c r="AU126" s="17" t="s">
        <v>82</v>
      </c>
    </row>
    <row r="127" spans="2:65" s="1" customFormat="1" ht="44.25" customHeight="1" x14ac:dyDescent="0.2">
      <c r="B127" s="32"/>
      <c r="C127" s="120" t="s">
        <v>273</v>
      </c>
      <c r="D127" s="120" t="s">
        <v>168</v>
      </c>
      <c r="E127" s="121" t="s">
        <v>1469</v>
      </c>
      <c r="F127" s="122" t="s">
        <v>1470</v>
      </c>
      <c r="G127" s="123" t="s">
        <v>314</v>
      </c>
      <c r="H127" s="124">
        <v>1</v>
      </c>
      <c r="I127" s="125"/>
      <c r="J127" s="126">
        <f>ROUND(I127*H127,2)</f>
        <v>0</v>
      </c>
      <c r="K127" s="122" t="s">
        <v>172</v>
      </c>
      <c r="L127" s="32"/>
      <c r="M127" s="127" t="s">
        <v>19</v>
      </c>
      <c r="N127" s="128" t="s">
        <v>43</v>
      </c>
      <c r="P127" s="129">
        <f>O127*H127</f>
        <v>0</v>
      </c>
      <c r="Q127" s="129">
        <v>1.9068740283000001</v>
      </c>
      <c r="R127" s="129">
        <f>Q127*H127</f>
        <v>1.9068740283000001</v>
      </c>
      <c r="S127" s="129">
        <v>0</v>
      </c>
      <c r="T127" s="129">
        <f>S127*H127</f>
        <v>0</v>
      </c>
      <c r="U127" s="130" t="s">
        <v>19</v>
      </c>
      <c r="AR127" s="131" t="s">
        <v>173</v>
      </c>
      <c r="AT127" s="131" t="s">
        <v>168</v>
      </c>
      <c r="AU127" s="131" t="s">
        <v>82</v>
      </c>
      <c r="AY127" s="17" t="s">
        <v>167</v>
      </c>
      <c r="BE127" s="132">
        <f>IF(N127="základní",J127,0)</f>
        <v>0</v>
      </c>
      <c r="BF127" s="132">
        <f>IF(N127="snížená",J127,0)</f>
        <v>0</v>
      </c>
      <c r="BG127" s="132">
        <f>IF(N127="zákl. přenesená",J127,0)</f>
        <v>0</v>
      </c>
      <c r="BH127" s="132">
        <f>IF(N127="sníž. přenesená",J127,0)</f>
        <v>0</v>
      </c>
      <c r="BI127" s="132">
        <f>IF(N127="nulová",J127,0)</f>
        <v>0</v>
      </c>
      <c r="BJ127" s="17" t="s">
        <v>80</v>
      </c>
      <c r="BK127" s="132">
        <f>ROUND(I127*H127,2)</f>
        <v>0</v>
      </c>
      <c r="BL127" s="17" t="s">
        <v>173</v>
      </c>
      <c r="BM127" s="131" t="s">
        <v>1471</v>
      </c>
    </row>
    <row r="128" spans="2:65" s="1" customFormat="1" x14ac:dyDescent="0.2">
      <c r="B128" s="32"/>
      <c r="D128" s="133" t="s">
        <v>175</v>
      </c>
      <c r="F128" s="134" t="s">
        <v>1472</v>
      </c>
      <c r="I128" s="135"/>
      <c r="L128" s="32"/>
      <c r="M128" s="136"/>
      <c r="U128" s="53"/>
      <c r="AT128" s="17" t="s">
        <v>175</v>
      </c>
      <c r="AU128" s="17" t="s">
        <v>82</v>
      </c>
    </row>
    <row r="129" spans="2:65" s="1" customFormat="1" ht="24.2" customHeight="1" x14ac:dyDescent="0.2">
      <c r="B129" s="32"/>
      <c r="C129" s="152" t="s">
        <v>278</v>
      </c>
      <c r="D129" s="152" t="s">
        <v>180</v>
      </c>
      <c r="E129" s="153" t="s">
        <v>1473</v>
      </c>
      <c r="F129" s="154" t="s">
        <v>1474</v>
      </c>
      <c r="G129" s="155" t="s">
        <v>314</v>
      </c>
      <c r="H129" s="156">
        <v>1</v>
      </c>
      <c r="I129" s="157"/>
      <c r="J129" s="158">
        <f>ROUND(I129*H129,2)</f>
        <v>0</v>
      </c>
      <c r="K129" s="154" t="s">
        <v>172</v>
      </c>
      <c r="L129" s="159"/>
      <c r="M129" s="160" t="s">
        <v>19</v>
      </c>
      <c r="N129" s="161" t="s">
        <v>43</v>
      </c>
      <c r="P129" s="129">
        <f>O129*H129</f>
        <v>0</v>
      </c>
      <c r="Q129" s="129">
        <v>5.5E-2</v>
      </c>
      <c r="R129" s="129">
        <f>Q129*H129</f>
        <v>5.5E-2</v>
      </c>
      <c r="S129" s="129">
        <v>0</v>
      </c>
      <c r="T129" s="129">
        <f>S129*H129</f>
        <v>0</v>
      </c>
      <c r="U129" s="130" t="s">
        <v>19</v>
      </c>
      <c r="AR129" s="131" t="s">
        <v>184</v>
      </c>
      <c r="AT129" s="131" t="s">
        <v>180</v>
      </c>
      <c r="AU129" s="131" t="s">
        <v>82</v>
      </c>
      <c r="AY129" s="17" t="s">
        <v>167</v>
      </c>
      <c r="BE129" s="132">
        <f>IF(N129="základní",J129,0)</f>
        <v>0</v>
      </c>
      <c r="BF129" s="132">
        <f>IF(N129="snížená",J129,0)</f>
        <v>0</v>
      </c>
      <c r="BG129" s="132">
        <f>IF(N129="zákl. přenesená",J129,0)</f>
        <v>0</v>
      </c>
      <c r="BH129" s="132">
        <f>IF(N129="sníž. přenesená",J129,0)</f>
        <v>0</v>
      </c>
      <c r="BI129" s="132">
        <f>IF(N129="nulová",J129,0)</f>
        <v>0</v>
      </c>
      <c r="BJ129" s="17" t="s">
        <v>80</v>
      </c>
      <c r="BK129" s="132">
        <f>ROUND(I129*H129,2)</f>
        <v>0</v>
      </c>
      <c r="BL129" s="17" t="s">
        <v>173</v>
      </c>
      <c r="BM129" s="131" t="s">
        <v>1475</v>
      </c>
    </row>
    <row r="130" spans="2:65" s="1" customFormat="1" ht="16.5" customHeight="1" x14ac:dyDescent="0.2">
      <c r="B130" s="32"/>
      <c r="C130" s="152" t="s">
        <v>284</v>
      </c>
      <c r="D130" s="152" t="s">
        <v>180</v>
      </c>
      <c r="E130" s="153" t="s">
        <v>295</v>
      </c>
      <c r="F130" s="154" t="s">
        <v>1476</v>
      </c>
      <c r="G130" s="155" t="s">
        <v>568</v>
      </c>
      <c r="H130" s="156">
        <v>1</v>
      </c>
      <c r="I130" s="157"/>
      <c r="J130" s="158">
        <f>ROUND(I130*H130,2)</f>
        <v>0</v>
      </c>
      <c r="K130" s="154" t="s">
        <v>19</v>
      </c>
      <c r="L130" s="159"/>
      <c r="M130" s="160" t="s">
        <v>19</v>
      </c>
      <c r="N130" s="161" t="s">
        <v>43</v>
      </c>
      <c r="P130" s="129">
        <f>O130*H130</f>
        <v>0</v>
      </c>
      <c r="Q130" s="129">
        <v>0</v>
      </c>
      <c r="R130" s="129">
        <f>Q130*H130</f>
        <v>0</v>
      </c>
      <c r="S130" s="129">
        <v>0</v>
      </c>
      <c r="T130" s="129">
        <f>S130*H130</f>
        <v>0</v>
      </c>
      <c r="U130" s="130" t="s">
        <v>19</v>
      </c>
      <c r="AR130" s="131" t="s">
        <v>184</v>
      </c>
      <c r="AT130" s="131" t="s">
        <v>180</v>
      </c>
      <c r="AU130" s="131" t="s">
        <v>82</v>
      </c>
      <c r="AY130" s="17" t="s">
        <v>167</v>
      </c>
      <c r="BE130" s="132">
        <f>IF(N130="základní",J130,0)</f>
        <v>0</v>
      </c>
      <c r="BF130" s="132">
        <f>IF(N130="snížená",J130,0)</f>
        <v>0</v>
      </c>
      <c r="BG130" s="132">
        <f>IF(N130="zákl. přenesená",J130,0)</f>
        <v>0</v>
      </c>
      <c r="BH130" s="132">
        <f>IF(N130="sníž. přenesená",J130,0)</f>
        <v>0</v>
      </c>
      <c r="BI130" s="132">
        <f>IF(N130="nulová",J130,0)</f>
        <v>0</v>
      </c>
      <c r="BJ130" s="17" t="s">
        <v>80</v>
      </c>
      <c r="BK130" s="132">
        <f>ROUND(I130*H130,2)</f>
        <v>0</v>
      </c>
      <c r="BL130" s="17" t="s">
        <v>173</v>
      </c>
      <c r="BM130" s="131" t="s">
        <v>1477</v>
      </c>
    </row>
    <row r="131" spans="2:65" s="1" customFormat="1" ht="37.9" customHeight="1" x14ac:dyDescent="0.2">
      <c r="B131" s="32"/>
      <c r="C131" s="120" t="s">
        <v>289</v>
      </c>
      <c r="D131" s="120" t="s">
        <v>168</v>
      </c>
      <c r="E131" s="121" t="s">
        <v>1478</v>
      </c>
      <c r="F131" s="122" t="s">
        <v>1479</v>
      </c>
      <c r="G131" s="123" t="s">
        <v>171</v>
      </c>
      <c r="H131" s="124">
        <v>2</v>
      </c>
      <c r="I131" s="125"/>
      <c r="J131" s="126">
        <f>ROUND(I131*H131,2)</f>
        <v>0</v>
      </c>
      <c r="K131" s="122" t="s">
        <v>172</v>
      </c>
      <c r="L131" s="32"/>
      <c r="M131" s="127" t="s">
        <v>19</v>
      </c>
      <c r="N131" s="128" t="s">
        <v>43</v>
      </c>
      <c r="P131" s="129">
        <f>O131*H131</f>
        <v>0</v>
      </c>
      <c r="Q131" s="129">
        <v>2.3010199999999998</v>
      </c>
      <c r="R131" s="129">
        <f>Q131*H131</f>
        <v>4.6020399999999997</v>
      </c>
      <c r="S131" s="129">
        <v>0</v>
      </c>
      <c r="T131" s="129">
        <f>S131*H131</f>
        <v>0</v>
      </c>
      <c r="U131" s="130" t="s">
        <v>19</v>
      </c>
      <c r="AR131" s="131" t="s">
        <v>173</v>
      </c>
      <c r="AT131" s="131" t="s">
        <v>168</v>
      </c>
      <c r="AU131" s="131" t="s">
        <v>82</v>
      </c>
      <c r="AY131" s="17" t="s">
        <v>167</v>
      </c>
      <c r="BE131" s="132">
        <f>IF(N131="základní",J131,0)</f>
        <v>0</v>
      </c>
      <c r="BF131" s="132">
        <f>IF(N131="snížená",J131,0)</f>
        <v>0</v>
      </c>
      <c r="BG131" s="132">
        <f>IF(N131="zákl. přenesená",J131,0)</f>
        <v>0</v>
      </c>
      <c r="BH131" s="132">
        <f>IF(N131="sníž. přenesená",J131,0)</f>
        <v>0</v>
      </c>
      <c r="BI131" s="132">
        <f>IF(N131="nulová",J131,0)</f>
        <v>0</v>
      </c>
      <c r="BJ131" s="17" t="s">
        <v>80</v>
      </c>
      <c r="BK131" s="132">
        <f>ROUND(I131*H131,2)</f>
        <v>0</v>
      </c>
      <c r="BL131" s="17" t="s">
        <v>173</v>
      </c>
      <c r="BM131" s="131" t="s">
        <v>1480</v>
      </c>
    </row>
    <row r="132" spans="2:65" s="1" customFormat="1" x14ac:dyDescent="0.2">
      <c r="B132" s="32"/>
      <c r="D132" s="133" t="s">
        <v>175</v>
      </c>
      <c r="F132" s="134" t="s">
        <v>1481</v>
      </c>
      <c r="I132" s="135"/>
      <c r="L132" s="32"/>
      <c r="M132" s="136"/>
      <c r="U132" s="53"/>
      <c r="AT132" s="17" t="s">
        <v>175</v>
      </c>
      <c r="AU132" s="17" t="s">
        <v>82</v>
      </c>
    </row>
    <row r="133" spans="2:65" s="1" customFormat="1" ht="16.5" customHeight="1" x14ac:dyDescent="0.2">
      <c r="B133" s="32"/>
      <c r="C133" s="120" t="s">
        <v>294</v>
      </c>
      <c r="D133" s="120" t="s">
        <v>168</v>
      </c>
      <c r="E133" s="121" t="s">
        <v>1482</v>
      </c>
      <c r="F133" s="122" t="s">
        <v>1483</v>
      </c>
      <c r="G133" s="123" t="s">
        <v>228</v>
      </c>
      <c r="H133" s="124">
        <v>35</v>
      </c>
      <c r="I133" s="125"/>
      <c r="J133" s="126">
        <f>ROUND(I133*H133,2)</f>
        <v>0</v>
      </c>
      <c r="K133" s="122" t="s">
        <v>172</v>
      </c>
      <c r="L133" s="32"/>
      <c r="M133" s="127" t="s">
        <v>19</v>
      </c>
      <c r="N133" s="128" t="s">
        <v>43</v>
      </c>
      <c r="P133" s="129">
        <f>O133*H133</f>
        <v>0</v>
      </c>
      <c r="Q133" s="129">
        <v>1.9236000000000001E-4</v>
      </c>
      <c r="R133" s="129">
        <f>Q133*H133</f>
        <v>6.7326E-3</v>
      </c>
      <c r="S133" s="129">
        <v>0</v>
      </c>
      <c r="T133" s="129">
        <f>S133*H133</f>
        <v>0</v>
      </c>
      <c r="U133" s="130" t="s">
        <v>19</v>
      </c>
      <c r="AR133" s="131" t="s">
        <v>173</v>
      </c>
      <c r="AT133" s="131" t="s">
        <v>168</v>
      </c>
      <c r="AU133" s="131" t="s">
        <v>82</v>
      </c>
      <c r="AY133" s="17" t="s">
        <v>167</v>
      </c>
      <c r="BE133" s="132">
        <f>IF(N133="základní",J133,0)</f>
        <v>0</v>
      </c>
      <c r="BF133" s="132">
        <f>IF(N133="snížená",J133,0)</f>
        <v>0</v>
      </c>
      <c r="BG133" s="132">
        <f>IF(N133="zákl. přenesená",J133,0)</f>
        <v>0</v>
      </c>
      <c r="BH133" s="132">
        <f>IF(N133="sníž. přenesená",J133,0)</f>
        <v>0</v>
      </c>
      <c r="BI133" s="132">
        <f>IF(N133="nulová",J133,0)</f>
        <v>0</v>
      </c>
      <c r="BJ133" s="17" t="s">
        <v>80</v>
      </c>
      <c r="BK133" s="132">
        <f>ROUND(I133*H133,2)</f>
        <v>0</v>
      </c>
      <c r="BL133" s="17" t="s">
        <v>173</v>
      </c>
      <c r="BM133" s="131" t="s">
        <v>1484</v>
      </c>
    </row>
    <row r="134" spans="2:65" s="1" customFormat="1" x14ac:dyDescent="0.2">
      <c r="B134" s="32"/>
      <c r="D134" s="133" t="s">
        <v>175</v>
      </c>
      <c r="F134" s="134" t="s">
        <v>1485</v>
      </c>
      <c r="I134" s="135"/>
      <c r="L134" s="32"/>
      <c r="M134" s="136"/>
      <c r="U134" s="53"/>
      <c r="AT134" s="17" t="s">
        <v>175</v>
      </c>
      <c r="AU134" s="17" t="s">
        <v>82</v>
      </c>
    </row>
    <row r="135" spans="2:65" s="1" customFormat="1" ht="21.75" customHeight="1" x14ac:dyDescent="0.2">
      <c r="B135" s="32"/>
      <c r="C135" s="120" t="s">
        <v>7</v>
      </c>
      <c r="D135" s="120" t="s">
        <v>168</v>
      </c>
      <c r="E135" s="121" t="s">
        <v>1486</v>
      </c>
      <c r="F135" s="122" t="s">
        <v>1487</v>
      </c>
      <c r="G135" s="123" t="s">
        <v>228</v>
      </c>
      <c r="H135" s="124">
        <v>35</v>
      </c>
      <c r="I135" s="125"/>
      <c r="J135" s="126">
        <f>ROUND(I135*H135,2)</f>
        <v>0</v>
      </c>
      <c r="K135" s="122" t="s">
        <v>172</v>
      </c>
      <c r="L135" s="32"/>
      <c r="M135" s="127" t="s">
        <v>19</v>
      </c>
      <c r="N135" s="128" t="s">
        <v>43</v>
      </c>
      <c r="P135" s="129">
        <f>O135*H135</f>
        <v>0</v>
      </c>
      <c r="Q135" s="129">
        <v>9.4500000000000007E-5</v>
      </c>
      <c r="R135" s="129">
        <f>Q135*H135</f>
        <v>3.3075000000000001E-3</v>
      </c>
      <c r="S135" s="129">
        <v>0</v>
      </c>
      <c r="T135" s="129">
        <f>S135*H135</f>
        <v>0</v>
      </c>
      <c r="U135" s="130" t="s">
        <v>19</v>
      </c>
      <c r="AR135" s="131" t="s">
        <v>173</v>
      </c>
      <c r="AT135" s="131" t="s">
        <v>168</v>
      </c>
      <c r="AU135" s="131" t="s">
        <v>82</v>
      </c>
      <c r="AY135" s="17" t="s">
        <v>167</v>
      </c>
      <c r="BE135" s="132">
        <f>IF(N135="základní",J135,0)</f>
        <v>0</v>
      </c>
      <c r="BF135" s="132">
        <f>IF(N135="snížená",J135,0)</f>
        <v>0</v>
      </c>
      <c r="BG135" s="132">
        <f>IF(N135="zákl. přenesená",J135,0)</f>
        <v>0</v>
      </c>
      <c r="BH135" s="132">
        <f>IF(N135="sníž. přenesená",J135,0)</f>
        <v>0</v>
      </c>
      <c r="BI135" s="132">
        <f>IF(N135="nulová",J135,0)</f>
        <v>0</v>
      </c>
      <c r="BJ135" s="17" t="s">
        <v>80</v>
      </c>
      <c r="BK135" s="132">
        <f>ROUND(I135*H135,2)</f>
        <v>0</v>
      </c>
      <c r="BL135" s="17" t="s">
        <v>173</v>
      </c>
      <c r="BM135" s="131" t="s">
        <v>1488</v>
      </c>
    </row>
    <row r="136" spans="2:65" s="1" customFormat="1" x14ac:dyDescent="0.2">
      <c r="B136" s="32"/>
      <c r="D136" s="133" t="s">
        <v>175</v>
      </c>
      <c r="F136" s="134" t="s">
        <v>1489</v>
      </c>
      <c r="I136" s="135"/>
      <c r="L136" s="32"/>
      <c r="M136" s="136"/>
      <c r="U136" s="53"/>
      <c r="AT136" s="17" t="s">
        <v>175</v>
      </c>
      <c r="AU136" s="17" t="s">
        <v>82</v>
      </c>
    </row>
    <row r="137" spans="2:65" s="10" customFormat="1" ht="22.9" customHeight="1" x14ac:dyDescent="0.2">
      <c r="B137" s="110"/>
      <c r="D137" s="111" t="s">
        <v>71</v>
      </c>
      <c r="E137" s="175" t="s">
        <v>405</v>
      </c>
      <c r="F137" s="175" t="s">
        <v>406</v>
      </c>
      <c r="I137" s="113"/>
      <c r="J137" s="176">
        <f>BK137</f>
        <v>0</v>
      </c>
      <c r="L137" s="110"/>
      <c r="M137" s="115"/>
      <c r="P137" s="116">
        <f>SUM(P138:P139)</f>
        <v>0</v>
      </c>
      <c r="R137" s="116">
        <f>SUM(R138:R139)</f>
        <v>0</v>
      </c>
      <c r="T137" s="116">
        <f>SUM(T138:T139)</f>
        <v>0</v>
      </c>
      <c r="U137" s="117"/>
      <c r="AR137" s="111" t="s">
        <v>80</v>
      </c>
      <c r="AT137" s="118" t="s">
        <v>71</v>
      </c>
      <c r="AU137" s="118" t="s">
        <v>80</v>
      </c>
      <c r="AY137" s="111" t="s">
        <v>167</v>
      </c>
      <c r="BK137" s="119">
        <f>SUM(BK138:BK139)</f>
        <v>0</v>
      </c>
    </row>
    <row r="138" spans="2:65" s="1" customFormat="1" ht="49.15" customHeight="1" x14ac:dyDescent="0.2">
      <c r="B138" s="32"/>
      <c r="C138" s="120" t="s">
        <v>305</v>
      </c>
      <c r="D138" s="120" t="s">
        <v>168</v>
      </c>
      <c r="E138" s="121" t="s">
        <v>1490</v>
      </c>
      <c r="F138" s="122" t="s">
        <v>1491</v>
      </c>
      <c r="G138" s="123" t="s">
        <v>183</v>
      </c>
      <c r="H138" s="124">
        <v>24.824000000000002</v>
      </c>
      <c r="I138" s="125"/>
      <c r="J138" s="126">
        <f>ROUND(I138*H138,2)</f>
        <v>0</v>
      </c>
      <c r="K138" s="122" t="s">
        <v>172</v>
      </c>
      <c r="L138" s="32"/>
      <c r="M138" s="127" t="s">
        <v>19</v>
      </c>
      <c r="N138" s="128" t="s">
        <v>43</v>
      </c>
      <c r="P138" s="129">
        <f>O138*H138</f>
        <v>0</v>
      </c>
      <c r="Q138" s="129">
        <v>0</v>
      </c>
      <c r="R138" s="129">
        <f>Q138*H138</f>
        <v>0</v>
      </c>
      <c r="S138" s="129">
        <v>0</v>
      </c>
      <c r="T138" s="129">
        <f>S138*H138</f>
        <v>0</v>
      </c>
      <c r="U138" s="130" t="s">
        <v>19</v>
      </c>
      <c r="AR138" s="131" t="s">
        <v>173</v>
      </c>
      <c r="AT138" s="131" t="s">
        <v>168</v>
      </c>
      <c r="AU138" s="131" t="s">
        <v>82</v>
      </c>
      <c r="AY138" s="17" t="s">
        <v>167</v>
      </c>
      <c r="BE138" s="132">
        <f>IF(N138="základní",J138,0)</f>
        <v>0</v>
      </c>
      <c r="BF138" s="132">
        <f>IF(N138="snížená",J138,0)</f>
        <v>0</v>
      </c>
      <c r="BG138" s="132">
        <f>IF(N138="zákl. přenesená",J138,0)</f>
        <v>0</v>
      </c>
      <c r="BH138" s="132">
        <f>IF(N138="sníž. přenesená",J138,0)</f>
        <v>0</v>
      </c>
      <c r="BI138" s="132">
        <f>IF(N138="nulová",J138,0)</f>
        <v>0</v>
      </c>
      <c r="BJ138" s="17" t="s">
        <v>80</v>
      </c>
      <c r="BK138" s="132">
        <f>ROUND(I138*H138,2)</f>
        <v>0</v>
      </c>
      <c r="BL138" s="17" t="s">
        <v>173</v>
      </c>
      <c r="BM138" s="131" t="s">
        <v>1492</v>
      </c>
    </row>
    <row r="139" spans="2:65" s="1" customFormat="1" x14ac:dyDescent="0.2">
      <c r="B139" s="32"/>
      <c r="D139" s="133" t="s">
        <v>175</v>
      </c>
      <c r="F139" s="134" t="s">
        <v>1493</v>
      </c>
      <c r="I139" s="135"/>
      <c r="L139" s="32"/>
      <c r="M139" s="136"/>
      <c r="U139" s="53"/>
      <c r="AT139" s="17" t="s">
        <v>175</v>
      </c>
      <c r="AU139" s="17" t="s">
        <v>82</v>
      </c>
    </row>
    <row r="140" spans="2:65" s="10" customFormat="1" ht="25.9" customHeight="1" x14ac:dyDescent="0.2">
      <c r="B140" s="110"/>
      <c r="D140" s="111" t="s">
        <v>71</v>
      </c>
      <c r="E140" s="112" t="s">
        <v>1494</v>
      </c>
      <c r="F140" s="112" t="s">
        <v>1495</v>
      </c>
      <c r="I140" s="113"/>
      <c r="J140" s="114">
        <f>BK140</f>
        <v>0</v>
      </c>
      <c r="L140" s="110"/>
      <c r="M140" s="115"/>
      <c r="P140" s="116">
        <f>P141</f>
        <v>0</v>
      </c>
      <c r="R140" s="116">
        <f>R141</f>
        <v>0</v>
      </c>
      <c r="T140" s="116">
        <f>T141</f>
        <v>0</v>
      </c>
      <c r="U140" s="117"/>
      <c r="AR140" s="111" t="s">
        <v>199</v>
      </c>
      <c r="AT140" s="118" t="s">
        <v>71</v>
      </c>
      <c r="AU140" s="118" t="s">
        <v>72</v>
      </c>
      <c r="AY140" s="111" t="s">
        <v>167</v>
      </c>
      <c r="BK140" s="119">
        <f>BK141</f>
        <v>0</v>
      </c>
    </row>
    <row r="141" spans="2:65" s="10" customFormat="1" ht="22.9" customHeight="1" x14ac:dyDescent="0.2">
      <c r="B141" s="110"/>
      <c r="D141" s="111" t="s">
        <v>71</v>
      </c>
      <c r="E141" s="175" t="s">
        <v>1496</v>
      </c>
      <c r="F141" s="175" t="s">
        <v>1497</v>
      </c>
      <c r="I141" s="113"/>
      <c r="J141" s="176">
        <f>BK141</f>
        <v>0</v>
      </c>
      <c r="L141" s="110"/>
      <c r="M141" s="115"/>
      <c r="P141" s="116">
        <f>SUM(P142:P145)</f>
        <v>0</v>
      </c>
      <c r="R141" s="116">
        <f>SUM(R142:R145)</f>
        <v>0</v>
      </c>
      <c r="T141" s="116">
        <f>SUM(T142:T145)</f>
        <v>0</v>
      </c>
      <c r="U141" s="117"/>
      <c r="AR141" s="111" t="s">
        <v>199</v>
      </c>
      <c r="AT141" s="118" t="s">
        <v>71</v>
      </c>
      <c r="AU141" s="118" t="s">
        <v>80</v>
      </c>
      <c r="AY141" s="111" t="s">
        <v>167</v>
      </c>
      <c r="BK141" s="119">
        <f>SUM(BK142:BK145)</f>
        <v>0</v>
      </c>
    </row>
    <row r="142" spans="2:65" s="1" customFormat="1" ht="16.5" customHeight="1" x14ac:dyDescent="0.2">
      <c r="B142" s="32"/>
      <c r="C142" s="120" t="s">
        <v>311</v>
      </c>
      <c r="D142" s="120" t="s">
        <v>168</v>
      </c>
      <c r="E142" s="121" t="s">
        <v>1498</v>
      </c>
      <c r="F142" s="122" t="s">
        <v>1388</v>
      </c>
      <c r="G142" s="123" t="s">
        <v>568</v>
      </c>
      <c r="H142" s="124">
        <v>1</v>
      </c>
      <c r="I142" s="125"/>
      <c r="J142" s="126">
        <f>ROUND(I142*H142,2)</f>
        <v>0</v>
      </c>
      <c r="K142" s="122" t="s">
        <v>172</v>
      </c>
      <c r="L142" s="32"/>
      <c r="M142" s="127" t="s">
        <v>19</v>
      </c>
      <c r="N142" s="128" t="s">
        <v>43</v>
      </c>
      <c r="P142" s="129">
        <f>O142*H142</f>
        <v>0</v>
      </c>
      <c r="Q142" s="129">
        <v>0</v>
      </c>
      <c r="R142" s="129">
        <f>Q142*H142</f>
        <v>0</v>
      </c>
      <c r="S142" s="129">
        <v>0</v>
      </c>
      <c r="T142" s="129">
        <f>S142*H142</f>
        <v>0</v>
      </c>
      <c r="U142" s="130" t="s">
        <v>19</v>
      </c>
      <c r="AR142" s="131" t="s">
        <v>1499</v>
      </c>
      <c r="AT142" s="131" t="s">
        <v>168</v>
      </c>
      <c r="AU142" s="131" t="s">
        <v>82</v>
      </c>
      <c r="AY142" s="17" t="s">
        <v>167</v>
      </c>
      <c r="BE142" s="132">
        <f>IF(N142="základní",J142,0)</f>
        <v>0</v>
      </c>
      <c r="BF142" s="132">
        <f>IF(N142="snížená",J142,0)</f>
        <v>0</v>
      </c>
      <c r="BG142" s="132">
        <f>IF(N142="zákl. přenesená",J142,0)</f>
        <v>0</v>
      </c>
      <c r="BH142" s="132">
        <f>IF(N142="sníž. přenesená",J142,0)</f>
        <v>0</v>
      </c>
      <c r="BI142" s="132">
        <f>IF(N142="nulová",J142,0)</f>
        <v>0</v>
      </c>
      <c r="BJ142" s="17" t="s">
        <v>80</v>
      </c>
      <c r="BK142" s="132">
        <f>ROUND(I142*H142,2)</f>
        <v>0</v>
      </c>
      <c r="BL142" s="17" t="s">
        <v>1499</v>
      </c>
      <c r="BM142" s="131" t="s">
        <v>1500</v>
      </c>
    </row>
    <row r="143" spans="2:65" s="1" customFormat="1" x14ac:dyDescent="0.2">
      <c r="B143" s="32"/>
      <c r="D143" s="133" t="s">
        <v>175</v>
      </c>
      <c r="F143" s="134" t="s">
        <v>1501</v>
      </c>
      <c r="I143" s="135"/>
      <c r="L143" s="32"/>
      <c r="M143" s="136"/>
      <c r="U143" s="53"/>
      <c r="AT143" s="17" t="s">
        <v>175</v>
      </c>
      <c r="AU143" s="17" t="s">
        <v>82</v>
      </c>
    </row>
    <row r="144" spans="2:65" s="1" customFormat="1" ht="16.5" customHeight="1" x14ac:dyDescent="0.2">
      <c r="B144" s="32"/>
      <c r="C144" s="120" t="s">
        <v>317</v>
      </c>
      <c r="D144" s="120" t="s">
        <v>168</v>
      </c>
      <c r="E144" s="121" t="s">
        <v>1502</v>
      </c>
      <c r="F144" s="122" t="s">
        <v>1503</v>
      </c>
      <c r="G144" s="123" t="s">
        <v>568</v>
      </c>
      <c r="H144" s="124">
        <v>1</v>
      </c>
      <c r="I144" s="125"/>
      <c r="J144" s="126">
        <f>ROUND(I144*H144,2)</f>
        <v>0</v>
      </c>
      <c r="K144" s="122" t="s">
        <v>172</v>
      </c>
      <c r="L144" s="32"/>
      <c r="M144" s="127" t="s">
        <v>19</v>
      </c>
      <c r="N144" s="128" t="s">
        <v>43</v>
      </c>
      <c r="P144" s="129">
        <f>O144*H144</f>
        <v>0</v>
      </c>
      <c r="Q144" s="129">
        <v>0</v>
      </c>
      <c r="R144" s="129">
        <f>Q144*H144</f>
        <v>0</v>
      </c>
      <c r="S144" s="129">
        <v>0</v>
      </c>
      <c r="T144" s="129">
        <f>S144*H144</f>
        <v>0</v>
      </c>
      <c r="U144" s="130" t="s">
        <v>19</v>
      </c>
      <c r="AR144" s="131" t="s">
        <v>1499</v>
      </c>
      <c r="AT144" s="131" t="s">
        <v>168</v>
      </c>
      <c r="AU144" s="131" t="s">
        <v>82</v>
      </c>
      <c r="AY144" s="17" t="s">
        <v>167</v>
      </c>
      <c r="BE144" s="132">
        <f>IF(N144="základní",J144,0)</f>
        <v>0</v>
      </c>
      <c r="BF144" s="132">
        <f>IF(N144="snížená",J144,0)</f>
        <v>0</v>
      </c>
      <c r="BG144" s="132">
        <f>IF(N144="zákl. přenesená",J144,0)</f>
        <v>0</v>
      </c>
      <c r="BH144" s="132">
        <f>IF(N144="sníž. přenesená",J144,0)</f>
        <v>0</v>
      </c>
      <c r="BI144" s="132">
        <f>IF(N144="nulová",J144,0)</f>
        <v>0</v>
      </c>
      <c r="BJ144" s="17" t="s">
        <v>80</v>
      </c>
      <c r="BK144" s="132">
        <f>ROUND(I144*H144,2)</f>
        <v>0</v>
      </c>
      <c r="BL144" s="17" t="s">
        <v>1499</v>
      </c>
      <c r="BM144" s="131" t="s">
        <v>1504</v>
      </c>
    </row>
    <row r="145" spans="2:47" s="1" customFormat="1" x14ac:dyDescent="0.2">
      <c r="B145" s="32"/>
      <c r="D145" s="133" t="s">
        <v>175</v>
      </c>
      <c r="F145" s="134" t="s">
        <v>1505</v>
      </c>
      <c r="I145" s="135"/>
      <c r="L145" s="32"/>
      <c r="M145" s="168"/>
      <c r="N145" s="169"/>
      <c r="O145" s="169"/>
      <c r="P145" s="169"/>
      <c r="Q145" s="169"/>
      <c r="R145" s="169"/>
      <c r="S145" s="169"/>
      <c r="T145" s="169"/>
      <c r="U145" s="170"/>
      <c r="AT145" s="17" t="s">
        <v>175</v>
      </c>
      <c r="AU145" s="17" t="s">
        <v>82</v>
      </c>
    </row>
    <row r="146" spans="2:47" s="1" customFormat="1" ht="6.95" customHeight="1" x14ac:dyDescent="0.2">
      <c r="B146" s="41"/>
      <c r="C146" s="42"/>
      <c r="D146" s="42"/>
      <c r="E146" s="42"/>
      <c r="F146" s="42"/>
      <c r="G146" s="42"/>
      <c r="H146" s="42"/>
      <c r="I146" s="42"/>
      <c r="J146" s="42"/>
      <c r="K146" s="42"/>
      <c r="L146" s="32"/>
    </row>
  </sheetData>
  <sheetProtection algorithmName="SHA-512" hashValue="FyuoJCHvnzy7HGeC+Hb5g3VMGzrKS8hgEPjqcj/AHtJ6692zwqdE7GLRVbKCblUjkznrF8+S1WwPfDZg6Jtb3w==" saltValue="GyWXi5FS08YNY/dG/G773quIoRJIHijyQ0pmOdw+MsS9CkaVqCcqBOI4ZCVRMwa+xIJZioyKVySUEsf/NNjpzw==" spinCount="100000" sheet="1" objects="1" scenarios="1" formatColumns="0" formatRows="0" autoFilter="0"/>
  <autoFilter ref="C85:K145" xr:uid="{00000000-0009-0000-0000-000005000000}"/>
  <mergeCells count="9">
    <mergeCell ref="E50:H50"/>
    <mergeCell ref="E76:H76"/>
    <mergeCell ref="E78:H78"/>
    <mergeCell ref="L2:V2"/>
    <mergeCell ref="E7:H7"/>
    <mergeCell ref="E9:H9"/>
    <mergeCell ref="E18:H18"/>
    <mergeCell ref="E27:H27"/>
    <mergeCell ref="E48:H48"/>
  </mergeCells>
  <hyperlinks>
    <hyperlink ref="F90" r:id="rId1" xr:uid="{00000000-0004-0000-0500-000000000000}"/>
    <hyperlink ref="F93" r:id="rId2" xr:uid="{00000000-0004-0000-0500-000001000000}"/>
    <hyperlink ref="F97" r:id="rId3" xr:uid="{00000000-0004-0000-0500-000002000000}"/>
    <hyperlink ref="F101" r:id="rId4" xr:uid="{00000000-0004-0000-0500-000003000000}"/>
    <hyperlink ref="F103" r:id="rId5" xr:uid="{00000000-0004-0000-0500-000004000000}"/>
    <hyperlink ref="F110" r:id="rId6" xr:uid="{00000000-0004-0000-0500-000005000000}"/>
    <hyperlink ref="F117" r:id="rId7" xr:uid="{00000000-0004-0000-0500-000006000000}"/>
    <hyperlink ref="F120" r:id="rId8" xr:uid="{00000000-0004-0000-0500-000007000000}"/>
    <hyperlink ref="F123" r:id="rId9" xr:uid="{00000000-0004-0000-0500-000008000000}"/>
    <hyperlink ref="F126" r:id="rId10" xr:uid="{00000000-0004-0000-0500-000009000000}"/>
    <hyperlink ref="F128" r:id="rId11" xr:uid="{00000000-0004-0000-0500-00000A000000}"/>
    <hyperlink ref="F132" r:id="rId12" xr:uid="{00000000-0004-0000-0500-00000B000000}"/>
    <hyperlink ref="F134" r:id="rId13" xr:uid="{00000000-0004-0000-0500-00000C000000}"/>
    <hyperlink ref="F136" r:id="rId14" xr:uid="{00000000-0004-0000-0500-00000D000000}"/>
    <hyperlink ref="F139" r:id="rId15" xr:uid="{00000000-0004-0000-0500-00000E000000}"/>
    <hyperlink ref="F143" r:id="rId16" xr:uid="{00000000-0004-0000-0500-00000F000000}"/>
    <hyperlink ref="F145" r:id="rId17" xr:uid="{00000000-0004-0000-0500-000010000000}"/>
  </hyperlinks>
  <pageMargins left="0.39374999999999999" right="0.39374999999999999" top="0.39374999999999999" bottom="0.39374999999999999" header="0" footer="0"/>
  <pageSetup paperSize="9" fitToHeight="100" orientation="portrait" blackAndWhite="1"/>
  <headerFooter>
    <oddFooter>&amp;CStrana &amp;P z &amp;N</oddFooter>
  </headerFooter>
  <drawing r:id="rId1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pageSetUpPr fitToPage="1"/>
  </sheetPr>
  <dimension ref="B2:BM172"/>
  <sheetViews>
    <sheetView showGridLines="0" topLeftCell="A164" workbookViewId="0"/>
  </sheetViews>
  <sheetFormatPr defaultRowHeight="11.25" x14ac:dyDescent="0.2"/>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1" width="14.16406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x14ac:dyDescent="0.2">
      <c r="L2" s="297"/>
      <c r="M2" s="297"/>
      <c r="N2" s="297"/>
      <c r="O2" s="297"/>
      <c r="P2" s="297"/>
      <c r="Q2" s="297"/>
      <c r="R2" s="297"/>
      <c r="S2" s="297"/>
      <c r="T2" s="297"/>
      <c r="U2" s="297"/>
      <c r="V2" s="297"/>
      <c r="AT2" s="17" t="s">
        <v>97</v>
      </c>
    </row>
    <row r="3" spans="2:46" ht="6.95" customHeight="1" x14ac:dyDescent="0.2">
      <c r="B3" s="18"/>
      <c r="C3" s="19"/>
      <c r="D3" s="19"/>
      <c r="E3" s="19"/>
      <c r="F3" s="19"/>
      <c r="G3" s="19"/>
      <c r="H3" s="19"/>
      <c r="I3" s="19"/>
      <c r="J3" s="19"/>
      <c r="K3" s="19"/>
      <c r="L3" s="20"/>
      <c r="AT3" s="17" t="s">
        <v>82</v>
      </c>
    </row>
    <row r="4" spans="2:46" ht="24.95" customHeight="1" x14ac:dyDescent="0.2">
      <c r="B4" s="20"/>
      <c r="D4" s="21" t="s">
        <v>137</v>
      </c>
      <c r="L4" s="20"/>
      <c r="M4" s="85" t="s">
        <v>10</v>
      </c>
      <c r="AT4" s="17" t="s">
        <v>4</v>
      </c>
    </row>
    <row r="5" spans="2:46" ht="6.95" customHeight="1" x14ac:dyDescent="0.2">
      <c r="B5" s="20"/>
      <c r="L5" s="20"/>
    </row>
    <row r="6" spans="2:46" ht="12" customHeight="1" x14ac:dyDescent="0.2">
      <c r="B6" s="20"/>
      <c r="D6" s="27" t="s">
        <v>16</v>
      </c>
      <c r="L6" s="20"/>
    </row>
    <row r="7" spans="2:46" ht="16.5" customHeight="1" x14ac:dyDescent="0.2">
      <c r="B7" s="20"/>
      <c r="E7" s="322" t="str">
        <f>'Rekapitulace stavby'!K6</f>
        <v>Servisní centrum Čertovka</v>
      </c>
      <c r="F7" s="323"/>
      <c r="G7" s="323"/>
      <c r="H7" s="323"/>
      <c r="L7" s="20"/>
    </row>
    <row r="8" spans="2:46" s="1" customFormat="1" ht="12" customHeight="1" x14ac:dyDescent="0.2">
      <c r="B8" s="32"/>
      <c r="D8" s="27" t="s">
        <v>138</v>
      </c>
      <c r="L8" s="32"/>
    </row>
    <row r="9" spans="2:46" s="1" customFormat="1" ht="16.5" customHeight="1" x14ac:dyDescent="0.2">
      <c r="B9" s="32"/>
      <c r="E9" s="287" t="s">
        <v>1506</v>
      </c>
      <c r="F9" s="321"/>
      <c r="G9" s="321"/>
      <c r="H9" s="321"/>
      <c r="L9" s="32"/>
    </row>
    <row r="10" spans="2:46" s="1" customFormat="1" x14ac:dyDescent="0.2">
      <c r="B10" s="32"/>
      <c r="L10" s="32"/>
    </row>
    <row r="11" spans="2:46" s="1" customFormat="1" ht="12" customHeight="1" x14ac:dyDescent="0.2">
      <c r="B11" s="32"/>
      <c r="D11" s="27" t="s">
        <v>18</v>
      </c>
      <c r="F11" s="25" t="s">
        <v>19</v>
      </c>
      <c r="I11" s="27" t="s">
        <v>20</v>
      </c>
      <c r="J11" s="25" t="s">
        <v>19</v>
      </c>
      <c r="L11" s="32"/>
    </row>
    <row r="12" spans="2:46" s="1" customFormat="1" ht="12" customHeight="1" x14ac:dyDescent="0.2">
      <c r="B12" s="32"/>
      <c r="D12" s="27" t="s">
        <v>21</v>
      </c>
      <c r="F12" s="25" t="s">
        <v>22</v>
      </c>
      <c r="I12" s="27" t="s">
        <v>23</v>
      </c>
      <c r="J12" s="49" t="str">
        <f>'Rekapitulace stavby'!AN8</f>
        <v>19. 1. 2024</v>
      </c>
      <c r="L12" s="32"/>
    </row>
    <row r="13" spans="2:46" s="1" customFormat="1" ht="10.9" customHeight="1" x14ac:dyDescent="0.2">
      <c r="B13" s="32"/>
      <c r="L13" s="32"/>
    </row>
    <row r="14" spans="2:46" s="1" customFormat="1" ht="12" customHeight="1" x14ac:dyDescent="0.2">
      <c r="B14" s="32"/>
      <c r="D14" s="27" t="s">
        <v>25</v>
      </c>
      <c r="I14" s="27" t="s">
        <v>26</v>
      </c>
      <c r="J14" s="25" t="s">
        <v>27</v>
      </c>
      <c r="L14" s="32"/>
    </row>
    <row r="15" spans="2:46" s="1" customFormat="1" ht="18" customHeight="1" x14ac:dyDescent="0.2">
      <c r="B15" s="32"/>
      <c r="E15" s="25" t="s">
        <v>28</v>
      </c>
      <c r="I15" s="27" t="s">
        <v>29</v>
      </c>
      <c r="J15" s="25" t="s">
        <v>19</v>
      </c>
      <c r="L15" s="32"/>
    </row>
    <row r="16" spans="2:46" s="1" customFormat="1" ht="6.95" customHeight="1" x14ac:dyDescent="0.2">
      <c r="B16" s="32"/>
      <c r="L16" s="32"/>
    </row>
    <row r="17" spans="2:12" s="1" customFormat="1" ht="12" customHeight="1" x14ac:dyDescent="0.2">
      <c r="B17" s="32"/>
      <c r="D17" s="27" t="s">
        <v>30</v>
      </c>
      <c r="I17" s="27" t="s">
        <v>26</v>
      </c>
      <c r="J17" s="28" t="str">
        <f>'Rekapitulace stavby'!AN13</f>
        <v>Vyplň údaj</v>
      </c>
      <c r="L17" s="32"/>
    </row>
    <row r="18" spans="2:12" s="1" customFormat="1" ht="18" customHeight="1" x14ac:dyDescent="0.2">
      <c r="B18" s="32"/>
      <c r="E18" s="324" t="str">
        <f>'Rekapitulace stavby'!E14</f>
        <v>Vyplň údaj</v>
      </c>
      <c r="F18" s="296"/>
      <c r="G18" s="296"/>
      <c r="H18" s="296"/>
      <c r="I18" s="27" t="s">
        <v>29</v>
      </c>
      <c r="J18" s="28" t="str">
        <f>'Rekapitulace stavby'!AN14</f>
        <v>Vyplň údaj</v>
      </c>
      <c r="L18" s="32"/>
    </row>
    <row r="19" spans="2:12" s="1" customFormat="1" ht="6.95" customHeight="1" x14ac:dyDescent="0.2">
      <c r="B19" s="32"/>
      <c r="L19" s="32"/>
    </row>
    <row r="20" spans="2:12" s="1" customFormat="1" ht="12" customHeight="1" x14ac:dyDescent="0.2">
      <c r="B20" s="32"/>
      <c r="D20" s="27" t="s">
        <v>32</v>
      </c>
      <c r="I20" s="27" t="s">
        <v>26</v>
      </c>
      <c r="J20" s="25" t="s">
        <v>19</v>
      </c>
      <c r="L20" s="32"/>
    </row>
    <row r="21" spans="2:12" s="1" customFormat="1" ht="18" customHeight="1" x14ac:dyDescent="0.2">
      <c r="B21" s="32"/>
      <c r="E21" s="25" t="s">
        <v>33</v>
      </c>
      <c r="I21" s="27" t="s">
        <v>29</v>
      </c>
      <c r="J21" s="25" t="s">
        <v>19</v>
      </c>
      <c r="L21" s="32"/>
    </row>
    <row r="22" spans="2:12" s="1" customFormat="1" ht="6.95" customHeight="1" x14ac:dyDescent="0.2">
      <c r="B22" s="32"/>
      <c r="L22" s="32"/>
    </row>
    <row r="23" spans="2:12" s="1" customFormat="1" ht="12" customHeight="1" x14ac:dyDescent="0.2">
      <c r="B23" s="32"/>
      <c r="D23" s="27" t="s">
        <v>35</v>
      </c>
      <c r="I23" s="27" t="s">
        <v>26</v>
      </c>
      <c r="J23" s="25" t="str">
        <f>IF('Rekapitulace stavby'!AN19="","",'Rekapitulace stavby'!AN19)</f>
        <v/>
      </c>
      <c r="L23" s="32"/>
    </row>
    <row r="24" spans="2:12" s="1" customFormat="1" ht="18" customHeight="1" x14ac:dyDescent="0.2">
      <c r="B24" s="32"/>
      <c r="E24" s="25" t="str">
        <f>IF('Rekapitulace stavby'!E20="","",'Rekapitulace stavby'!E20)</f>
        <v xml:space="preserve"> </v>
      </c>
      <c r="I24" s="27" t="s">
        <v>29</v>
      </c>
      <c r="J24" s="25" t="str">
        <f>IF('Rekapitulace stavby'!AN20="","",'Rekapitulace stavby'!AN20)</f>
        <v/>
      </c>
      <c r="L24" s="32"/>
    </row>
    <row r="25" spans="2:12" s="1" customFormat="1" ht="6.95" customHeight="1" x14ac:dyDescent="0.2">
      <c r="B25" s="32"/>
      <c r="L25" s="32"/>
    </row>
    <row r="26" spans="2:12" s="1" customFormat="1" ht="12" customHeight="1" x14ac:dyDescent="0.2">
      <c r="B26" s="32"/>
      <c r="D26" s="27" t="s">
        <v>36</v>
      </c>
      <c r="L26" s="32"/>
    </row>
    <row r="27" spans="2:12" s="7" customFormat="1" ht="71.25" customHeight="1" x14ac:dyDescent="0.2">
      <c r="B27" s="86"/>
      <c r="E27" s="301" t="s">
        <v>37</v>
      </c>
      <c r="F27" s="301"/>
      <c r="G27" s="301"/>
      <c r="H27" s="301"/>
      <c r="L27" s="86"/>
    </row>
    <row r="28" spans="2:12" s="1" customFormat="1" ht="6.95" customHeight="1" x14ac:dyDescent="0.2">
      <c r="B28" s="32"/>
      <c r="L28" s="32"/>
    </row>
    <row r="29" spans="2:12" s="1" customFormat="1" ht="6.95" customHeight="1" x14ac:dyDescent="0.2">
      <c r="B29" s="32"/>
      <c r="D29" s="50"/>
      <c r="E29" s="50"/>
      <c r="F29" s="50"/>
      <c r="G29" s="50"/>
      <c r="H29" s="50"/>
      <c r="I29" s="50"/>
      <c r="J29" s="50"/>
      <c r="K29" s="50"/>
      <c r="L29" s="32"/>
    </row>
    <row r="30" spans="2:12" s="1" customFormat="1" ht="25.35" customHeight="1" x14ac:dyDescent="0.2">
      <c r="B30" s="32"/>
      <c r="D30" s="87" t="s">
        <v>38</v>
      </c>
      <c r="J30" s="63">
        <f>ROUND(J89, 2)</f>
        <v>0</v>
      </c>
      <c r="L30" s="32"/>
    </row>
    <row r="31" spans="2:12" s="1" customFormat="1" ht="6.95" customHeight="1" x14ac:dyDescent="0.2">
      <c r="B31" s="32"/>
      <c r="D31" s="50"/>
      <c r="E31" s="50"/>
      <c r="F31" s="50"/>
      <c r="G31" s="50"/>
      <c r="H31" s="50"/>
      <c r="I31" s="50"/>
      <c r="J31" s="50"/>
      <c r="K31" s="50"/>
      <c r="L31" s="32"/>
    </row>
    <row r="32" spans="2:12" s="1" customFormat="1" ht="14.45" customHeight="1" x14ac:dyDescent="0.2">
      <c r="B32" s="32"/>
      <c r="F32" s="35" t="s">
        <v>40</v>
      </c>
      <c r="I32" s="35" t="s">
        <v>39</v>
      </c>
      <c r="J32" s="35" t="s">
        <v>41</v>
      </c>
      <c r="L32" s="32"/>
    </row>
    <row r="33" spans="2:12" s="1" customFormat="1" ht="14.45" customHeight="1" x14ac:dyDescent="0.2">
      <c r="B33" s="32"/>
      <c r="D33" s="52" t="s">
        <v>42</v>
      </c>
      <c r="E33" s="27" t="s">
        <v>43</v>
      </c>
      <c r="F33" s="88">
        <f>ROUND((SUM(BE89:BE171)),  2)</f>
        <v>0</v>
      </c>
      <c r="I33" s="89">
        <v>0.21</v>
      </c>
      <c r="J33" s="88">
        <f>ROUND(((SUM(BE89:BE171))*I33),  2)</f>
        <v>0</v>
      </c>
      <c r="L33" s="32"/>
    </row>
    <row r="34" spans="2:12" s="1" customFormat="1" ht="14.45" customHeight="1" x14ac:dyDescent="0.2">
      <c r="B34" s="32"/>
      <c r="E34" s="27" t="s">
        <v>44</v>
      </c>
      <c r="F34" s="88">
        <f>ROUND((SUM(BF89:BF171)),  2)</f>
        <v>0</v>
      </c>
      <c r="I34" s="89">
        <v>0.15</v>
      </c>
      <c r="J34" s="88">
        <f>ROUND(((SUM(BF89:BF171))*I34),  2)</f>
        <v>0</v>
      </c>
      <c r="L34" s="32"/>
    </row>
    <row r="35" spans="2:12" s="1" customFormat="1" ht="14.45" hidden="1" customHeight="1" x14ac:dyDescent="0.2">
      <c r="B35" s="32"/>
      <c r="E35" s="27" t="s">
        <v>45</v>
      </c>
      <c r="F35" s="88">
        <f>ROUND((SUM(BG89:BG171)),  2)</f>
        <v>0</v>
      </c>
      <c r="I35" s="89">
        <v>0.21</v>
      </c>
      <c r="J35" s="88">
        <f>0</f>
        <v>0</v>
      </c>
      <c r="L35" s="32"/>
    </row>
    <row r="36" spans="2:12" s="1" customFormat="1" ht="14.45" hidden="1" customHeight="1" x14ac:dyDescent="0.2">
      <c r="B36" s="32"/>
      <c r="E36" s="27" t="s">
        <v>46</v>
      </c>
      <c r="F36" s="88">
        <f>ROUND((SUM(BH89:BH171)),  2)</f>
        <v>0</v>
      </c>
      <c r="I36" s="89">
        <v>0.15</v>
      </c>
      <c r="J36" s="88">
        <f>0</f>
        <v>0</v>
      </c>
      <c r="L36" s="32"/>
    </row>
    <row r="37" spans="2:12" s="1" customFormat="1" ht="14.45" hidden="1" customHeight="1" x14ac:dyDescent="0.2">
      <c r="B37" s="32"/>
      <c r="E37" s="27" t="s">
        <v>47</v>
      </c>
      <c r="F37" s="88">
        <f>ROUND((SUM(BI89:BI171)),  2)</f>
        <v>0</v>
      </c>
      <c r="I37" s="89">
        <v>0</v>
      </c>
      <c r="J37" s="88">
        <f>0</f>
        <v>0</v>
      </c>
      <c r="L37" s="32"/>
    </row>
    <row r="38" spans="2:12" s="1" customFormat="1" ht="6.95" customHeight="1" x14ac:dyDescent="0.2">
      <c r="B38" s="32"/>
      <c r="L38" s="32"/>
    </row>
    <row r="39" spans="2:12" s="1" customFormat="1" ht="25.35" customHeight="1" x14ac:dyDescent="0.2">
      <c r="B39" s="32"/>
      <c r="C39" s="90"/>
      <c r="D39" s="91" t="s">
        <v>48</v>
      </c>
      <c r="E39" s="54"/>
      <c r="F39" s="54"/>
      <c r="G39" s="92" t="s">
        <v>49</v>
      </c>
      <c r="H39" s="93" t="s">
        <v>50</v>
      </c>
      <c r="I39" s="54"/>
      <c r="J39" s="94">
        <f>SUM(J30:J37)</f>
        <v>0</v>
      </c>
      <c r="K39" s="95"/>
      <c r="L39" s="32"/>
    </row>
    <row r="40" spans="2:12" s="1" customFormat="1" ht="14.45" customHeight="1" x14ac:dyDescent="0.2">
      <c r="B40" s="41"/>
      <c r="C40" s="42"/>
      <c r="D40" s="42"/>
      <c r="E40" s="42"/>
      <c r="F40" s="42"/>
      <c r="G40" s="42"/>
      <c r="H40" s="42"/>
      <c r="I40" s="42"/>
      <c r="J40" s="42"/>
      <c r="K40" s="42"/>
      <c r="L40" s="32"/>
    </row>
    <row r="44" spans="2:12" s="1" customFormat="1" ht="6.95" customHeight="1" x14ac:dyDescent="0.2">
      <c r="B44" s="43"/>
      <c r="C44" s="44"/>
      <c r="D44" s="44"/>
      <c r="E44" s="44"/>
      <c r="F44" s="44"/>
      <c r="G44" s="44"/>
      <c r="H44" s="44"/>
      <c r="I44" s="44"/>
      <c r="J44" s="44"/>
      <c r="K44" s="44"/>
      <c r="L44" s="32"/>
    </row>
    <row r="45" spans="2:12" s="1" customFormat="1" ht="24.95" customHeight="1" x14ac:dyDescent="0.2">
      <c r="B45" s="32"/>
      <c r="C45" s="21" t="s">
        <v>140</v>
      </c>
      <c r="L45" s="32"/>
    </row>
    <row r="46" spans="2:12" s="1" customFormat="1" ht="6.95" customHeight="1" x14ac:dyDescent="0.2">
      <c r="B46" s="32"/>
      <c r="L46" s="32"/>
    </row>
    <row r="47" spans="2:12" s="1" customFormat="1" ht="12" customHeight="1" x14ac:dyDescent="0.2">
      <c r="B47" s="32"/>
      <c r="C47" s="27" t="s">
        <v>16</v>
      </c>
      <c r="L47" s="32"/>
    </row>
    <row r="48" spans="2:12" s="1" customFormat="1" ht="16.5" customHeight="1" x14ac:dyDescent="0.2">
      <c r="B48" s="32"/>
      <c r="E48" s="322" t="str">
        <f>E7</f>
        <v>Servisní centrum Čertovka</v>
      </c>
      <c r="F48" s="323"/>
      <c r="G48" s="323"/>
      <c r="H48" s="323"/>
      <c r="L48" s="32"/>
    </row>
    <row r="49" spans="2:47" s="1" customFormat="1" ht="12" customHeight="1" x14ac:dyDescent="0.2">
      <c r="B49" s="32"/>
      <c r="C49" s="27" t="s">
        <v>138</v>
      </c>
      <c r="L49" s="32"/>
    </row>
    <row r="50" spans="2:47" s="1" customFormat="1" ht="16.5" customHeight="1" x14ac:dyDescent="0.2">
      <c r="B50" s="32"/>
      <c r="E50" s="287" t="str">
        <f>E9</f>
        <v>SO_04 - Splašková kanalizace kanalizace a ČOV</v>
      </c>
      <c r="F50" s="321"/>
      <c r="G50" s="321"/>
      <c r="H50" s="321"/>
      <c r="L50" s="32"/>
    </row>
    <row r="51" spans="2:47" s="1" customFormat="1" ht="6.95" customHeight="1" x14ac:dyDescent="0.2">
      <c r="B51" s="32"/>
      <c r="L51" s="32"/>
    </row>
    <row r="52" spans="2:47" s="1" customFormat="1" ht="12" customHeight="1" x14ac:dyDescent="0.2">
      <c r="B52" s="32"/>
      <c r="C52" s="27" t="s">
        <v>21</v>
      </c>
      <c r="F52" s="25" t="str">
        <f>F12</f>
        <v xml:space="preserve"> </v>
      </c>
      <c r="I52" s="27" t="s">
        <v>23</v>
      </c>
      <c r="J52" s="49" t="str">
        <f>IF(J12="","",J12)</f>
        <v>19. 1. 2024</v>
      </c>
      <c r="L52" s="32"/>
    </row>
    <row r="53" spans="2:47" s="1" customFormat="1" ht="6.95" customHeight="1" x14ac:dyDescent="0.2">
      <c r="B53" s="32"/>
      <c r="L53" s="32"/>
    </row>
    <row r="54" spans="2:47" s="1" customFormat="1" ht="15.2" customHeight="1" x14ac:dyDescent="0.2">
      <c r="B54" s="32"/>
      <c r="C54" s="27" t="s">
        <v>25</v>
      </c>
      <c r="F54" s="25" t="str">
        <f>E15</f>
        <v>Dipl. Ing. René Göndör</v>
      </c>
      <c r="I54" s="27" t="s">
        <v>32</v>
      </c>
      <c r="J54" s="30" t="str">
        <f>E21</f>
        <v>PIKHART.CZ</v>
      </c>
      <c r="L54" s="32"/>
    </row>
    <row r="55" spans="2:47" s="1" customFormat="1" ht="15.2" customHeight="1" x14ac:dyDescent="0.2">
      <c r="B55" s="32"/>
      <c r="C55" s="27" t="s">
        <v>30</v>
      </c>
      <c r="F55" s="25" t="str">
        <f>IF(E18="","",E18)</f>
        <v>Vyplň údaj</v>
      </c>
      <c r="I55" s="27" t="s">
        <v>35</v>
      </c>
      <c r="J55" s="30" t="str">
        <f>E24</f>
        <v xml:space="preserve"> </v>
      </c>
      <c r="L55" s="32"/>
    </row>
    <row r="56" spans="2:47" s="1" customFormat="1" ht="10.35" customHeight="1" x14ac:dyDescent="0.2">
      <c r="B56" s="32"/>
      <c r="L56" s="32"/>
    </row>
    <row r="57" spans="2:47" s="1" customFormat="1" ht="29.25" customHeight="1" x14ac:dyDescent="0.2">
      <c r="B57" s="32"/>
      <c r="C57" s="96" t="s">
        <v>141</v>
      </c>
      <c r="D57" s="90"/>
      <c r="E57" s="90"/>
      <c r="F57" s="90"/>
      <c r="G57" s="90"/>
      <c r="H57" s="90"/>
      <c r="I57" s="90"/>
      <c r="J57" s="97" t="s">
        <v>142</v>
      </c>
      <c r="K57" s="90"/>
      <c r="L57" s="32"/>
    </row>
    <row r="58" spans="2:47" s="1" customFormat="1" ht="10.35" customHeight="1" x14ac:dyDescent="0.2">
      <c r="B58" s="32"/>
      <c r="L58" s="32"/>
    </row>
    <row r="59" spans="2:47" s="1" customFormat="1" ht="22.9" customHeight="1" x14ac:dyDescent="0.2">
      <c r="B59" s="32"/>
      <c r="C59" s="98" t="s">
        <v>70</v>
      </c>
      <c r="J59" s="63">
        <f>J89</f>
        <v>0</v>
      </c>
      <c r="L59" s="32"/>
      <c r="AU59" s="17" t="s">
        <v>143</v>
      </c>
    </row>
    <row r="60" spans="2:47" s="8" customFormat="1" ht="24.95" customHeight="1" x14ac:dyDescent="0.2">
      <c r="B60" s="99"/>
      <c r="D60" s="100" t="s">
        <v>1019</v>
      </c>
      <c r="E60" s="101"/>
      <c r="F60" s="101"/>
      <c r="G60" s="101"/>
      <c r="H60" s="101"/>
      <c r="I60" s="101"/>
      <c r="J60" s="102">
        <f>J90</f>
        <v>0</v>
      </c>
      <c r="L60" s="99"/>
    </row>
    <row r="61" spans="2:47" s="14" customFormat="1" ht="19.899999999999999" customHeight="1" x14ac:dyDescent="0.2">
      <c r="B61" s="171"/>
      <c r="D61" s="172" t="s">
        <v>1020</v>
      </c>
      <c r="E61" s="173"/>
      <c r="F61" s="173"/>
      <c r="G61" s="173"/>
      <c r="H61" s="173"/>
      <c r="I61" s="173"/>
      <c r="J61" s="174">
        <f>J91</f>
        <v>0</v>
      </c>
      <c r="L61" s="171"/>
    </row>
    <row r="62" spans="2:47" s="14" customFormat="1" ht="19.899999999999999" customHeight="1" x14ac:dyDescent="0.2">
      <c r="B62" s="171"/>
      <c r="D62" s="172" t="s">
        <v>1507</v>
      </c>
      <c r="E62" s="173"/>
      <c r="F62" s="173"/>
      <c r="G62" s="173"/>
      <c r="H62" s="173"/>
      <c r="I62" s="173"/>
      <c r="J62" s="174">
        <f>J112</f>
        <v>0</v>
      </c>
      <c r="L62" s="171"/>
    </row>
    <row r="63" spans="2:47" s="14" customFormat="1" ht="19.899999999999999" customHeight="1" x14ac:dyDescent="0.2">
      <c r="B63" s="171"/>
      <c r="D63" s="172" t="s">
        <v>1508</v>
      </c>
      <c r="E63" s="173"/>
      <c r="F63" s="173"/>
      <c r="G63" s="173"/>
      <c r="H63" s="173"/>
      <c r="I63" s="173"/>
      <c r="J63" s="174">
        <f>J115</f>
        <v>0</v>
      </c>
      <c r="L63" s="171"/>
    </row>
    <row r="64" spans="2:47" s="14" customFormat="1" ht="19.899999999999999" customHeight="1" x14ac:dyDescent="0.2">
      <c r="B64" s="171"/>
      <c r="D64" s="172" t="s">
        <v>1406</v>
      </c>
      <c r="E64" s="173"/>
      <c r="F64" s="173"/>
      <c r="G64" s="173"/>
      <c r="H64" s="173"/>
      <c r="I64" s="173"/>
      <c r="J64" s="174">
        <f>J120</f>
        <v>0</v>
      </c>
      <c r="L64" s="171"/>
    </row>
    <row r="65" spans="2:12" s="14" customFormat="1" ht="19.899999999999999" customHeight="1" x14ac:dyDescent="0.2">
      <c r="B65" s="171"/>
      <c r="D65" s="172" t="s">
        <v>1407</v>
      </c>
      <c r="E65" s="173"/>
      <c r="F65" s="173"/>
      <c r="G65" s="173"/>
      <c r="H65" s="173"/>
      <c r="I65" s="173"/>
      <c r="J65" s="174">
        <f>J159</f>
        <v>0</v>
      </c>
      <c r="L65" s="171"/>
    </row>
    <row r="66" spans="2:12" s="8" customFormat="1" ht="24.95" customHeight="1" x14ac:dyDescent="0.2">
      <c r="B66" s="99"/>
      <c r="D66" s="100" t="s">
        <v>1024</v>
      </c>
      <c r="E66" s="101"/>
      <c r="F66" s="101"/>
      <c r="G66" s="101"/>
      <c r="H66" s="101"/>
      <c r="I66" s="101"/>
      <c r="J66" s="102">
        <f>J162</f>
        <v>0</v>
      </c>
      <c r="L66" s="99"/>
    </row>
    <row r="67" spans="2:12" s="14" customFormat="1" ht="19.899999999999999" customHeight="1" x14ac:dyDescent="0.2">
      <c r="B67" s="171"/>
      <c r="D67" s="172" t="s">
        <v>1509</v>
      </c>
      <c r="E67" s="173"/>
      <c r="F67" s="173"/>
      <c r="G67" s="173"/>
      <c r="H67" s="173"/>
      <c r="I67" s="173"/>
      <c r="J67" s="174">
        <f>J163</f>
        <v>0</v>
      </c>
      <c r="L67" s="171"/>
    </row>
    <row r="68" spans="2:12" s="8" customFormat="1" ht="24.95" customHeight="1" x14ac:dyDescent="0.2">
      <c r="B68" s="99"/>
      <c r="D68" s="100" t="s">
        <v>1408</v>
      </c>
      <c r="E68" s="101"/>
      <c r="F68" s="101"/>
      <c r="G68" s="101"/>
      <c r="H68" s="101"/>
      <c r="I68" s="101"/>
      <c r="J68" s="102">
        <f>J166</f>
        <v>0</v>
      </c>
      <c r="L68" s="99"/>
    </row>
    <row r="69" spans="2:12" s="14" customFormat="1" ht="19.899999999999999" customHeight="1" x14ac:dyDescent="0.2">
      <c r="B69" s="171"/>
      <c r="D69" s="172" t="s">
        <v>1409</v>
      </c>
      <c r="E69" s="173"/>
      <c r="F69" s="173"/>
      <c r="G69" s="173"/>
      <c r="H69" s="173"/>
      <c r="I69" s="173"/>
      <c r="J69" s="174">
        <f>J167</f>
        <v>0</v>
      </c>
      <c r="L69" s="171"/>
    </row>
    <row r="70" spans="2:12" s="1" customFormat="1" ht="21.75" customHeight="1" x14ac:dyDescent="0.2">
      <c r="B70" s="32"/>
      <c r="L70" s="32"/>
    </row>
    <row r="71" spans="2:12" s="1" customFormat="1" ht="6.95" customHeight="1" x14ac:dyDescent="0.2">
      <c r="B71" s="41"/>
      <c r="C71" s="42"/>
      <c r="D71" s="42"/>
      <c r="E71" s="42"/>
      <c r="F71" s="42"/>
      <c r="G71" s="42"/>
      <c r="H71" s="42"/>
      <c r="I71" s="42"/>
      <c r="J71" s="42"/>
      <c r="K71" s="42"/>
      <c r="L71" s="32"/>
    </row>
    <row r="75" spans="2:12" s="1" customFormat="1" ht="6.95" customHeight="1" x14ac:dyDescent="0.2">
      <c r="B75" s="43"/>
      <c r="C75" s="44"/>
      <c r="D75" s="44"/>
      <c r="E75" s="44"/>
      <c r="F75" s="44"/>
      <c r="G75" s="44"/>
      <c r="H75" s="44"/>
      <c r="I75" s="44"/>
      <c r="J75" s="44"/>
      <c r="K75" s="44"/>
      <c r="L75" s="32"/>
    </row>
    <row r="76" spans="2:12" s="1" customFormat="1" ht="24.95" customHeight="1" x14ac:dyDescent="0.2">
      <c r="B76" s="32"/>
      <c r="C76" s="21" t="s">
        <v>152</v>
      </c>
      <c r="L76" s="32"/>
    </row>
    <row r="77" spans="2:12" s="1" customFormat="1" ht="6.95" customHeight="1" x14ac:dyDescent="0.2">
      <c r="B77" s="32"/>
      <c r="L77" s="32"/>
    </row>
    <row r="78" spans="2:12" s="1" customFormat="1" ht="12" customHeight="1" x14ac:dyDescent="0.2">
      <c r="B78" s="32"/>
      <c r="C78" s="27" t="s">
        <v>16</v>
      </c>
      <c r="L78" s="32"/>
    </row>
    <row r="79" spans="2:12" s="1" customFormat="1" ht="16.5" customHeight="1" x14ac:dyDescent="0.2">
      <c r="B79" s="32"/>
      <c r="E79" s="322" t="str">
        <f>E7</f>
        <v>Servisní centrum Čertovka</v>
      </c>
      <c r="F79" s="323"/>
      <c r="G79" s="323"/>
      <c r="H79" s="323"/>
      <c r="L79" s="32"/>
    </row>
    <row r="80" spans="2:12" s="1" customFormat="1" ht="12" customHeight="1" x14ac:dyDescent="0.2">
      <c r="B80" s="32"/>
      <c r="C80" s="27" t="s">
        <v>138</v>
      </c>
      <c r="L80" s="32"/>
    </row>
    <row r="81" spans="2:65" s="1" customFormat="1" ht="16.5" customHeight="1" x14ac:dyDescent="0.2">
      <c r="B81" s="32"/>
      <c r="E81" s="287" t="str">
        <f>E9</f>
        <v>SO_04 - Splašková kanalizace kanalizace a ČOV</v>
      </c>
      <c r="F81" s="321"/>
      <c r="G81" s="321"/>
      <c r="H81" s="321"/>
      <c r="L81" s="32"/>
    </row>
    <row r="82" spans="2:65" s="1" customFormat="1" ht="6.95" customHeight="1" x14ac:dyDescent="0.2">
      <c r="B82" s="32"/>
      <c r="L82" s="32"/>
    </row>
    <row r="83" spans="2:65" s="1" customFormat="1" ht="12" customHeight="1" x14ac:dyDescent="0.2">
      <c r="B83" s="32"/>
      <c r="C83" s="27" t="s">
        <v>21</v>
      </c>
      <c r="F83" s="25" t="str">
        <f>F12</f>
        <v xml:space="preserve"> </v>
      </c>
      <c r="I83" s="27" t="s">
        <v>23</v>
      </c>
      <c r="J83" s="49" t="str">
        <f>IF(J12="","",J12)</f>
        <v>19. 1. 2024</v>
      </c>
      <c r="L83" s="32"/>
    </row>
    <row r="84" spans="2:65" s="1" customFormat="1" ht="6.95" customHeight="1" x14ac:dyDescent="0.2">
      <c r="B84" s="32"/>
      <c r="L84" s="32"/>
    </row>
    <row r="85" spans="2:65" s="1" customFormat="1" ht="15.2" customHeight="1" x14ac:dyDescent="0.2">
      <c r="B85" s="32"/>
      <c r="C85" s="27" t="s">
        <v>25</v>
      </c>
      <c r="F85" s="25" t="str">
        <f>E15</f>
        <v>Dipl. Ing. René Göndör</v>
      </c>
      <c r="I85" s="27" t="s">
        <v>32</v>
      </c>
      <c r="J85" s="30" t="str">
        <f>E21</f>
        <v>PIKHART.CZ</v>
      </c>
      <c r="L85" s="32"/>
    </row>
    <row r="86" spans="2:65" s="1" customFormat="1" ht="15.2" customHeight="1" x14ac:dyDescent="0.2">
      <c r="B86" s="32"/>
      <c r="C86" s="27" t="s">
        <v>30</v>
      </c>
      <c r="F86" s="25" t="str">
        <f>IF(E18="","",E18)</f>
        <v>Vyplň údaj</v>
      </c>
      <c r="I86" s="27" t="s">
        <v>35</v>
      </c>
      <c r="J86" s="30" t="str">
        <f>E24</f>
        <v xml:space="preserve"> </v>
      </c>
      <c r="L86" s="32"/>
    </row>
    <row r="87" spans="2:65" s="1" customFormat="1" ht="10.35" customHeight="1" x14ac:dyDescent="0.2">
      <c r="B87" s="32"/>
      <c r="L87" s="32"/>
    </row>
    <row r="88" spans="2:65" s="9" customFormat="1" ht="29.25" customHeight="1" x14ac:dyDescent="0.2">
      <c r="B88" s="103"/>
      <c r="C88" s="104" t="s">
        <v>153</v>
      </c>
      <c r="D88" s="105" t="s">
        <v>57</v>
      </c>
      <c r="E88" s="105" t="s">
        <v>53</v>
      </c>
      <c r="F88" s="105" t="s">
        <v>54</v>
      </c>
      <c r="G88" s="105" t="s">
        <v>154</v>
      </c>
      <c r="H88" s="105" t="s">
        <v>155</v>
      </c>
      <c r="I88" s="105" t="s">
        <v>156</v>
      </c>
      <c r="J88" s="105" t="s">
        <v>142</v>
      </c>
      <c r="K88" s="106" t="s">
        <v>157</v>
      </c>
      <c r="L88" s="103"/>
      <c r="M88" s="56" t="s">
        <v>19</v>
      </c>
      <c r="N88" s="57" t="s">
        <v>42</v>
      </c>
      <c r="O88" s="57" t="s">
        <v>158</v>
      </c>
      <c r="P88" s="57" t="s">
        <v>159</v>
      </c>
      <c r="Q88" s="57" t="s">
        <v>160</v>
      </c>
      <c r="R88" s="57" t="s">
        <v>161</v>
      </c>
      <c r="S88" s="57" t="s">
        <v>162</v>
      </c>
      <c r="T88" s="57" t="s">
        <v>163</v>
      </c>
      <c r="U88" s="58" t="s">
        <v>164</v>
      </c>
    </row>
    <row r="89" spans="2:65" s="1" customFormat="1" ht="22.9" customHeight="1" x14ac:dyDescent="0.25">
      <c r="B89" s="32"/>
      <c r="C89" s="61" t="s">
        <v>165</v>
      </c>
      <c r="J89" s="107">
        <f>BK89</f>
        <v>0</v>
      </c>
      <c r="L89" s="32"/>
      <c r="M89" s="59"/>
      <c r="N89" s="50"/>
      <c r="O89" s="50"/>
      <c r="P89" s="108">
        <f>P90+P162+P166</f>
        <v>0</v>
      </c>
      <c r="Q89" s="50"/>
      <c r="R89" s="108">
        <f>R90+R162+R166</f>
        <v>144.28392875079999</v>
      </c>
      <c r="S89" s="50"/>
      <c r="T89" s="108">
        <f>T90+T162+T166</f>
        <v>0</v>
      </c>
      <c r="U89" s="51"/>
      <c r="AT89" s="17" t="s">
        <v>71</v>
      </c>
      <c r="AU89" s="17" t="s">
        <v>143</v>
      </c>
      <c r="BK89" s="109">
        <f>BK90+BK162+BK166</f>
        <v>0</v>
      </c>
    </row>
    <row r="90" spans="2:65" s="10" customFormat="1" ht="25.9" customHeight="1" x14ac:dyDescent="0.2">
      <c r="B90" s="110"/>
      <c r="D90" s="111" t="s">
        <v>71</v>
      </c>
      <c r="E90" s="112" t="s">
        <v>419</v>
      </c>
      <c r="F90" s="112" t="s">
        <v>1188</v>
      </c>
      <c r="I90" s="113"/>
      <c r="J90" s="114">
        <f>BK90</f>
        <v>0</v>
      </c>
      <c r="L90" s="110"/>
      <c r="M90" s="115"/>
      <c r="P90" s="116">
        <f>P91+P112+P115+P120+P159</f>
        <v>0</v>
      </c>
      <c r="R90" s="116">
        <f>R91+R112+R115+R120+R159</f>
        <v>144.28392875079999</v>
      </c>
      <c r="T90" s="116">
        <f>T91+T112+T115+T120+T159</f>
        <v>0</v>
      </c>
      <c r="U90" s="117"/>
      <c r="AR90" s="111" t="s">
        <v>80</v>
      </c>
      <c r="AT90" s="118" t="s">
        <v>71</v>
      </c>
      <c r="AU90" s="118" t="s">
        <v>72</v>
      </c>
      <c r="AY90" s="111" t="s">
        <v>167</v>
      </c>
      <c r="BK90" s="119">
        <f>BK91+BK112+BK115+BK120+BK159</f>
        <v>0</v>
      </c>
    </row>
    <row r="91" spans="2:65" s="10" customFormat="1" ht="22.9" customHeight="1" x14ac:dyDescent="0.2">
      <c r="B91" s="110"/>
      <c r="D91" s="111" t="s">
        <v>71</v>
      </c>
      <c r="E91" s="175" t="s">
        <v>80</v>
      </c>
      <c r="F91" s="175" t="s">
        <v>166</v>
      </c>
      <c r="I91" s="113"/>
      <c r="J91" s="176">
        <f>BK91</f>
        <v>0</v>
      </c>
      <c r="L91" s="110"/>
      <c r="M91" s="115"/>
      <c r="P91" s="116">
        <f>SUM(P92:P111)</f>
        <v>0</v>
      </c>
      <c r="R91" s="116">
        <f>SUM(R92:R111)</f>
        <v>83.7</v>
      </c>
      <c r="T91" s="116">
        <f>SUM(T92:T111)</f>
        <v>0</v>
      </c>
      <c r="U91" s="117"/>
      <c r="AR91" s="111" t="s">
        <v>80</v>
      </c>
      <c r="AT91" s="118" t="s">
        <v>71</v>
      </c>
      <c r="AU91" s="118" t="s">
        <v>80</v>
      </c>
      <c r="AY91" s="111" t="s">
        <v>167</v>
      </c>
      <c r="BK91" s="119">
        <f>SUM(BK92:BK111)</f>
        <v>0</v>
      </c>
    </row>
    <row r="92" spans="2:65" s="1" customFormat="1" ht="49.15" customHeight="1" x14ac:dyDescent="0.2">
      <c r="B92" s="32"/>
      <c r="C92" s="120" t="s">
        <v>80</v>
      </c>
      <c r="D92" s="120" t="s">
        <v>168</v>
      </c>
      <c r="E92" s="121" t="s">
        <v>1510</v>
      </c>
      <c r="F92" s="122" t="s">
        <v>1511</v>
      </c>
      <c r="G92" s="123" t="s">
        <v>171</v>
      </c>
      <c r="H92" s="124">
        <v>181.31</v>
      </c>
      <c r="I92" s="125"/>
      <c r="J92" s="126">
        <f>ROUND(I92*H92,2)</f>
        <v>0</v>
      </c>
      <c r="K92" s="122" t="s">
        <v>172</v>
      </c>
      <c r="L92" s="32"/>
      <c r="M92" s="127" t="s">
        <v>19</v>
      </c>
      <c r="N92" s="128" t="s">
        <v>43</v>
      </c>
      <c r="P92" s="129">
        <f>O92*H92</f>
        <v>0</v>
      </c>
      <c r="Q92" s="129">
        <v>0</v>
      </c>
      <c r="R92" s="129">
        <f>Q92*H92</f>
        <v>0</v>
      </c>
      <c r="S92" s="129">
        <v>0</v>
      </c>
      <c r="T92" s="129">
        <f>S92*H92</f>
        <v>0</v>
      </c>
      <c r="U92" s="130" t="s">
        <v>19</v>
      </c>
      <c r="AR92" s="131" t="s">
        <v>173</v>
      </c>
      <c r="AT92" s="131" t="s">
        <v>168</v>
      </c>
      <c r="AU92" s="131" t="s">
        <v>82</v>
      </c>
      <c r="AY92" s="17" t="s">
        <v>167</v>
      </c>
      <c r="BE92" s="132">
        <f>IF(N92="základní",J92,0)</f>
        <v>0</v>
      </c>
      <c r="BF92" s="132">
        <f>IF(N92="snížená",J92,0)</f>
        <v>0</v>
      </c>
      <c r="BG92" s="132">
        <f>IF(N92="zákl. přenesená",J92,0)</f>
        <v>0</v>
      </c>
      <c r="BH92" s="132">
        <f>IF(N92="sníž. přenesená",J92,0)</f>
        <v>0</v>
      </c>
      <c r="BI92" s="132">
        <f>IF(N92="nulová",J92,0)</f>
        <v>0</v>
      </c>
      <c r="BJ92" s="17" t="s">
        <v>80</v>
      </c>
      <c r="BK92" s="132">
        <f>ROUND(I92*H92,2)</f>
        <v>0</v>
      </c>
      <c r="BL92" s="17" t="s">
        <v>173</v>
      </c>
      <c r="BM92" s="131" t="s">
        <v>1512</v>
      </c>
    </row>
    <row r="93" spans="2:65" s="1" customFormat="1" x14ac:dyDescent="0.2">
      <c r="B93" s="32"/>
      <c r="D93" s="133" t="s">
        <v>175</v>
      </c>
      <c r="F93" s="134" t="s">
        <v>1513</v>
      </c>
      <c r="I93" s="135"/>
      <c r="L93" s="32"/>
      <c r="M93" s="136"/>
      <c r="U93" s="53"/>
      <c r="AT93" s="17" t="s">
        <v>175</v>
      </c>
      <c r="AU93" s="17" t="s">
        <v>82</v>
      </c>
    </row>
    <row r="94" spans="2:65" s="13" customFormat="1" x14ac:dyDescent="0.2">
      <c r="B94" s="162"/>
      <c r="D94" s="138" t="s">
        <v>177</v>
      </c>
      <c r="E94" s="163" t="s">
        <v>19</v>
      </c>
      <c r="F94" s="164" t="s">
        <v>1514</v>
      </c>
      <c r="H94" s="163" t="s">
        <v>19</v>
      </c>
      <c r="I94" s="165"/>
      <c r="L94" s="162"/>
      <c r="M94" s="166"/>
      <c r="U94" s="167"/>
      <c r="AT94" s="163" t="s">
        <v>177</v>
      </c>
      <c r="AU94" s="163" t="s">
        <v>82</v>
      </c>
      <c r="AV94" s="13" t="s">
        <v>80</v>
      </c>
      <c r="AW94" s="13" t="s">
        <v>34</v>
      </c>
      <c r="AX94" s="13" t="s">
        <v>72</v>
      </c>
      <c r="AY94" s="163" t="s">
        <v>167</v>
      </c>
    </row>
    <row r="95" spans="2:65" s="11" customFormat="1" x14ac:dyDescent="0.2">
      <c r="B95" s="137"/>
      <c r="D95" s="138" t="s">
        <v>177</v>
      </c>
      <c r="E95" s="139" t="s">
        <v>19</v>
      </c>
      <c r="F95" s="140" t="s">
        <v>1515</v>
      </c>
      <c r="H95" s="141">
        <v>33.81</v>
      </c>
      <c r="I95" s="142"/>
      <c r="L95" s="137"/>
      <c r="M95" s="143"/>
      <c r="U95" s="144"/>
      <c r="AT95" s="139" t="s">
        <v>177</v>
      </c>
      <c r="AU95" s="139" t="s">
        <v>82</v>
      </c>
      <c r="AV95" s="11" t="s">
        <v>82</v>
      </c>
      <c r="AW95" s="11" t="s">
        <v>34</v>
      </c>
      <c r="AX95" s="11" t="s">
        <v>72</v>
      </c>
      <c r="AY95" s="139" t="s">
        <v>167</v>
      </c>
    </row>
    <row r="96" spans="2:65" s="13" customFormat="1" x14ac:dyDescent="0.2">
      <c r="B96" s="162"/>
      <c r="D96" s="138" t="s">
        <v>177</v>
      </c>
      <c r="E96" s="163" t="s">
        <v>19</v>
      </c>
      <c r="F96" s="164" t="s">
        <v>1516</v>
      </c>
      <c r="H96" s="163" t="s">
        <v>19</v>
      </c>
      <c r="I96" s="165"/>
      <c r="L96" s="162"/>
      <c r="M96" s="166"/>
      <c r="U96" s="167"/>
      <c r="AT96" s="163" t="s">
        <v>177</v>
      </c>
      <c r="AU96" s="163" t="s">
        <v>82</v>
      </c>
      <c r="AV96" s="13" t="s">
        <v>80</v>
      </c>
      <c r="AW96" s="13" t="s">
        <v>34</v>
      </c>
      <c r="AX96" s="13" t="s">
        <v>72</v>
      </c>
      <c r="AY96" s="163" t="s">
        <v>167</v>
      </c>
    </row>
    <row r="97" spans="2:65" s="11" customFormat="1" x14ac:dyDescent="0.2">
      <c r="B97" s="137"/>
      <c r="D97" s="138" t="s">
        <v>177</v>
      </c>
      <c r="E97" s="139" t="s">
        <v>19</v>
      </c>
      <c r="F97" s="140" t="s">
        <v>1517</v>
      </c>
      <c r="H97" s="141">
        <v>147.5</v>
      </c>
      <c r="I97" s="142"/>
      <c r="L97" s="137"/>
      <c r="M97" s="143"/>
      <c r="U97" s="144"/>
      <c r="AT97" s="139" t="s">
        <v>177</v>
      </c>
      <c r="AU97" s="139" t="s">
        <v>82</v>
      </c>
      <c r="AV97" s="11" t="s">
        <v>82</v>
      </c>
      <c r="AW97" s="11" t="s">
        <v>34</v>
      </c>
      <c r="AX97" s="11" t="s">
        <v>72</v>
      </c>
      <c r="AY97" s="139" t="s">
        <v>167</v>
      </c>
    </row>
    <row r="98" spans="2:65" s="12" customFormat="1" x14ac:dyDescent="0.2">
      <c r="B98" s="145"/>
      <c r="D98" s="138" t="s">
        <v>177</v>
      </c>
      <c r="E98" s="146" t="s">
        <v>19</v>
      </c>
      <c r="F98" s="147" t="s">
        <v>179</v>
      </c>
      <c r="H98" s="148">
        <v>181.31</v>
      </c>
      <c r="I98" s="149"/>
      <c r="L98" s="145"/>
      <c r="M98" s="150"/>
      <c r="U98" s="151"/>
      <c r="AT98" s="146" t="s">
        <v>177</v>
      </c>
      <c r="AU98" s="146" t="s">
        <v>82</v>
      </c>
      <c r="AV98" s="12" t="s">
        <v>173</v>
      </c>
      <c r="AW98" s="12" t="s">
        <v>34</v>
      </c>
      <c r="AX98" s="12" t="s">
        <v>80</v>
      </c>
      <c r="AY98" s="146" t="s">
        <v>167</v>
      </c>
    </row>
    <row r="99" spans="2:65" s="1" customFormat="1" ht="44.25" customHeight="1" x14ac:dyDescent="0.2">
      <c r="B99" s="32"/>
      <c r="C99" s="120" t="s">
        <v>82</v>
      </c>
      <c r="D99" s="120" t="s">
        <v>168</v>
      </c>
      <c r="E99" s="121" t="s">
        <v>1422</v>
      </c>
      <c r="F99" s="122" t="s">
        <v>1423</v>
      </c>
      <c r="G99" s="123" t="s">
        <v>171</v>
      </c>
      <c r="H99" s="124">
        <v>181.31</v>
      </c>
      <c r="I99" s="125"/>
      <c r="J99" s="126">
        <f>ROUND(I99*H99,2)</f>
        <v>0</v>
      </c>
      <c r="K99" s="122" t="s">
        <v>172</v>
      </c>
      <c r="L99" s="32"/>
      <c r="M99" s="127" t="s">
        <v>19</v>
      </c>
      <c r="N99" s="128" t="s">
        <v>43</v>
      </c>
      <c r="P99" s="129">
        <f>O99*H99</f>
        <v>0</v>
      </c>
      <c r="Q99" s="129">
        <v>0</v>
      </c>
      <c r="R99" s="129">
        <f>Q99*H99</f>
        <v>0</v>
      </c>
      <c r="S99" s="129">
        <v>0</v>
      </c>
      <c r="T99" s="129">
        <f>S99*H99</f>
        <v>0</v>
      </c>
      <c r="U99" s="130" t="s">
        <v>19</v>
      </c>
      <c r="AR99" s="131" t="s">
        <v>173</v>
      </c>
      <c r="AT99" s="131" t="s">
        <v>168</v>
      </c>
      <c r="AU99" s="131" t="s">
        <v>82</v>
      </c>
      <c r="AY99" s="17" t="s">
        <v>167</v>
      </c>
      <c r="BE99" s="132">
        <f>IF(N99="základní",J99,0)</f>
        <v>0</v>
      </c>
      <c r="BF99" s="132">
        <f>IF(N99="snížená",J99,0)</f>
        <v>0</v>
      </c>
      <c r="BG99" s="132">
        <f>IF(N99="zákl. přenesená",J99,0)</f>
        <v>0</v>
      </c>
      <c r="BH99" s="132">
        <f>IF(N99="sníž. přenesená",J99,0)</f>
        <v>0</v>
      </c>
      <c r="BI99" s="132">
        <f>IF(N99="nulová",J99,0)</f>
        <v>0</v>
      </c>
      <c r="BJ99" s="17" t="s">
        <v>80</v>
      </c>
      <c r="BK99" s="132">
        <f>ROUND(I99*H99,2)</f>
        <v>0</v>
      </c>
      <c r="BL99" s="17" t="s">
        <v>173</v>
      </c>
      <c r="BM99" s="131" t="s">
        <v>1518</v>
      </c>
    </row>
    <row r="100" spans="2:65" s="1" customFormat="1" x14ac:dyDescent="0.2">
      <c r="B100" s="32"/>
      <c r="D100" s="133" t="s">
        <v>175</v>
      </c>
      <c r="F100" s="134" t="s">
        <v>1425</v>
      </c>
      <c r="I100" s="135"/>
      <c r="L100" s="32"/>
      <c r="M100" s="136"/>
      <c r="U100" s="53"/>
      <c r="AT100" s="17" t="s">
        <v>175</v>
      </c>
      <c r="AU100" s="17" t="s">
        <v>82</v>
      </c>
    </row>
    <row r="101" spans="2:65" s="1" customFormat="1" ht="66.75" customHeight="1" x14ac:dyDescent="0.2">
      <c r="B101" s="32"/>
      <c r="C101" s="120" t="s">
        <v>187</v>
      </c>
      <c r="D101" s="120" t="s">
        <v>168</v>
      </c>
      <c r="E101" s="121" t="s">
        <v>1426</v>
      </c>
      <c r="F101" s="122" t="s">
        <v>1427</v>
      </c>
      <c r="G101" s="123" t="s">
        <v>171</v>
      </c>
      <c r="H101" s="124">
        <v>41.85</v>
      </c>
      <c r="I101" s="125"/>
      <c r="J101" s="126">
        <f>ROUND(I101*H101,2)</f>
        <v>0</v>
      </c>
      <c r="K101" s="122" t="s">
        <v>172</v>
      </c>
      <c r="L101" s="32"/>
      <c r="M101" s="127" t="s">
        <v>19</v>
      </c>
      <c r="N101" s="128" t="s">
        <v>43</v>
      </c>
      <c r="P101" s="129">
        <f>O101*H101</f>
        <v>0</v>
      </c>
      <c r="Q101" s="129">
        <v>0</v>
      </c>
      <c r="R101" s="129">
        <f>Q101*H101</f>
        <v>0</v>
      </c>
      <c r="S101" s="129">
        <v>0</v>
      </c>
      <c r="T101" s="129">
        <f>S101*H101</f>
        <v>0</v>
      </c>
      <c r="U101" s="130" t="s">
        <v>19</v>
      </c>
      <c r="AR101" s="131" t="s">
        <v>173</v>
      </c>
      <c r="AT101" s="131" t="s">
        <v>168</v>
      </c>
      <c r="AU101" s="131" t="s">
        <v>82</v>
      </c>
      <c r="AY101" s="17" t="s">
        <v>167</v>
      </c>
      <c r="BE101" s="132">
        <f>IF(N101="základní",J101,0)</f>
        <v>0</v>
      </c>
      <c r="BF101" s="132">
        <f>IF(N101="snížená",J101,0)</f>
        <v>0</v>
      </c>
      <c r="BG101" s="132">
        <f>IF(N101="zákl. přenesená",J101,0)</f>
        <v>0</v>
      </c>
      <c r="BH101" s="132">
        <f>IF(N101="sníž. přenesená",J101,0)</f>
        <v>0</v>
      </c>
      <c r="BI101" s="132">
        <f>IF(N101="nulová",J101,0)</f>
        <v>0</v>
      </c>
      <c r="BJ101" s="17" t="s">
        <v>80</v>
      </c>
      <c r="BK101" s="132">
        <f>ROUND(I101*H101,2)</f>
        <v>0</v>
      </c>
      <c r="BL101" s="17" t="s">
        <v>173</v>
      </c>
      <c r="BM101" s="131" t="s">
        <v>1519</v>
      </c>
    </row>
    <row r="102" spans="2:65" s="1" customFormat="1" x14ac:dyDescent="0.2">
      <c r="B102" s="32"/>
      <c r="D102" s="133" t="s">
        <v>175</v>
      </c>
      <c r="F102" s="134" t="s">
        <v>1429</v>
      </c>
      <c r="I102" s="135"/>
      <c r="L102" s="32"/>
      <c r="M102" s="136"/>
      <c r="U102" s="53"/>
      <c r="AT102" s="17" t="s">
        <v>175</v>
      </c>
      <c r="AU102" s="17" t="s">
        <v>82</v>
      </c>
    </row>
    <row r="103" spans="2:65" s="11" customFormat="1" x14ac:dyDescent="0.2">
      <c r="B103" s="137"/>
      <c r="D103" s="138" t="s">
        <v>177</v>
      </c>
      <c r="E103" s="139" t="s">
        <v>19</v>
      </c>
      <c r="F103" s="140" t="s">
        <v>1520</v>
      </c>
      <c r="H103" s="141">
        <v>17.7</v>
      </c>
      <c r="I103" s="142"/>
      <c r="L103" s="137"/>
      <c r="M103" s="143"/>
      <c r="U103" s="144"/>
      <c r="AT103" s="139" t="s">
        <v>177</v>
      </c>
      <c r="AU103" s="139" t="s">
        <v>82</v>
      </c>
      <c r="AV103" s="11" t="s">
        <v>82</v>
      </c>
      <c r="AW103" s="11" t="s">
        <v>34</v>
      </c>
      <c r="AX103" s="11" t="s">
        <v>72</v>
      </c>
      <c r="AY103" s="139" t="s">
        <v>167</v>
      </c>
    </row>
    <row r="104" spans="2:65" s="11" customFormat="1" x14ac:dyDescent="0.2">
      <c r="B104" s="137"/>
      <c r="D104" s="138" t="s">
        <v>177</v>
      </c>
      <c r="E104" s="139" t="s">
        <v>19</v>
      </c>
      <c r="F104" s="140" t="s">
        <v>1521</v>
      </c>
      <c r="H104" s="141">
        <v>24.15</v>
      </c>
      <c r="I104" s="142"/>
      <c r="L104" s="137"/>
      <c r="M104" s="143"/>
      <c r="U104" s="144"/>
      <c r="AT104" s="139" t="s">
        <v>177</v>
      </c>
      <c r="AU104" s="139" t="s">
        <v>82</v>
      </c>
      <c r="AV104" s="11" t="s">
        <v>82</v>
      </c>
      <c r="AW104" s="11" t="s">
        <v>34</v>
      </c>
      <c r="AX104" s="11" t="s">
        <v>72</v>
      </c>
      <c r="AY104" s="139" t="s">
        <v>167</v>
      </c>
    </row>
    <row r="105" spans="2:65" s="12" customFormat="1" x14ac:dyDescent="0.2">
      <c r="B105" s="145"/>
      <c r="D105" s="138" t="s">
        <v>177</v>
      </c>
      <c r="E105" s="146" t="s">
        <v>19</v>
      </c>
      <c r="F105" s="147" t="s">
        <v>179</v>
      </c>
      <c r="H105" s="148">
        <v>41.85</v>
      </c>
      <c r="I105" s="149"/>
      <c r="L105" s="145"/>
      <c r="M105" s="150"/>
      <c r="U105" s="151"/>
      <c r="AT105" s="146" t="s">
        <v>177</v>
      </c>
      <c r="AU105" s="146" t="s">
        <v>82</v>
      </c>
      <c r="AV105" s="12" t="s">
        <v>173</v>
      </c>
      <c r="AW105" s="12" t="s">
        <v>34</v>
      </c>
      <c r="AX105" s="12" t="s">
        <v>80</v>
      </c>
      <c r="AY105" s="146" t="s">
        <v>167</v>
      </c>
    </row>
    <row r="106" spans="2:65" s="1" customFormat="1" ht="16.5" customHeight="1" x14ac:dyDescent="0.2">
      <c r="B106" s="32"/>
      <c r="C106" s="152" t="s">
        <v>173</v>
      </c>
      <c r="D106" s="152" t="s">
        <v>180</v>
      </c>
      <c r="E106" s="153" t="s">
        <v>1522</v>
      </c>
      <c r="F106" s="154" t="s">
        <v>1523</v>
      </c>
      <c r="G106" s="155" t="s">
        <v>183</v>
      </c>
      <c r="H106" s="156">
        <v>83.7</v>
      </c>
      <c r="I106" s="157"/>
      <c r="J106" s="158">
        <f>ROUND(I106*H106,2)</f>
        <v>0</v>
      </c>
      <c r="K106" s="154" t="s">
        <v>172</v>
      </c>
      <c r="L106" s="159"/>
      <c r="M106" s="160" t="s">
        <v>19</v>
      </c>
      <c r="N106" s="161" t="s">
        <v>43</v>
      </c>
      <c r="P106" s="129">
        <f>O106*H106</f>
        <v>0</v>
      </c>
      <c r="Q106" s="129">
        <v>1</v>
      </c>
      <c r="R106" s="129">
        <f>Q106*H106</f>
        <v>83.7</v>
      </c>
      <c r="S106" s="129">
        <v>0</v>
      </c>
      <c r="T106" s="129">
        <f>S106*H106</f>
        <v>0</v>
      </c>
      <c r="U106" s="130" t="s">
        <v>19</v>
      </c>
      <c r="AR106" s="131" t="s">
        <v>184</v>
      </c>
      <c r="AT106" s="131" t="s">
        <v>180</v>
      </c>
      <c r="AU106" s="131" t="s">
        <v>82</v>
      </c>
      <c r="AY106" s="17" t="s">
        <v>167</v>
      </c>
      <c r="BE106" s="132">
        <f>IF(N106="základní",J106,0)</f>
        <v>0</v>
      </c>
      <c r="BF106" s="132">
        <f>IF(N106="snížená",J106,0)</f>
        <v>0</v>
      </c>
      <c r="BG106" s="132">
        <f>IF(N106="zákl. přenesená",J106,0)</f>
        <v>0</v>
      </c>
      <c r="BH106" s="132">
        <f>IF(N106="sníž. přenesená",J106,0)</f>
        <v>0</v>
      </c>
      <c r="BI106" s="132">
        <f>IF(N106="nulová",J106,0)</f>
        <v>0</v>
      </c>
      <c r="BJ106" s="17" t="s">
        <v>80</v>
      </c>
      <c r="BK106" s="132">
        <f>ROUND(I106*H106,2)</f>
        <v>0</v>
      </c>
      <c r="BL106" s="17" t="s">
        <v>173</v>
      </c>
      <c r="BM106" s="131" t="s">
        <v>1524</v>
      </c>
    </row>
    <row r="107" spans="2:65" s="11" customFormat="1" x14ac:dyDescent="0.2">
      <c r="B107" s="137"/>
      <c r="D107" s="138" t="s">
        <v>177</v>
      </c>
      <c r="E107" s="139" t="s">
        <v>19</v>
      </c>
      <c r="F107" s="140" t="s">
        <v>1525</v>
      </c>
      <c r="H107" s="141">
        <v>83.7</v>
      </c>
      <c r="I107" s="142"/>
      <c r="L107" s="137"/>
      <c r="M107" s="143"/>
      <c r="U107" s="144"/>
      <c r="AT107" s="139" t="s">
        <v>177</v>
      </c>
      <c r="AU107" s="139" t="s">
        <v>82</v>
      </c>
      <c r="AV107" s="11" t="s">
        <v>82</v>
      </c>
      <c r="AW107" s="11" t="s">
        <v>34</v>
      </c>
      <c r="AX107" s="11" t="s">
        <v>80</v>
      </c>
      <c r="AY107" s="139" t="s">
        <v>167</v>
      </c>
    </row>
    <row r="108" spans="2:65" s="1" customFormat="1" ht="44.25" customHeight="1" x14ac:dyDescent="0.2">
      <c r="B108" s="32"/>
      <c r="C108" s="120" t="s">
        <v>199</v>
      </c>
      <c r="D108" s="120" t="s">
        <v>168</v>
      </c>
      <c r="E108" s="121" t="s">
        <v>1526</v>
      </c>
      <c r="F108" s="122" t="s">
        <v>1527</v>
      </c>
      <c r="G108" s="123" t="s">
        <v>193</v>
      </c>
      <c r="H108" s="124">
        <v>50</v>
      </c>
      <c r="I108" s="125"/>
      <c r="J108" s="126">
        <f>ROUND(I108*H108,2)</f>
        <v>0</v>
      </c>
      <c r="K108" s="122" t="s">
        <v>172</v>
      </c>
      <c r="L108" s="32"/>
      <c r="M108" s="127" t="s">
        <v>19</v>
      </c>
      <c r="N108" s="128" t="s">
        <v>43</v>
      </c>
      <c r="P108" s="129">
        <f>O108*H108</f>
        <v>0</v>
      </c>
      <c r="Q108" s="129">
        <v>0</v>
      </c>
      <c r="R108" s="129">
        <f>Q108*H108</f>
        <v>0</v>
      </c>
      <c r="S108" s="129">
        <v>0</v>
      </c>
      <c r="T108" s="129">
        <f>S108*H108</f>
        <v>0</v>
      </c>
      <c r="U108" s="130" t="s">
        <v>19</v>
      </c>
      <c r="AR108" s="131" t="s">
        <v>173</v>
      </c>
      <c r="AT108" s="131" t="s">
        <v>168</v>
      </c>
      <c r="AU108" s="131" t="s">
        <v>82</v>
      </c>
      <c r="AY108" s="17" t="s">
        <v>167</v>
      </c>
      <c r="BE108" s="132">
        <f>IF(N108="základní",J108,0)</f>
        <v>0</v>
      </c>
      <c r="BF108" s="132">
        <f>IF(N108="snížená",J108,0)</f>
        <v>0</v>
      </c>
      <c r="BG108" s="132">
        <f>IF(N108="zákl. přenesená",J108,0)</f>
        <v>0</v>
      </c>
      <c r="BH108" s="132">
        <f>IF(N108="sníž. přenesená",J108,0)</f>
        <v>0</v>
      </c>
      <c r="BI108" s="132">
        <f>IF(N108="nulová",J108,0)</f>
        <v>0</v>
      </c>
      <c r="BJ108" s="17" t="s">
        <v>80</v>
      </c>
      <c r="BK108" s="132">
        <f>ROUND(I108*H108,2)</f>
        <v>0</v>
      </c>
      <c r="BL108" s="17" t="s">
        <v>173</v>
      </c>
      <c r="BM108" s="131" t="s">
        <v>1528</v>
      </c>
    </row>
    <row r="109" spans="2:65" s="1" customFormat="1" x14ac:dyDescent="0.2">
      <c r="B109" s="32"/>
      <c r="D109" s="133" t="s">
        <v>175</v>
      </c>
      <c r="F109" s="134" t="s">
        <v>1529</v>
      </c>
      <c r="I109" s="135"/>
      <c r="L109" s="32"/>
      <c r="M109" s="136"/>
      <c r="U109" s="53"/>
      <c r="AT109" s="17" t="s">
        <v>175</v>
      </c>
      <c r="AU109" s="17" t="s">
        <v>82</v>
      </c>
    </row>
    <row r="110" spans="2:65" s="11" customFormat="1" x14ac:dyDescent="0.2">
      <c r="B110" s="137"/>
      <c r="D110" s="138" t="s">
        <v>177</v>
      </c>
      <c r="E110" s="139" t="s">
        <v>19</v>
      </c>
      <c r="F110" s="140" t="s">
        <v>1530</v>
      </c>
      <c r="H110" s="141">
        <v>50</v>
      </c>
      <c r="I110" s="142"/>
      <c r="L110" s="137"/>
      <c r="M110" s="143"/>
      <c r="U110" s="144"/>
      <c r="AT110" s="139" t="s">
        <v>177</v>
      </c>
      <c r="AU110" s="139" t="s">
        <v>82</v>
      </c>
      <c r="AV110" s="11" t="s">
        <v>82</v>
      </c>
      <c r="AW110" s="11" t="s">
        <v>34</v>
      </c>
      <c r="AX110" s="11" t="s">
        <v>72</v>
      </c>
      <c r="AY110" s="139" t="s">
        <v>167</v>
      </c>
    </row>
    <row r="111" spans="2:65" s="12" customFormat="1" x14ac:dyDescent="0.2">
      <c r="B111" s="145"/>
      <c r="D111" s="138" t="s">
        <v>177</v>
      </c>
      <c r="E111" s="146" t="s">
        <v>19</v>
      </c>
      <c r="F111" s="147" t="s">
        <v>179</v>
      </c>
      <c r="H111" s="148">
        <v>50</v>
      </c>
      <c r="I111" s="149"/>
      <c r="L111" s="145"/>
      <c r="M111" s="150"/>
      <c r="U111" s="151"/>
      <c r="AT111" s="146" t="s">
        <v>177</v>
      </c>
      <c r="AU111" s="146" t="s">
        <v>82</v>
      </c>
      <c r="AV111" s="12" t="s">
        <v>173</v>
      </c>
      <c r="AW111" s="12" t="s">
        <v>34</v>
      </c>
      <c r="AX111" s="12" t="s">
        <v>80</v>
      </c>
      <c r="AY111" s="146" t="s">
        <v>167</v>
      </c>
    </row>
    <row r="112" spans="2:65" s="10" customFormat="1" ht="22.9" customHeight="1" x14ac:dyDescent="0.2">
      <c r="B112" s="110"/>
      <c r="D112" s="111" t="s">
        <v>71</v>
      </c>
      <c r="E112" s="175" t="s">
        <v>187</v>
      </c>
      <c r="F112" s="175" t="s">
        <v>1531</v>
      </c>
      <c r="I112" s="113"/>
      <c r="J112" s="176">
        <f>BK112</f>
        <v>0</v>
      </c>
      <c r="L112" s="110"/>
      <c r="M112" s="115"/>
      <c r="P112" s="116">
        <f>SUM(P113:P114)</f>
        <v>0</v>
      </c>
      <c r="R112" s="116">
        <f>SUM(R113:R114)</f>
        <v>0.83550000000000002</v>
      </c>
      <c r="T112" s="116">
        <f>SUM(T113:T114)</f>
        <v>0</v>
      </c>
      <c r="U112" s="117"/>
      <c r="AR112" s="111" t="s">
        <v>80</v>
      </c>
      <c r="AT112" s="118" t="s">
        <v>71</v>
      </c>
      <c r="AU112" s="118" t="s">
        <v>80</v>
      </c>
      <c r="AY112" s="111" t="s">
        <v>167</v>
      </c>
      <c r="BK112" s="119">
        <f>SUM(BK113:BK114)</f>
        <v>0</v>
      </c>
    </row>
    <row r="113" spans="2:65" s="1" customFormat="1" ht="33" customHeight="1" x14ac:dyDescent="0.2">
      <c r="B113" s="32"/>
      <c r="C113" s="120" t="s">
        <v>205</v>
      </c>
      <c r="D113" s="120" t="s">
        <v>168</v>
      </c>
      <c r="E113" s="121" t="s">
        <v>1532</v>
      </c>
      <c r="F113" s="122" t="s">
        <v>1533</v>
      </c>
      <c r="G113" s="123" t="s">
        <v>314</v>
      </c>
      <c r="H113" s="124">
        <v>1</v>
      </c>
      <c r="I113" s="125"/>
      <c r="J113" s="126">
        <f>ROUND(I113*H113,2)</f>
        <v>0</v>
      </c>
      <c r="K113" s="122" t="s">
        <v>172</v>
      </c>
      <c r="L113" s="32"/>
      <c r="M113" s="127" t="s">
        <v>19</v>
      </c>
      <c r="N113" s="128" t="s">
        <v>43</v>
      </c>
      <c r="P113" s="129">
        <f>O113*H113</f>
        <v>0</v>
      </c>
      <c r="Q113" s="129">
        <v>0.83550000000000002</v>
      </c>
      <c r="R113" s="129">
        <f>Q113*H113</f>
        <v>0.83550000000000002</v>
      </c>
      <c r="S113" s="129">
        <v>0</v>
      </c>
      <c r="T113" s="129">
        <f>S113*H113</f>
        <v>0</v>
      </c>
      <c r="U113" s="130" t="s">
        <v>19</v>
      </c>
      <c r="AR113" s="131" t="s">
        <v>173</v>
      </c>
      <c r="AT113" s="131" t="s">
        <v>168</v>
      </c>
      <c r="AU113" s="131" t="s">
        <v>82</v>
      </c>
      <c r="AY113" s="17" t="s">
        <v>167</v>
      </c>
      <c r="BE113" s="132">
        <f>IF(N113="základní",J113,0)</f>
        <v>0</v>
      </c>
      <c r="BF113" s="132">
        <f>IF(N113="snížená",J113,0)</f>
        <v>0</v>
      </c>
      <c r="BG113" s="132">
        <f>IF(N113="zákl. přenesená",J113,0)</f>
        <v>0</v>
      </c>
      <c r="BH113" s="132">
        <f>IF(N113="sníž. přenesená",J113,0)</f>
        <v>0</v>
      </c>
      <c r="BI113" s="132">
        <f>IF(N113="nulová",J113,0)</f>
        <v>0</v>
      </c>
      <c r="BJ113" s="17" t="s">
        <v>80</v>
      </c>
      <c r="BK113" s="132">
        <f>ROUND(I113*H113,2)</f>
        <v>0</v>
      </c>
      <c r="BL113" s="17" t="s">
        <v>173</v>
      </c>
      <c r="BM113" s="131" t="s">
        <v>1534</v>
      </c>
    </row>
    <row r="114" spans="2:65" s="1" customFormat="1" x14ac:dyDescent="0.2">
      <c r="B114" s="32"/>
      <c r="D114" s="133" t="s">
        <v>175</v>
      </c>
      <c r="F114" s="134" t="s">
        <v>1535</v>
      </c>
      <c r="I114" s="135"/>
      <c r="L114" s="32"/>
      <c r="M114" s="136"/>
      <c r="U114" s="53"/>
      <c r="AT114" s="17" t="s">
        <v>175</v>
      </c>
      <c r="AU114" s="17" t="s">
        <v>82</v>
      </c>
    </row>
    <row r="115" spans="2:65" s="10" customFormat="1" ht="22.9" customHeight="1" x14ac:dyDescent="0.2">
      <c r="B115" s="110"/>
      <c r="D115" s="111" t="s">
        <v>71</v>
      </c>
      <c r="E115" s="175" t="s">
        <v>173</v>
      </c>
      <c r="F115" s="175" t="s">
        <v>232</v>
      </c>
      <c r="I115" s="113"/>
      <c r="J115" s="176">
        <f>BK115</f>
        <v>0</v>
      </c>
      <c r="L115" s="110"/>
      <c r="M115" s="115"/>
      <c r="P115" s="116">
        <f>SUM(P116:P119)</f>
        <v>0</v>
      </c>
      <c r="R115" s="116">
        <f>SUM(R116:R119)</f>
        <v>46.511656000000002</v>
      </c>
      <c r="T115" s="116">
        <f>SUM(T116:T119)</f>
        <v>0</v>
      </c>
      <c r="U115" s="117"/>
      <c r="AR115" s="111" t="s">
        <v>80</v>
      </c>
      <c r="AT115" s="118" t="s">
        <v>71</v>
      </c>
      <c r="AU115" s="118" t="s">
        <v>80</v>
      </c>
      <c r="AY115" s="111" t="s">
        <v>167</v>
      </c>
      <c r="BK115" s="119">
        <f>SUM(BK116:BK119)</f>
        <v>0</v>
      </c>
    </row>
    <row r="116" spans="2:65" s="1" customFormat="1" ht="55.5" customHeight="1" x14ac:dyDescent="0.2">
      <c r="B116" s="32"/>
      <c r="C116" s="120" t="s">
        <v>212</v>
      </c>
      <c r="D116" s="120" t="s">
        <v>168</v>
      </c>
      <c r="E116" s="121" t="s">
        <v>1536</v>
      </c>
      <c r="F116" s="122" t="s">
        <v>1537</v>
      </c>
      <c r="G116" s="123" t="s">
        <v>193</v>
      </c>
      <c r="H116" s="124">
        <v>100</v>
      </c>
      <c r="I116" s="125"/>
      <c r="J116" s="126">
        <f>ROUND(I116*H116,2)</f>
        <v>0</v>
      </c>
      <c r="K116" s="122" t="s">
        <v>172</v>
      </c>
      <c r="L116" s="32"/>
      <c r="M116" s="127" t="s">
        <v>19</v>
      </c>
      <c r="N116" s="128" t="s">
        <v>43</v>
      </c>
      <c r="P116" s="129">
        <f>O116*H116</f>
        <v>0</v>
      </c>
      <c r="Q116" s="129">
        <v>0.46511656000000001</v>
      </c>
      <c r="R116" s="129">
        <f>Q116*H116</f>
        <v>46.511656000000002</v>
      </c>
      <c r="S116" s="129">
        <v>0</v>
      </c>
      <c r="T116" s="129">
        <f>S116*H116</f>
        <v>0</v>
      </c>
      <c r="U116" s="130" t="s">
        <v>19</v>
      </c>
      <c r="AR116" s="131" t="s">
        <v>173</v>
      </c>
      <c r="AT116" s="131" t="s">
        <v>168</v>
      </c>
      <c r="AU116" s="131" t="s">
        <v>82</v>
      </c>
      <c r="AY116" s="17" t="s">
        <v>167</v>
      </c>
      <c r="BE116" s="132">
        <f>IF(N116="základní",J116,0)</f>
        <v>0</v>
      </c>
      <c r="BF116" s="132">
        <f>IF(N116="snížená",J116,0)</f>
        <v>0</v>
      </c>
      <c r="BG116" s="132">
        <f>IF(N116="zákl. přenesená",J116,0)</f>
        <v>0</v>
      </c>
      <c r="BH116" s="132">
        <f>IF(N116="sníž. přenesená",J116,0)</f>
        <v>0</v>
      </c>
      <c r="BI116" s="132">
        <f>IF(N116="nulová",J116,0)</f>
        <v>0</v>
      </c>
      <c r="BJ116" s="17" t="s">
        <v>80</v>
      </c>
      <c r="BK116" s="132">
        <f>ROUND(I116*H116,2)</f>
        <v>0</v>
      </c>
      <c r="BL116" s="17" t="s">
        <v>173</v>
      </c>
      <c r="BM116" s="131" t="s">
        <v>1538</v>
      </c>
    </row>
    <row r="117" spans="2:65" s="1" customFormat="1" x14ac:dyDescent="0.2">
      <c r="B117" s="32"/>
      <c r="D117" s="133" t="s">
        <v>175</v>
      </c>
      <c r="F117" s="134" t="s">
        <v>1539</v>
      </c>
      <c r="I117" s="135"/>
      <c r="L117" s="32"/>
      <c r="M117" s="136"/>
      <c r="U117" s="53"/>
      <c r="AT117" s="17" t="s">
        <v>175</v>
      </c>
      <c r="AU117" s="17" t="s">
        <v>82</v>
      </c>
    </row>
    <row r="118" spans="2:65" s="11" customFormat="1" x14ac:dyDescent="0.2">
      <c r="B118" s="137"/>
      <c r="D118" s="138" t="s">
        <v>177</v>
      </c>
      <c r="E118" s="139" t="s">
        <v>19</v>
      </c>
      <c r="F118" s="140" t="s">
        <v>1540</v>
      </c>
      <c r="H118" s="141">
        <v>100</v>
      </c>
      <c r="I118" s="142"/>
      <c r="L118" s="137"/>
      <c r="M118" s="143"/>
      <c r="U118" s="144"/>
      <c r="AT118" s="139" t="s">
        <v>177</v>
      </c>
      <c r="AU118" s="139" t="s">
        <v>82</v>
      </c>
      <c r="AV118" s="11" t="s">
        <v>82</v>
      </c>
      <c r="AW118" s="11" t="s">
        <v>34</v>
      </c>
      <c r="AX118" s="11" t="s">
        <v>72</v>
      </c>
      <c r="AY118" s="139" t="s">
        <v>167</v>
      </c>
    </row>
    <row r="119" spans="2:65" s="12" customFormat="1" x14ac:dyDescent="0.2">
      <c r="B119" s="145"/>
      <c r="D119" s="138" t="s">
        <v>177</v>
      </c>
      <c r="E119" s="146" t="s">
        <v>19</v>
      </c>
      <c r="F119" s="147" t="s">
        <v>179</v>
      </c>
      <c r="H119" s="148">
        <v>100</v>
      </c>
      <c r="I119" s="149"/>
      <c r="L119" s="145"/>
      <c r="M119" s="150"/>
      <c r="U119" s="151"/>
      <c r="AT119" s="146" t="s">
        <v>177</v>
      </c>
      <c r="AU119" s="146" t="s">
        <v>82</v>
      </c>
      <c r="AV119" s="12" t="s">
        <v>173</v>
      </c>
      <c r="AW119" s="12" t="s">
        <v>34</v>
      </c>
      <c r="AX119" s="12" t="s">
        <v>80</v>
      </c>
      <c r="AY119" s="146" t="s">
        <v>167</v>
      </c>
    </row>
    <row r="120" spans="2:65" s="10" customFormat="1" ht="22.9" customHeight="1" x14ac:dyDescent="0.2">
      <c r="B120" s="110"/>
      <c r="D120" s="111" t="s">
        <v>71</v>
      </c>
      <c r="E120" s="175" t="s">
        <v>184</v>
      </c>
      <c r="F120" s="175" t="s">
        <v>310</v>
      </c>
      <c r="I120" s="113"/>
      <c r="J120" s="176">
        <f>BK120</f>
        <v>0</v>
      </c>
      <c r="L120" s="110"/>
      <c r="M120" s="115"/>
      <c r="P120" s="116">
        <f>SUM(P121:P158)</f>
        <v>0</v>
      </c>
      <c r="R120" s="116">
        <f>SUM(R121:R158)</f>
        <v>13.2367727508</v>
      </c>
      <c r="T120" s="116">
        <f>SUM(T121:T158)</f>
        <v>0</v>
      </c>
      <c r="U120" s="117"/>
      <c r="AR120" s="111" t="s">
        <v>80</v>
      </c>
      <c r="AT120" s="118" t="s">
        <v>71</v>
      </c>
      <c r="AU120" s="118" t="s">
        <v>80</v>
      </c>
      <c r="AY120" s="111" t="s">
        <v>167</v>
      </c>
      <c r="BK120" s="119">
        <f>SUM(BK121:BK158)</f>
        <v>0</v>
      </c>
    </row>
    <row r="121" spans="2:65" s="1" customFormat="1" ht="37.9" customHeight="1" x14ac:dyDescent="0.2">
      <c r="B121" s="32"/>
      <c r="C121" s="120" t="s">
        <v>184</v>
      </c>
      <c r="D121" s="120" t="s">
        <v>168</v>
      </c>
      <c r="E121" s="121" t="s">
        <v>1541</v>
      </c>
      <c r="F121" s="122" t="s">
        <v>1542</v>
      </c>
      <c r="G121" s="123" t="s">
        <v>228</v>
      </c>
      <c r="H121" s="124">
        <v>80.5</v>
      </c>
      <c r="I121" s="125"/>
      <c r="J121" s="126">
        <f>ROUND(I121*H121,2)</f>
        <v>0</v>
      </c>
      <c r="K121" s="122" t="s">
        <v>172</v>
      </c>
      <c r="L121" s="32"/>
      <c r="M121" s="127" t="s">
        <v>19</v>
      </c>
      <c r="N121" s="128" t="s">
        <v>43</v>
      </c>
      <c r="P121" s="129">
        <f>O121*H121</f>
        <v>0</v>
      </c>
      <c r="Q121" s="129">
        <v>6.0000000000000002E-6</v>
      </c>
      <c r="R121" s="129">
        <f>Q121*H121</f>
        <v>4.8300000000000003E-4</v>
      </c>
      <c r="S121" s="129">
        <v>0</v>
      </c>
      <c r="T121" s="129">
        <f>S121*H121</f>
        <v>0</v>
      </c>
      <c r="U121" s="130" t="s">
        <v>19</v>
      </c>
      <c r="AR121" s="131" t="s">
        <v>173</v>
      </c>
      <c r="AT121" s="131" t="s">
        <v>168</v>
      </c>
      <c r="AU121" s="131" t="s">
        <v>82</v>
      </c>
      <c r="AY121" s="17" t="s">
        <v>167</v>
      </c>
      <c r="BE121" s="132">
        <f>IF(N121="základní",J121,0)</f>
        <v>0</v>
      </c>
      <c r="BF121" s="132">
        <f>IF(N121="snížená",J121,0)</f>
        <v>0</v>
      </c>
      <c r="BG121" s="132">
        <f>IF(N121="zákl. přenesená",J121,0)</f>
        <v>0</v>
      </c>
      <c r="BH121" s="132">
        <f>IF(N121="sníž. přenesená",J121,0)</f>
        <v>0</v>
      </c>
      <c r="BI121" s="132">
        <f>IF(N121="nulová",J121,0)</f>
        <v>0</v>
      </c>
      <c r="BJ121" s="17" t="s">
        <v>80</v>
      </c>
      <c r="BK121" s="132">
        <f>ROUND(I121*H121,2)</f>
        <v>0</v>
      </c>
      <c r="BL121" s="17" t="s">
        <v>173</v>
      </c>
      <c r="BM121" s="131" t="s">
        <v>1543</v>
      </c>
    </row>
    <row r="122" spans="2:65" s="1" customFormat="1" x14ac:dyDescent="0.2">
      <c r="B122" s="32"/>
      <c r="D122" s="133" t="s">
        <v>175</v>
      </c>
      <c r="F122" s="134" t="s">
        <v>1544</v>
      </c>
      <c r="I122" s="135"/>
      <c r="L122" s="32"/>
      <c r="M122" s="136"/>
      <c r="U122" s="53"/>
      <c r="AT122" s="17" t="s">
        <v>175</v>
      </c>
      <c r="AU122" s="17" t="s">
        <v>82</v>
      </c>
    </row>
    <row r="123" spans="2:65" s="1" customFormat="1" ht="19.5" x14ac:dyDescent="0.2">
      <c r="B123" s="32"/>
      <c r="D123" s="138" t="s">
        <v>1136</v>
      </c>
      <c r="F123" s="181" t="s">
        <v>1545</v>
      </c>
      <c r="I123" s="135"/>
      <c r="L123" s="32"/>
      <c r="M123" s="136"/>
      <c r="U123" s="53"/>
      <c r="AT123" s="17" t="s">
        <v>1136</v>
      </c>
      <c r="AU123" s="17" t="s">
        <v>82</v>
      </c>
    </row>
    <row r="124" spans="2:65" s="11" customFormat="1" x14ac:dyDescent="0.2">
      <c r="B124" s="137"/>
      <c r="D124" s="138" t="s">
        <v>177</v>
      </c>
      <c r="E124" s="139" t="s">
        <v>19</v>
      </c>
      <c r="F124" s="140" t="s">
        <v>1546</v>
      </c>
      <c r="H124" s="141">
        <v>80.5</v>
      </c>
      <c r="I124" s="142"/>
      <c r="L124" s="137"/>
      <c r="M124" s="143"/>
      <c r="U124" s="144"/>
      <c r="AT124" s="139" t="s">
        <v>177</v>
      </c>
      <c r="AU124" s="139" t="s">
        <v>82</v>
      </c>
      <c r="AV124" s="11" t="s">
        <v>82</v>
      </c>
      <c r="AW124" s="11" t="s">
        <v>34</v>
      </c>
      <c r="AX124" s="11" t="s">
        <v>72</v>
      </c>
      <c r="AY124" s="139" t="s">
        <v>167</v>
      </c>
    </row>
    <row r="125" spans="2:65" s="12" customFormat="1" x14ac:dyDescent="0.2">
      <c r="B125" s="145"/>
      <c r="D125" s="138" t="s">
        <v>177</v>
      </c>
      <c r="E125" s="146" t="s">
        <v>19</v>
      </c>
      <c r="F125" s="147" t="s">
        <v>179</v>
      </c>
      <c r="H125" s="148">
        <v>80.5</v>
      </c>
      <c r="I125" s="149"/>
      <c r="L125" s="145"/>
      <c r="M125" s="150"/>
      <c r="U125" s="151"/>
      <c r="AT125" s="146" t="s">
        <v>177</v>
      </c>
      <c r="AU125" s="146" t="s">
        <v>82</v>
      </c>
      <c r="AV125" s="12" t="s">
        <v>173</v>
      </c>
      <c r="AW125" s="12" t="s">
        <v>34</v>
      </c>
      <c r="AX125" s="12" t="s">
        <v>80</v>
      </c>
      <c r="AY125" s="146" t="s">
        <v>167</v>
      </c>
    </row>
    <row r="126" spans="2:65" s="1" customFormat="1" ht="16.5" customHeight="1" x14ac:dyDescent="0.2">
      <c r="B126" s="32"/>
      <c r="C126" s="152" t="s">
        <v>225</v>
      </c>
      <c r="D126" s="152" t="s">
        <v>180</v>
      </c>
      <c r="E126" s="153" t="s">
        <v>1547</v>
      </c>
      <c r="F126" s="154" t="s">
        <v>1548</v>
      </c>
      <c r="G126" s="155" t="s">
        <v>228</v>
      </c>
      <c r="H126" s="156">
        <v>18.54</v>
      </c>
      <c r="I126" s="157"/>
      <c r="J126" s="158">
        <f>ROUND(I126*H126,2)</f>
        <v>0</v>
      </c>
      <c r="K126" s="154" t="s">
        <v>172</v>
      </c>
      <c r="L126" s="159"/>
      <c r="M126" s="160" t="s">
        <v>19</v>
      </c>
      <c r="N126" s="161" t="s">
        <v>43</v>
      </c>
      <c r="P126" s="129">
        <f>O126*H126</f>
        <v>0</v>
      </c>
      <c r="Q126" s="129">
        <v>1.5399999999999999E-3</v>
      </c>
      <c r="R126" s="129">
        <f>Q126*H126</f>
        <v>2.8551599999999996E-2</v>
      </c>
      <c r="S126" s="129">
        <v>0</v>
      </c>
      <c r="T126" s="129">
        <f>S126*H126</f>
        <v>0</v>
      </c>
      <c r="U126" s="130" t="s">
        <v>19</v>
      </c>
      <c r="AR126" s="131" t="s">
        <v>184</v>
      </c>
      <c r="AT126" s="131" t="s">
        <v>180</v>
      </c>
      <c r="AU126" s="131" t="s">
        <v>82</v>
      </c>
      <c r="AY126" s="17" t="s">
        <v>167</v>
      </c>
      <c r="BE126" s="132">
        <f>IF(N126="základní",J126,0)</f>
        <v>0</v>
      </c>
      <c r="BF126" s="132">
        <f>IF(N126="snížená",J126,0)</f>
        <v>0</v>
      </c>
      <c r="BG126" s="132">
        <f>IF(N126="zákl. přenesená",J126,0)</f>
        <v>0</v>
      </c>
      <c r="BH126" s="132">
        <f>IF(N126="sníž. přenesená",J126,0)</f>
        <v>0</v>
      </c>
      <c r="BI126" s="132">
        <f>IF(N126="nulová",J126,0)</f>
        <v>0</v>
      </c>
      <c r="BJ126" s="17" t="s">
        <v>80</v>
      </c>
      <c r="BK126" s="132">
        <f>ROUND(I126*H126,2)</f>
        <v>0</v>
      </c>
      <c r="BL126" s="17" t="s">
        <v>173</v>
      </c>
      <c r="BM126" s="131" t="s">
        <v>1549</v>
      </c>
    </row>
    <row r="127" spans="2:65" s="11" customFormat="1" x14ac:dyDescent="0.2">
      <c r="B127" s="137"/>
      <c r="D127" s="138" t="s">
        <v>177</v>
      </c>
      <c r="F127" s="140" t="s">
        <v>1550</v>
      </c>
      <c r="H127" s="141">
        <v>18.54</v>
      </c>
      <c r="I127" s="142"/>
      <c r="L127" s="137"/>
      <c r="M127" s="143"/>
      <c r="U127" s="144"/>
      <c r="AT127" s="139" t="s">
        <v>177</v>
      </c>
      <c r="AU127" s="139" t="s">
        <v>82</v>
      </c>
      <c r="AV127" s="11" t="s">
        <v>82</v>
      </c>
      <c r="AW127" s="11" t="s">
        <v>4</v>
      </c>
      <c r="AX127" s="11" t="s">
        <v>80</v>
      </c>
      <c r="AY127" s="139" t="s">
        <v>167</v>
      </c>
    </row>
    <row r="128" spans="2:65" s="1" customFormat="1" ht="16.5" customHeight="1" x14ac:dyDescent="0.2">
      <c r="B128" s="32"/>
      <c r="C128" s="152" t="s">
        <v>233</v>
      </c>
      <c r="D128" s="152" t="s">
        <v>180</v>
      </c>
      <c r="E128" s="153" t="s">
        <v>1551</v>
      </c>
      <c r="F128" s="154" t="s">
        <v>1552</v>
      </c>
      <c r="G128" s="155" t="s">
        <v>228</v>
      </c>
      <c r="H128" s="156">
        <v>16.48</v>
      </c>
      <c r="I128" s="157"/>
      <c r="J128" s="158">
        <f>ROUND(I128*H128,2)</f>
        <v>0</v>
      </c>
      <c r="K128" s="154" t="s">
        <v>172</v>
      </c>
      <c r="L128" s="159"/>
      <c r="M128" s="160" t="s">
        <v>19</v>
      </c>
      <c r="N128" s="161" t="s">
        <v>43</v>
      </c>
      <c r="P128" s="129">
        <f>O128*H128</f>
        <v>0</v>
      </c>
      <c r="Q128" s="129">
        <v>1.82E-3</v>
      </c>
      <c r="R128" s="129">
        <f>Q128*H128</f>
        <v>2.9993600000000002E-2</v>
      </c>
      <c r="S128" s="129">
        <v>0</v>
      </c>
      <c r="T128" s="129">
        <f>S128*H128</f>
        <v>0</v>
      </c>
      <c r="U128" s="130" t="s">
        <v>19</v>
      </c>
      <c r="AR128" s="131" t="s">
        <v>184</v>
      </c>
      <c r="AT128" s="131" t="s">
        <v>180</v>
      </c>
      <c r="AU128" s="131" t="s">
        <v>82</v>
      </c>
      <c r="AY128" s="17" t="s">
        <v>167</v>
      </c>
      <c r="BE128" s="132">
        <f>IF(N128="základní",J128,0)</f>
        <v>0</v>
      </c>
      <c r="BF128" s="132">
        <f>IF(N128="snížená",J128,0)</f>
        <v>0</v>
      </c>
      <c r="BG128" s="132">
        <f>IF(N128="zákl. přenesená",J128,0)</f>
        <v>0</v>
      </c>
      <c r="BH128" s="132">
        <f>IF(N128="sníž. přenesená",J128,0)</f>
        <v>0</v>
      </c>
      <c r="BI128" s="132">
        <f>IF(N128="nulová",J128,0)</f>
        <v>0</v>
      </c>
      <c r="BJ128" s="17" t="s">
        <v>80</v>
      </c>
      <c r="BK128" s="132">
        <f>ROUND(I128*H128,2)</f>
        <v>0</v>
      </c>
      <c r="BL128" s="17" t="s">
        <v>173</v>
      </c>
      <c r="BM128" s="131" t="s">
        <v>1553</v>
      </c>
    </row>
    <row r="129" spans="2:65" s="11" customFormat="1" x14ac:dyDescent="0.2">
      <c r="B129" s="137"/>
      <c r="D129" s="138" t="s">
        <v>177</v>
      </c>
      <c r="F129" s="140" t="s">
        <v>1554</v>
      </c>
      <c r="H129" s="141">
        <v>16.48</v>
      </c>
      <c r="I129" s="142"/>
      <c r="L129" s="137"/>
      <c r="M129" s="143"/>
      <c r="U129" s="144"/>
      <c r="AT129" s="139" t="s">
        <v>177</v>
      </c>
      <c r="AU129" s="139" t="s">
        <v>82</v>
      </c>
      <c r="AV129" s="11" t="s">
        <v>82</v>
      </c>
      <c r="AW129" s="11" t="s">
        <v>4</v>
      </c>
      <c r="AX129" s="11" t="s">
        <v>80</v>
      </c>
      <c r="AY129" s="139" t="s">
        <v>167</v>
      </c>
    </row>
    <row r="130" spans="2:65" s="1" customFormat="1" ht="16.5" customHeight="1" x14ac:dyDescent="0.2">
      <c r="B130" s="32"/>
      <c r="C130" s="152" t="s">
        <v>239</v>
      </c>
      <c r="D130" s="152" t="s">
        <v>180</v>
      </c>
      <c r="E130" s="153" t="s">
        <v>1555</v>
      </c>
      <c r="F130" s="154" t="s">
        <v>1556</v>
      </c>
      <c r="G130" s="155" t="s">
        <v>228</v>
      </c>
      <c r="H130" s="156">
        <v>11.33</v>
      </c>
      <c r="I130" s="157"/>
      <c r="J130" s="158">
        <f>ROUND(I130*H130,2)</f>
        <v>0</v>
      </c>
      <c r="K130" s="154" t="s">
        <v>172</v>
      </c>
      <c r="L130" s="159"/>
      <c r="M130" s="160" t="s">
        <v>19</v>
      </c>
      <c r="N130" s="161" t="s">
        <v>43</v>
      </c>
      <c r="P130" s="129">
        <f>O130*H130</f>
        <v>0</v>
      </c>
      <c r="Q130" s="129">
        <v>1.7799999999999999E-3</v>
      </c>
      <c r="R130" s="129">
        <f>Q130*H130</f>
        <v>2.0167399999999999E-2</v>
      </c>
      <c r="S130" s="129">
        <v>0</v>
      </c>
      <c r="T130" s="129">
        <f>S130*H130</f>
        <v>0</v>
      </c>
      <c r="U130" s="130" t="s">
        <v>19</v>
      </c>
      <c r="AR130" s="131" t="s">
        <v>184</v>
      </c>
      <c r="AT130" s="131" t="s">
        <v>180</v>
      </c>
      <c r="AU130" s="131" t="s">
        <v>82</v>
      </c>
      <c r="AY130" s="17" t="s">
        <v>167</v>
      </c>
      <c r="BE130" s="132">
        <f>IF(N130="základní",J130,0)</f>
        <v>0</v>
      </c>
      <c r="BF130" s="132">
        <f>IF(N130="snížená",J130,0)</f>
        <v>0</v>
      </c>
      <c r="BG130" s="132">
        <f>IF(N130="zákl. přenesená",J130,0)</f>
        <v>0</v>
      </c>
      <c r="BH130" s="132">
        <f>IF(N130="sníž. přenesená",J130,0)</f>
        <v>0</v>
      </c>
      <c r="BI130" s="132">
        <f>IF(N130="nulová",J130,0)</f>
        <v>0</v>
      </c>
      <c r="BJ130" s="17" t="s">
        <v>80</v>
      </c>
      <c r="BK130" s="132">
        <f>ROUND(I130*H130,2)</f>
        <v>0</v>
      </c>
      <c r="BL130" s="17" t="s">
        <v>173</v>
      </c>
      <c r="BM130" s="131" t="s">
        <v>1557</v>
      </c>
    </row>
    <row r="131" spans="2:65" s="11" customFormat="1" x14ac:dyDescent="0.2">
      <c r="B131" s="137"/>
      <c r="D131" s="138" t="s">
        <v>177</v>
      </c>
      <c r="F131" s="140" t="s">
        <v>1558</v>
      </c>
      <c r="H131" s="141">
        <v>11.33</v>
      </c>
      <c r="I131" s="142"/>
      <c r="L131" s="137"/>
      <c r="M131" s="143"/>
      <c r="U131" s="144"/>
      <c r="AT131" s="139" t="s">
        <v>177</v>
      </c>
      <c r="AU131" s="139" t="s">
        <v>82</v>
      </c>
      <c r="AV131" s="11" t="s">
        <v>82</v>
      </c>
      <c r="AW131" s="11" t="s">
        <v>4</v>
      </c>
      <c r="AX131" s="11" t="s">
        <v>80</v>
      </c>
      <c r="AY131" s="139" t="s">
        <v>167</v>
      </c>
    </row>
    <row r="132" spans="2:65" s="1" customFormat="1" ht="44.25" customHeight="1" x14ac:dyDescent="0.2">
      <c r="B132" s="32"/>
      <c r="C132" s="120" t="s">
        <v>246</v>
      </c>
      <c r="D132" s="120" t="s">
        <v>168</v>
      </c>
      <c r="E132" s="121" t="s">
        <v>1559</v>
      </c>
      <c r="F132" s="122" t="s">
        <v>1560</v>
      </c>
      <c r="G132" s="123" t="s">
        <v>228</v>
      </c>
      <c r="H132" s="124">
        <v>53</v>
      </c>
      <c r="I132" s="125"/>
      <c r="J132" s="126">
        <f>ROUND(I132*H132,2)</f>
        <v>0</v>
      </c>
      <c r="K132" s="122" t="s">
        <v>172</v>
      </c>
      <c r="L132" s="32"/>
      <c r="M132" s="127" t="s">
        <v>19</v>
      </c>
      <c r="N132" s="128" t="s">
        <v>43</v>
      </c>
      <c r="P132" s="129">
        <f>O132*H132</f>
        <v>0</v>
      </c>
      <c r="Q132" s="129">
        <v>4.9057678000000004E-3</v>
      </c>
      <c r="R132" s="129">
        <f>Q132*H132</f>
        <v>0.26000569340000002</v>
      </c>
      <c r="S132" s="129">
        <v>0</v>
      </c>
      <c r="T132" s="129">
        <f>S132*H132</f>
        <v>0</v>
      </c>
      <c r="U132" s="130" t="s">
        <v>19</v>
      </c>
      <c r="AR132" s="131" t="s">
        <v>173</v>
      </c>
      <c r="AT132" s="131" t="s">
        <v>168</v>
      </c>
      <c r="AU132" s="131" t="s">
        <v>82</v>
      </c>
      <c r="AY132" s="17" t="s">
        <v>167</v>
      </c>
      <c r="BE132" s="132">
        <f>IF(N132="základní",J132,0)</f>
        <v>0</v>
      </c>
      <c r="BF132" s="132">
        <f>IF(N132="snížená",J132,0)</f>
        <v>0</v>
      </c>
      <c r="BG132" s="132">
        <f>IF(N132="zákl. přenesená",J132,0)</f>
        <v>0</v>
      </c>
      <c r="BH132" s="132">
        <f>IF(N132="sníž. přenesená",J132,0)</f>
        <v>0</v>
      </c>
      <c r="BI132" s="132">
        <f>IF(N132="nulová",J132,0)</f>
        <v>0</v>
      </c>
      <c r="BJ132" s="17" t="s">
        <v>80</v>
      </c>
      <c r="BK132" s="132">
        <f>ROUND(I132*H132,2)</f>
        <v>0</v>
      </c>
      <c r="BL132" s="17" t="s">
        <v>173</v>
      </c>
      <c r="BM132" s="131" t="s">
        <v>1561</v>
      </c>
    </row>
    <row r="133" spans="2:65" s="1" customFormat="1" x14ac:dyDescent="0.2">
      <c r="B133" s="32"/>
      <c r="D133" s="133" t="s">
        <v>175</v>
      </c>
      <c r="F133" s="134" t="s">
        <v>1562</v>
      </c>
      <c r="I133" s="135"/>
      <c r="L133" s="32"/>
      <c r="M133" s="136"/>
      <c r="U133" s="53"/>
      <c r="AT133" s="17" t="s">
        <v>175</v>
      </c>
      <c r="AU133" s="17" t="s">
        <v>82</v>
      </c>
    </row>
    <row r="134" spans="2:65" s="11" customFormat="1" x14ac:dyDescent="0.2">
      <c r="B134" s="137"/>
      <c r="D134" s="138" t="s">
        <v>177</v>
      </c>
      <c r="E134" s="139" t="s">
        <v>19</v>
      </c>
      <c r="F134" s="140" t="s">
        <v>1563</v>
      </c>
      <c r="H134" s="141">
        <v>53</v>
      </c>
      <c r="I134" s="142"/>
      <c r="L134" s="137"/>
      <c r="M134" s="143"/>
      <c r="U134" s="144"/>
      <c r="AT134" s="139" t="s">
        <v>177</v>
      </c>
      <c r="AU134" s="139" t="s">
        <v>82</v>
      </c>
      <c r="AV134" s="11" t="s">
        <v>82</v>
      </c>
      <c r="AW134" s="11" t="s">
        <v>34</v>
      </c>
      <c r="AX134" s="11" t="s">
        <v>72</v>
      </c>
      <c r="AY134" s="139" t="s">
        <v>167</v>
      </c>
    </row>
    <row r="135" spans="2:65" s="12" customFormat="1" x14ac:dyDescent="0.2">
      <c r="B135" s="145"/>
      <c r="D135" s="138" t="s">
        <v>177</v>
      </c>
      <c r="E135" s="146" t="s">
        <v>19</v>
      </c>
      <c r="F135" s="147" t="s">
        <v>179</v>
      </c>
      <c r="H135" s="148">
        <v>53</v>
      </c>
      <c r="I135" s="149"/>
      <c r="L135" s="145"/>
      <c r="M135" s="150"/>
      <c r="U135" s="151"/>
      <c r="AT135" s="146" t="s">
        <v>177</v>
      </c>
      <c r="AU135" s="146" t="s">
        <v>82</v>
      </c>
      <c r="AV135" s="12" t="s">
        <v>173</v>
      </c>
      <c r="AW135" s="12" t="s">
        <v>34</v>
      </c>
      <c r="AX135" s="12" t="s">
        <v>80</v>
      </c>
      <c r="AY135" s="146" t="s">
        <v>167</v>
      </c>
    </row>
    <row r="136" spans="2:65" s="1" customFormat="1" ht="44.25" customHeight="1" x14ac:dyDescent="0.2">
      <c r="B136" s="32"/>
      <c r="C136" s="120" t="s">
        <v>255</v>
      </c>
      <c r="D136" s="120" t="s">
        <v>168</v>
      </c>
      <c r="E136" s="121" t="s">
        <v>1564</v>
      </c>
      <c r="F136" s="122" t="s">
        <v>1565</v>
      </c>
      <c r="G136" s="123" t="s">
        <v>228</v>
      </c>
      <c r="H136" s="124">
        <v>6</v>
      </c>
      <c r="I136" s="125"/>
      <c r="J136" s="126">
        <f>ROUND(I136*H136,2)</f>
        <v>0</v>
      </c>
      <c r="K136" s="122" t="s">
        <v>172</v>
      </c>
      <c r="L136" s="32"/>
      <c r="M136" s="127" t="s">
        <v>19</v>
      </c>
      <c r="N136" s="128" t="s">
        <v>43</v>
      </c>
      <c r="P136" s="129">
        <f>O136*H136</f>
        <v>0</v>
      </c>
      <c r="Q136" s="129">
        <v>6.5564239000000003E-3</v>
      </c>
      <c r="R136" s="129">
        <f>Q136*H136</f>
        <v>3.9338543400000002E-2</v>
      </c>
      <c r="S136" s="129">
        <v>0</v>
      </c>
      <c r="T136" s="129">
        <f>S136*H136</f>
        <v>0</v>
      </c>
      <c r="U136" s="130" t="s">
        <v>19</v>
      </c>
      <c r="AR136" s="131" t="s">
        <v>173</v>
      </c>
      <c r="AT136" s="131" t="s">
        <v>168</v>
      </c>
      <c r="AU136" s="131" t="s">
        <v>82</v>
      </c>
      <c r="AY136" s="17" t="s">
        <v>167</v>
      </c>
      <c r="BE136" s="132">
        <f>IF(N136="základní",J136,0)</f>
        <v>0</v>
      </c>
      <c r="BF136" s="132">
        <f>IF(N136="snížená",J136,0)</f>
        <v>0</v>
      </c>
      <c r="BG136" s="132">
        <f>IF(N136="zákl. přenesená",J136,0)</f>
        <v>0</v>
      </c>
      <c r="BH136" s="132">
        <f>IF(N136="sníž. přenesená",J136,0)</f>
        <v>0</v>
      </c>
      <c r="BI136" s="132">
        <f>IF(N136="nulová",J136,0)</f>
        <v>0</v>
      </c>
      <c r="BJ136" s="17" t="s">
        <v>80</v>
      </c>
      <c r="BK136" s="132">
        <f>ROUND(I136*H136,2)</f>
        <v>0</v>
      </c>
      <c r="BL136" s="17" t="s">
        <v>173</v>
      </c>
      <c r="BM136" s="131" t="s">
        <v>1566</v>
      </c>
    </row>
    <row r="137" spans="2:65" s="1" customFormat="1" x14ac:dyDescent="0.2">
      <c r="B137" s="32"/>
      <c r="D137" s="133" t="s">
        <v>175</v>
      </c>
      <c r="F137" s="134" t="s">
        <v>1567</v>
      </c>
      <c r="I137" s="135"/>
      <c r="L137" s="32"/>
      <c r="M137" s="136"/>
      <c r="U137" s="53"/>
      <c r="AT137" s="17" t="s">
        <v>175</v>
      </c>
      <c r="AU137" s="17" t="s">
        <v>82</v>
      </c>
    </row>
    <row r="138" spans="2:65" s="1" customFormat="1" ht="49.15" customHeight="1" x14ac:dyDescent="0.2">
      <c r="B138" s="32"/>
      <c r="C138" s="120" t="s">
        <v>264</v>
      </c>
      <c r="D138" s="120" t="s">
        <v>168</v>
      </c>
      <c r="E138" s="121" t="s">
        <v>1568</v>
      </c>
      <c r="F138" s="122" t="s">
        <v>1569</v>
      </c>
      <c r="G138" s="123" t="s">
        <v>314</v>
      </c>
      <c r="H138" s="124">
        <v>46</v>
      </c>
      <c r="I138" s="125"/>
      <c r="J138" s="126">
        <f>ROUND(I138*H138,2)</f>
        <v>0</v>
      </c>
      <c r="K138" s="122" t="s">
        <v>172</v>
      </c>
      <c r="L138" s="32"/>
      <c r="M138" s="127" t="s">
        <v>19</v>
      </c>
      <c r="N138" s="128" t="s">
        <v>43</v>
      </c>
      <c r="P138" s="129">
        <f>O138*H138</f>
        <v>0</v>
      </c>
      <c r="Q138" s="129">
        <v>8.5000000000000001E-7</v>
      </c>
      <c r="R138" s="129">
        <f>Q138*H138</f>
        <v>3.9100000000000002E-5</v>
      </c>
      <c r="S138" s="129">
        <v>0</v>
      </c>
      <c r="T138" s="129">
        <f>S138*H138</f>
        <v>0</v>
      </c>
      <c r="U138" s="130" t="s">
        <v>19</v>
      </c>
      <c r="AR138" s="131" t="s">
        <v>173</v>
      </c>
      <c r="AT138" s="131" t="s">
        <v>168</v>
      </c>
      <c r="AU138" s="131" t="s">
        <v>82</v>
      </c>
      <c r="AY138" s="17" t="s">
        <v>167</v>
      </c>
      <c r="BE138" s="132">
        <f>IF(N138="základní",J138,0)</f>
        <v>0</v>
      </c>
      <c r="BF138" s="132">
        <f>IF(N138="snížená",J138,0)</f>
        <v>0</v>
      </c>
      <c r="BG138" s="132">
        <f>IF(N138="zákl. přenesená",J138,0)</f>
        <v>0</v>
      </c>
      <c r="BH138" s="132">
        <f>IF(N138="sníž. přenesená",J138,0)</f>
        <v>0</v>
      </c>
      <c r="BI138" s="132">
        <f>IF(N138="nulová",J138,0)</f>
        <v>0</v>
      </c>
      <c r="BJ138" s="17" t="s">
        <v>80</v>
      </c>
      <c r="BK138" s="132">
        <f>ROUND(I138*H138,2)</f>
        <v>0</v>
      </c>
      <c r="BL138" s="17" t="s">
        <v>173</v>
      </c>
      <c r="BM138" s="131" t="s">
        <v>1570</v>
      </c>
    </row>
    <row r="139" spans="2:65" s="1" customFormat="1" x14ac:dyDescent="0.2">
      <c r="B139" s="32"/>
      <c r="D139" s="133" t="s">
        <v>175</v>
      </c>
      <c r="F139" s="134" t="s">
        <v>1571</v>
      </c>
      <c r="I139" s="135"/>
      <c r="L139" s="32"/>
      <c r="M139" s="136"/>
      <c r="U139" s="53"/>
      <c r="AT139" s="17" t="s">
        <v>175</v>
      </c>
      <c r="AU139" s="17" t="s">
        <v>82</v>
      </c>
    </row>
    <row r="140" spans="2:65" s="1" customFormat="1" ht="19.5" x14ac:dyDescent="0.2">
      <c r="B140" s="32"/>
      <c r="D140" s="138" t="s">
        <v>1136</v>
      </c>
      <c r="F140" s="181" t="s">
        <v>1572</v>
      </c>
      <c r="I140" s="135"/>
      <c r="L140" s="32"/>
      <c r="M140" s="136"/>
      <c r="U140" s="53"/>
      <c r="AT140" s="17" t="s">
        <v>1136</v>
      </c>
      <c r="AU140" s="17" t="s">
        <v>82</v>
      </c>
    </row>
    <row r="141" spans="2:65" s="1" customFormat="1" ht="16.5" customHeight="1" x14ac:dyDescent="0.2">
      <c r="B141" s="32"/>
      <c r="C141" s="152" t="s">
        <v>8</v>
      </c>
      <c r="D141" s="152" t="s">
        <v>180</v>
      </c>
      <c r="E141" s="153" t="s">
        <v>1573</v>
      </c>
      <c r="F141" s="154" t="s">
        <v>1574</v>
      </c>
      <c r="G141" s="155" t="s">
        <v>314</v>
      </c>
      <c r="H141" s="156">
        <v>6</v>
      </c>
      <c r="I141" s="157"/>
      <c r="J141" s="158">
        <f>ROUND(I141*H141,2)</f>
        <v>0</v>
      </c>
      <c r="K141" s="154" t="s">
        <v>172</v>
      </c>
      <c r="L141" s="159"/>
      <c r="M141" s="160" t="s">
        <v>19</v>
      </c>
      <c r="N141" s="161" t="s">
        <v>43</v>
      </c>
      <c r="P141" s="129">
        <f>O141*H141</f>
        <v>0</v>
      </c>
      <c r="Q141" s="129">
        <v>2.9E-4</v>
      </c>
      <c r="R141" s="129">
        <f>Q141*H141</f>
        <v>1.74E-3</v>
      </c>
      <c r="S141" s="129">
        <v>0</v>
      </c>
      <c r="T141" s="129">
        <f>S141*H141</f>
        <v>0</v>
      </c>
      <c r="U141" s="130" t="s">
        <v>19</v>
      </c>
      <c r="AR141" s="131" t="s">
        <v>184</v>
      </c>
      <c r="AT141" s="131" t="s">
        <v>180</v>
      </c>
      <c r="AU141" s="131" t="s">
        <v>82</v>
      </c>
      <c r="AY141" s="17" t="s">
        <v>167</v>
      </c>
      <c r="BE141" s="132">
        <f>IF(N141="základní",J141,0)</f>
        <v>0</v>
      </c>
      <c r="BF141" s="132">
        <f>IF(N141="snížená",J141,0)</f>
        <v>0</v>
      </c>
      <c r="BG141" s="132">
        <f>IF(N141="zákl. přenesená",J141,0)</f>
        <v>0</v>
      </c>
      <c r="BH141" s="132">
        <f>IF(N141="sníž. přenesená",J141,0)</f>
        <v>0</v>
      </c>
      <c r="BI141" s="132">
        <f>IF(N141="nulová",J141,0)</f>
        <v>0</v>
      </c>
      <c r="BJ141" s="17" t="s">
        <v>80</v>
      </c>
      <c r="BK141" s="132">
        <f>ROUND(I141*H141,2)</f>
        <v>0</v>
      </c>
      <c r="BL141" s="17" t="s">
        <v>173</v>
      </c>
      <c r="BM141" s="131" t="s">
        <v>1575</v>
      </c>
    </row>
    <row r="142" spans="2:65" s="1" customFormat="1" ht="16.5" customHeight="1" x14ac:dyDescent="0.2">
      <c r="B142" s="32"/>
      <c r="C142" s="152" t="s">
        <v>273</v>
      </c>
      <c r="D142" s="152" t="s">
        <v>180</v>
      </c>
      <c r="E142" s="153" t="s">
        <v>1576</v>
      </c>
      <c r="F142" s="154" t="s">
        <v>1577</v>
      </c>
      <c r="G142" s="155" t="s">
        <v>314</v>
      </c>
      <c r="H142" s="156">
        <v>26</v>
      </c>
      <c r="I142" s="157"/>
      <c r="J142" s="158">
        <f>ROUND(I142*H142,2)</f>
        <v>0</v>
      </c>
      <c r="K142" s="154" t="s">
        <v>172</v>
      </c>
      <c r="L142" s="159"/>
      <c r="M142" s="160" t="s">
        <v>19</v>
      </c>
      <c r="N142" s="161" t="s">
        <v>43</v>
      </c>
      <c r="P142" s="129">
        <f>O142*H142</f>
        <v>0</v>
      </c>
      <c r="Q142" s="129">
        <v>3.4000000000000002E-4</v>
      </c>
      <c r="R142" s="129">
        <f>Q142*H142</f>
        <v>8.8400000000000006E-3</v>
      </c>
      <c r="S142" s="129">
        <v>0</v>
      </c>
      <c r="T142" s="129">
        <f>S142*H142</f>
        <v>0</v>
      </c>
      <c r="U142" s="130" t="s">
        <v>19</v>
      </c>
      <c r="AR142" s="131" t="s">
        <v>184</v>
      </c>
      <c r="AT142" s="131" t="s">
        <v>180</v>
      </c>
      <c r="AU142" s="131" t="s">
        <v>82</v>
      </c>
      <c r="AY142" s="17" t="s">
        <v>167</v>
      </c>
      <c r="BE142" s="132">
        <f>IF(N142="základní",J142,0)</f>
        <v>0</v>
      </c>
      <c r="BF142" s="132">
        <f>IF(N142="snížená",J142,0)</f>
        <v>0</v>
      </c>
      <c r="BG142" s="132">
        <f>IF(N142="zákl. přenesená",J142,0)</f>
        <v>0</v>
      </c>
      <c r="BH142" s="132">
        <f>IF(N142="sníž. přenesená",J142,0)</f>
        <v>0</v>
      </c>
      <c r="BI142" s="132">
        <f>IF(N142="nulová",J142,0)</f>
        <v>0</v>
      </c>
      <c r="BJ142" s="17" t="s">
        <v>80</v>
      </c>
      <c r="BK142" s="132">
        <f>ROUND(I142*H142,2)</f>
        <v>0</v>
      </c>
      <c r="BL142" s="17" t="s">
        <v>173</v>
      </c>
      <c r="BM142" s="131" t="s">
        <v>1578</v>
      </c>
    </row>
    <row r="143" spans="2:65" s="1" customFormat="1" ht="16.5" customHeight="1" x14ac:dyDescent="0.2">
      <c r="B143" s="32"/>
      <c r="C143" s="152" t="s">
        <v>278</v>
      </c>
      <c r="D143" s="152" t="s">
        <v>180</v>
      </c>
      <c r="E143" s="153" t="s">
        <v>1579</v>
      </c>
      <c r="F143" s="154" t="s">
        <v>1580</v>
      </c>
      <c r="G143" s="155" t="s">
        <v>314</v>
      </c>
      <c r="H143" s="156">
        <v>7</v>
      </c>
      <c r="I143" s="157"/>
      <c r="J143" s="158">
        <f>ROUND(I143*H143,2)</f>
        <v>0</v>
      </c>
      <c r="K143" s="154" t="s">
        <v>172</v>
      </c>
      <c r="L143" s="159"/>
      <c r="M143" s="160" t="s">
        <v>19</v>
      </c>
      <c r="N143" s="161" t="s">
        <v>43</v>
      </c>
      <c r="P143" s="129">
        <f>O143*H143</f>
        <v>0</v>
      </c>
      <c r="Q143" s="129">
        <v>3.5E-4</v>
      </c>
      <c r="R143" s="129">
        <f>Q143*H143</f>
        <v>2.4499999999999999E-3</v>
      </c>
      <c r="S143" s="129">
        <v>0</v>
      </c>
      <c r="T143" s="129">
        <f>S143*H143</f>
        <v>0</v>
      </c>
      <c r="U143" s="130" t="s">
        <v>19</v>
      </c>
      <c r="AR143" s="131" t="s">
        <v>184</v>
      </c>
      <c r="AT143" s="131" t="s">
        <v>180</v>
      </c>
      <c r="AU143" s="131" t="s">
        <v>82</v>
      </c>
      <c r="AY143" s="17" t="s">
        <v>167</v>
      </c>
      <c r="BE143" s="132">
        <f>IF(N143="základní",J143,0)</f>
        <v>0</v>
      </c>
      <c r="BF143" s="132">
        <f>IF(N143="snížená",J143,0)</f>
        <v>0</v>
      </c>
      <c r="BG143" s="132">
        <f>IF(N143="zákl. přenesená",J143,0)</f>
        <v>0</v>
      </c>
      <c r="BH143" s="132">
        <f>IF(N143="sníž. přenesená",J143,0)</f>
        <v>0</v>
      </c>
      <c r="BI143" s="132">
        <f>IF(N143="nulová",J143,0)</f>
        <v>0</v>
      </c>
      <c r="BJ143" s="17" t="s">
        <v>80</v>
      </c>
      <c r="BK143" s="132">
        <f>ROUND(I143*H143,2)</f>
        <v>0</v>
      </c>
      <c r="BL143" s="17" t="s">
        <v>173</v>
      </c>
      <c r="BM143" s="131" t="s">
        <v>1581</v>
      </c>
    </row>
    <row r="144" spans="2:65" s="1" customFormat="1" ht="16.5" customHeight="1" x14ac:dyDescent="0.2">
      <c r="B144" s="32"/>
      <c r="C144" s="152" t="s">
        <v>284</v>
      </c>
      <c r="D144" s="152" t="s">
        <v>180</v>
      </c>
      <c r="E144" s="153" t="s">
        <v>1582</v>
      </c>
      <c r="F144" s="154" t="s">
        <v>1583</v>
      </c>
      <c r="G144" s="155" t="s">
        <v>314</v>
      </c>
      <c r="H144" s="156">
        <v>13</v>
      </c>
      <c r="I144" s="157"/>
      <c r="J144" s="158">
        <f>ROUND(I144*H144,2)</f>
        <v>0</v>
      </c>
      <c r="K144" s="154" t="s">
        <v>172</v>
      </c>
      <c r="L144" s="159"/>
      <c r="M144" s="160" t="s">
        <v>19</v>
      </c>
      <c r="N144" s="161" t="s">
        <v>43</v>
      </c>
      <c r="P144" s="129">
        <f>O144*H144</f>
        <v>0</v>
      </c>
      <c r="Q144" s="129">
        <v>4.4999999999999999E-4</v>
      </c>
      <c r="R144" s="129">
        <f>Q144*H144</f>
        <v>5.8500000000000002E-3</v>
      </c>
      <c r="S144" s="129">
        <v>0</v>
      </c>
      <c r="T144" s="129">
        <f>S144*H144</f>
        <v>0</v>
      </c>
      <c r="U144" s="130" t="s">
        <v>19</v>
      </c>
      <c r="AR144" s="131" t="s">
        <v>184</v>
      </c>
      <c r="AT144" s="131" t="s">
        <v>180</v>
      </c>
      <c r="AU144" s="131" t="s">
        <v>82</v>
      </c>
      <c r="AY144" s="17" t="s">
        <v>167</v>
      </c>
      <c r="BE144" s="132">
        <f>IF(N144="základní",J144,0)</f>
        <v>0</v>
      </c>
      <c r="BF144" s="132">
        <f>IF(N144="snížená",J144,0)</f>
        <v>0</v>
      </c>
      <c r="BG144" s="132">
        <f>IF(N144="zákl. přenesená",J144,0)</f>
        <v>0</v>
      </c>
      <c r="BH144" s="132">
        <f>IF(N144="sníž. přenesená",J144,0)</f>
        <v>0</v>
      </c>
      <c r="BI144" s="132">
        <f>IF(N144="nulová",J144,0)</f>
        <v>0</v>
      </c>
      <c r="BJ144" s="17" t="s">
        <v>80</v>
      </c>
      <c r="BK144" s="132">
        <f>ROUND(I144*H144,2)</f>
        <v>0</v>
      </c>
      <c r="BL144" s="17" t="s">
        <v>173</v>
      </c>
      <c r="BM144" s="131" t="s">
        <v>1584</v>
      </c>
    </row>
    <row r="145" spans="2:65" s="1" customFormat="1" ht="37.9" customHeight="1" x14ac:dyDescent="0.2">
      <c r="B145" s="32"/>
      <c r="C145" s="120" t="s">
        <v>289</v>
      </c>
      <c r="D145" s="120" t="s">
        <v>168</v>
      </c>
      <c r="E145" s="121" t="s">
        <v>1585</v>
      </c>
      <c r="F145" s="122" t="s">
        <v>1586</v>
      </c>
      <c r="G145" s="123" t="s">
        <v>314</v>
      </c>
      <c r="H145" s="124">
        <v>9</v>
      </c>
      <c r="I145" s="125"/>
      <c r="J145" s="126">
        <f>ROUND(I145*H145,2)</f>
        <v>0</v>
      </c>
      <c r="K145" s="122" t="s">
        <v>172</v>
      </c>
      <c r="L145" s="32"/>
      <c r="M145" s="127" t="s">
        <v>19</v>
      </c>
      <c r="N145" s="128" t="s">
        <v>43</v>
      </c>
      <c r="P145" s="129">
        <f>O145*H145</f>
        <v>0</v>
      </c>
      <c r="Q145" s="129">
        <v>8.5000000000000001E-7</v>
      </c>
      <c r="R145" s="129">
        <f>Q145*H145</f>
        <v>7.6499999999999996E-6</v>
      </c>
      <c r="S145" s="129">
        <v>0</v>
      </c>
      <c r="T145" s="129">
        <f>S145*H145</f>
        <v>0</v>
      </c>
      <c r="U145" s="130" t="s">
        <v>19</v>
      </c>
      <c r="AR145" s="131" t="s">
        <v>173</v>
      </c>
      <c r="AT145" s="131" t="s">
        <v>168</v>
      </c>
      <c r="AU145" s="131" t="s">
        <v>82</v>
      </c>
      <c r="AY145" s="17" t="s">
        <v>167</v>
      </c>
      <c r="BE145" s="132">
        <f>IF(N145="základní",J145,0)</f>
        <v>0</v>
      </c>
      <c r="BF145" s="132">
        <f>IF(N145="snížená",J145,0)</f>
        <v>0</v>
      </c>
      <c r="BG145" s="132">
        <f>IF(N145="zákl. přenesená",J145,0)</f>
        <v>0</v>
      </c>
      <c r="BH145" s="132">
        <f>IF(N145="sníž. přenesená",J145,0)</f>
        <v>0</v>
      </c>
      <c r="BI145" s="132">
        <f>IF(N145="nulová",J145,0)</f>
        <v>0</v>
      </c>
      <c r="BJ145" s="17" t="s">
        <v>80</v>
      </c>
      <c r="BK145" s="132">
        <f>ROUND(I145*H145,2)</f>
        <v>0</v>
      </c>
      <c r="BL145" s="17" t="s">
        <v>173</v>
      </c>
      <c r="BM145" s="131" t="s">
        <v>1587</v>
      </c>
    </row>
    <row r="146" spans="2:65" s="1" customFormat="1" x14ac:dyDescent="0.2">
      <c r="B146" s="32"/>
      <c r="D146" s="133" t="s">
        <v>175</v>
      </c>
      <c r="F146" s="134" t="s">
        <v>1588</v>
      </c>
      <c r="I146" s="135"/>
      <c r="L146" s="32"/>
      <c r="M146" s="136"/>
      <c r="U146" s="53"/>
      <c r="AT146" s="17" t="s">
        <v>175</v>
      </c>
      <c r="AU146" s="17" t="s">
        <v>82</v>
      </c>
    </row>
    <row r="147" spans="2:65" s="1" customFormat="1" ht="24.2" customHeight="1" x14ac:dyDescent="0.2">
      <c r="B147" s="32"/>
      <c r="C147" s="152" t="s">
        <v>294</v>
      </c>
      <c r="D147" s="152" t="s">
        <v>180</v>
      </c>
      <c r="E147" s="153" t="s">
        <v>1589</v>
      </c>
      <c r="F147" s="154" t="s">
        <v>1590</v>
      </c>
      <c r="G147" s="155" t="s">
        <v>314</v>
      </c>
      <c r="H147" s="156">
        <v>9</v>
      </c>
      <c r="I147" s="157"/>
      <c r="J147" s="158">
        <f>ROUND(I147*H147,2)</f>
        <v>0</v>
      </c>
      <c r="K147" s="154" t="s">
        <v>172</v>
      </c>
      <c r="L147" s="159"/>
      <c r="M147" s="160" t="s">
        <v>19</v>
      </c>
      <c r="N147" s="161" t="s">
        <v>43</v>
      </c>
      <c r="P147" s="129">
        <f>O147*H147</f>
        <v>0</v>
      </c>
      <c r="Q147" s="129">
        <v>8.8000000000000003E-4</v>
      </c>
      <c r="R147" s="129">
        <f>Q147*H147</f>
        <v>7.92E-3</v>
      </c>
      <c r="S147" s="129">
        <v>0</v>
      </c>
      <c r="T147" s="129">
        <f>S147*H147</f>
        <v>0</v>
      </c>
      <c r="U147" s="130" t="s">
        <v>19</v>
      </c>
      <c r="AR147" s="131" t="s">
        <v>184</v>
      </c>
      <c r="AT147" s="131" t="s">
        <v>180</v>
      </c>
      <c r="AU147" s="131" t="s">
        <v>82</v>
      </c>
      <c r="AY147" s="17" t="s">
        <v>167</v>
      </c>
      <c r="BE147" s="132">
        <f>IF(N147="základní",J147,0)</f>
        <v>0</v>
      </c>
      <c r="BF147" s="132">
        <f>IF(N147="snížená",J147,0)</f>
        <v>0</v>
      </c>
      <c r="BG147" s="132">
        <f>IF(N147="zákl. přenesená",J147,0)</f>
        <v>0</v>
      </c>
      <c r="BH147" s="132">
        <f>IF(N147="sníž. přenesená",J147,0)</f>
        <v>0</v>
      </c>
      <c r="BI147" s="132">
        <f>IF(N147="nulová",J147,0)</f>
        <v>0</v>
      </c>
      <c r="BJ147" s="17" t="s">
        <v>80</v>
      </c>
      <c r="BK147" s="132">
        <f>ROUND(I147*H147,2)</f>
        <v>0</v>
      </c>
      <c r="BL147" s="17" t="s">
        <v>173</v>
      </c>
      <c r="BM147" s="131" t="s">
        <v>1591</v>
      </c>
    </row>
    <row r="148" spans="2:65" s="1" customFormat="1" ht="44.25" customHeight="1" x14ac:dyDescent="0.2">
      <c r="B148" s="32"/>
      <c r="C148" s="120" t="s">
        <v>7</v>
      </c>
      <c r="D148" s="120" t="s">
        <v>168</v>
      </c>
      <c r="E148" s="121" t="s">
        <v>1592</v>
      </c>
      <c r="F148" s="122" t="s">
        <v>1593</v>
      </c>
      <c r="G148" s="123" t="s">
        <v>314</v>
      </c>
      <c r="H148" s="124">
        <v>1</v>
      </c>
      <c r="I148" s="125"/>
      <c r="J148" s="126">
        <f>ROUND(I148*H148,2)</f>
        <v>0</v>
      </c>
      <c r="K148" s="122" t="s">
        <v>172</v>
      </c>
      <c r="L148" s="32"/>
      <c r="M148" s="127" t="s">
        <v>19</v>
      </c>
      <c r="N148" s="128" t="s">
        <v>43</v>
      </c>
      <c r="P148" s="129">
        <f>O148*H148</f>
        <v>0</v>
      </c>
      <c r="Q148" s="129">
        <v>8.5000000000000001E-7</v>
      </c>
      <c r="R148" s="129">
        <f>Q148*H148</f>
        <v>8.5000000000000001E-7</v>
      </c>
      <c r="S148" s="129">
        <v>0</v>
      </c>
      <c r="T148" s="129">
        <f>S148*H148</f>
        <v>0</v>
      </c>
      <c r="U148" s="130" t="s">
        <v>19</v>
      </c>
      <c r="AR148" s="131" t="s">
        <v>173</v>
      </c>
      <c r="AT148" s="131" t="s">
        <v>168</v>
      </c>
      <c r="AU148" s="131" t="s">
        <v>82</v>
      </c>
      <c r="AY148" s="17" t="s">
        <v>167</v>
      </c>
      <c r="BE148" s="132">
        <f>IF(N148="základní",J148,0)</f>
        <v>0</v>
      </c>
      <c r="BF148" s="132">
        <f>IF(N148="snížená",J148,0)</f>
        <v>0</v>
      </c>
      <c r="BG148" s="132">
        <f>IF(N148="zákl. přenesená",J148,0)</f>
        <v>0</v>
      </c>
      <c r="BH148" s="132">
        <f>IF(N148="sníž. přenesená",J148,0)</f>
        <v>0</v>
      </c>
      <c r="BI148" s="132">
        <f>IF(N148="nulová",J148,0)</f>
        <v>0</v>
      </c>
      <c r="BJ148" s="17" t="s">
        <v>80</v>
      </c>
      <c r="BK148" s="132">
        <f>ROUND(I148*H148,2)</f>
        <v>0</v>
      </c>
      <c r="BL148" s="17" t="s">
        <v>173</v>
      </c>
      <c r="BM148" s="131" t="s">
        <v>1594</v>
      </c>
    </row>
    <row r="149" spans="2:65" s="1" customFormat="1" x14ac:dyDescent="0.2">
      <c r="B149" s="32"/>
      <c r="D149" s="133" t="s">
        <v>175</v>
      </c>
      <c r="F149" s="134" t="s">
        <v>1595</v>
      </c>
      <c r="I149" s="135"/>
      <c r="L149" s="32"/>
      <c r="M149" s="136"/>
      <c r="U149" s="53"/>
      <c r="AT149" s="17" t="s">
        <v>175</v>
      </c>
      <c r="AU149" s="17" t="s">
        <v>82</v>
      </c>
    </row>
    <row r="150" spans="2:65" s="1" customFormat="1" ht="16.5" customHeight="1" x14ac:dyDescent="0.2">
      <c r="B150" s="32"/>
      <c r="C150" s="152" t="s">
        <v>305</v>
      </c>
      <c r="D150" s="152" t="s">
        <v>180</v>
      </c>
      <c r="E150" s="153" t="s">
        <v>1596</v>
      </c>
      <c r="F150" s="154" t="s">
        <v>1597</v>
      </c>
      <c r="G150" s="155" t="s">
        <v>314</v>
      </c>
      <c r="H150" s="156">
        <v>1</v>
      </c>
      <c r="I150" s="157"/>
      <c r="J150" s="158">
        <f>ROUND(I150*H150,2)</f>
        <v>0</v>
      </c>
      <c r="K150" s="154" t="s">
        <v>172</v>
      </c>
      <c r="L150" s="159"/>
      <c r="M150" s="160" t="s">
        <v>19</v>
      </c>
      <c r="N150" s="161" t="s">
        <v>43</v>
      </c>
      <c r="P150" s="129">
        <f>O150*H150</f>
        <v>0</v>
      </c>
      <c r="Q150" s="129">
        <v>5.9999999999999995E-4</v>
      </c>
      <c r="R150" s="129">
        <f>Q150*H150</f>
        <v>5.9999999999999995E-4</v>
      </c>
      <c r="S150" s="129">
        <v>0</v>
      </c>
      <c r="T150" s="129">
        <f>S150*H150</f>
        <v>0</v>
      </c>
      <c r="U150" s="130" t="s">
        <v>19</v>
      </c>
      <c r="AR150" s="131" t="s">
        <v>184</v>
      </c>
      <c r="AT150" s="131" t="s">
        <v>180</v>
      </c>
      <c r="AU150" s="131" t="s">
        <v>82</v>
      </c>
      <c r="AY150" s="17" t="s">
        <v>167</v>
      </c>
      <c r="BE150" s="132">
        <f>IF(N150="základní",J150,0)</f>
        <v>0</v>
      </c>
      <c r="BF150" s="132">
        <f>IF(N150="snížená",J150,0)</f>
        <v>0</v>
      </c>
      <c r="BG150" s="132">
        <f>IF(N150="zákl. přenesená",J150,0)</f>
        <v>0</v>
      </c>
      <c r="BH150" s="132">
        <f>IF(N150="sníž. přenesená",J150,0)</f>
        <v>0</v>
      </c>
      <c r="BI150" s="132">
        <f>IF(N150="nulová",J150,0)</f>
        <v>0</v>
      </c>
      <c r="BJ150" s="17" t="s">
        <v>80</v>
      </c>
      <c r="BK150" s="132">
        <f>ROUND(I150*H150,2)</f>
        <v>0</v>
      </c>
      <c r="BL150" s="17" t="s">
        <v>173</v>
      </c>
      <c r="BM150" s="131" t="s">
        <v>1598</v>
      </c>
    </row>
    <row r="151" spans="2:65" s="1" customFormat="1" ht="49.15" customHeight="1" x14ac:dyDescent="0.2">
      <c r="B151" s="32"/>
      <c r="C151" s="120" t="s">
        <v>311</v>
      </c>
      <c r="D151" s="120" t="s">
        <v>168</v>
      </c>
      <c r="E151" s="121" t="s">
        <v>1599</v>
      </c>
      <c r="F151" s="122" t="s">
        <v>1600</v>
      </c>
      <c r="G151" s="123" t="s">
        <v>314</v>
      </c>
      <c r="H151" s="124">
        <v>1</v>
      </c>
      <c r="I151" s="125"/>
      <c r="J151" s="126">
        <f>ROUND(I151*H151,2)</f>
        <v>0</v>
      </c>
      <c r="K151" s="122" t="s">
        <v>172</v>
      </c>
      <c r="L151" s="32"/>
      <c r="M151" s="127" t="s">
        <v>19</v>
      </c>
      <c r="N151" s="128" t="s">
        <v>43</v>
      </c>
      <c r="P151" s="129">
        <f>O151*H151</f>
        <v>0</v>
      </c>
      <c r="Q151" s="129">
        <v>1.9E-6</v>
      </c>
      <c r="R151" s="129">
        <f>Q151*H151</f>
        <v>1.9E-6</v>
      </c>
      <c r="S151" s="129">
        <v>0</v>
      </c>
      <c r="T151" s="129">
        <f>S151*H151</f>
        <v>0</v>
      </c>
      <c r="U151" s="130" t="s">
        <v>19</v>
      </c>
      <c r="AR151" s="131" t="s">
        <v>173</v>
      </c>
      <c r="AT151" s="131" t="s">
        <v>168</v>
      </c>
      <c r="AU151" s="131" t="s">
        <v>82</v>
      </c>
      <c r="AY151" s="17" t="s">
        <v>167</v>
      </c>
      <c r="BE151" s="132">
        <f>IF(N151="základní",J151,0)</f>
        <v>0</v>
      </c>
      <c r="BF151" s="132">
        <f>IF(N151="snížená",J151,0)</f>
        <v>0</v>
      </c>
      <c r="BG151" s="132">
        <f>IF(N151="zákl. přenesená",J151,0)</f>
        <v>0</v>
      </c>
      <c r="BH151" s="132">
        <f>IF(N151="sníž. přenesená",J151,0)</f>
        <v>0</v>
      </c>
      <c r="BI151" s="132">
        <f>IF(N151="nulová",J151,0)</f>
        <v>0</v>
      </c>
      <c r="BJ151" s="17" t="s">
        <v>80</v>
      </c>
      <c r="BK151" s="132">
        <f>ROUND(I151*H151,2)</f>
        <v>0</v>
      </c>
      <c r="BL151" s="17" t="s">
        <v>173</v>
      </c>
      <c r="BM151" s="131" t="s">
        <v>1601</v>
      </c>
    </row>
    <row r="152" spans="2:65" s="1" customFormat="1" x14ac:dyDescent="0.2">
      <c r="B152" s="32"/>
      <c r="D152" s="133" t="s">
        <v>175</v>
      </c>
      <c r="F152" s="134" t="s">
        <v>1602</v>
      </c>
      <c r="I152" s="135"/>
      <c r="L152" s="32"/>
      <c r="M152" s="136"/>
      <c r="U152" s="53"/>
      <c r="AT152" s="17" t="s">
        <v>175</v>
      </c>
      <c r="AU152" s="17" t="s">
        <v>82</v>
      </c>
    </row>
    <row r="153" spans="2:65" s="1" customFormat="1" ht="16.5" customHeight="1" x14ac:dyDescent="0.2">
      <c r="B153" s="32"/>
      <c r="C153" s="152" t="s">
        <v>317</v>
      </c>
      <c r="D153" s="152" t="s">
        <v>180</v>
      </c>
      <c r="E153" s="153" t="s">
        <v>1603</v>
      </c>
      <c r="F153" s="154" t="s">
        <v>1604</v>
      </c>
      <c r="G153" s="155" t="s">
        <v>314</v>
      </c>
      <c r="H153" s="156">
        <v>1</v>
      </c>
      <c r="I153" s="157"/>
      <c r="J153" s="158">
        <f>ROUND(I153*H153,2)</f>
        <v>0</v>
      </c>
      <c r="K153" s="154" t="s">
        <v>172</v>
      </c>
      <c r="L153" s="159"/>
      <c r="M153" s="160" t="s">
        <v>19</v>
      </c>
      <c r="N153" s="161" t="s">
        <v>43</v>
      </c>
      <c r="P153" s="129">
        <f>O153*H153</f>
        <v>0</v>
      </c>
      <c r="Q153" s="129">
        <v>1.1999999999999999E-3</v>
      </c>
      <c r="R153" s="129">
        <f>Q153*H153</f>
        <v>1.1999999999999999E-3</v>
      </c>
      <c r="S153" s="129">
        <v>0</v>
      </c>
      <c r="T153" s="129">
        <f>S153*H153</f>
        <v>0</v>
      </c>
      <c r="U153" s="130" t="s">
        <v>19</v>
      </c>
      <c r="AR153" s="131" t="s">
        <v>184</v>
      </c>
      <c r="AT153" s="131" t="s">
        <v>180</v>
      </c>
      <c r="AU153" s="131" t="s">
        <v>82</v>
      </c>
      <c r="AY153" s="17" t="s">
        <v>167</v>
      </c>
      <c r="BE153" s="132">
        <f>IF(N153="základní",J153,0)</f>
        <v>0</v>
      </c>
      <c r="BF153" s="132">
        <f>IF(N153="snížená",J153,0)</f>
        <v>0</v>
      </c>
      <c r="BG153" s="132">
        <f>IF(N153="zákl. přenesená",J153,0)</f>
        <v>0</v>
      </c>
      <c r="BH153" s="132">
        <f>IF(N153="sníž. přenesená",J153,0)</f>
        <v>0</v>
      </c>
      <c r="BI153" s="132">
        <f>IF(N153="nulová",J153,0)</f>
        <v>0</v>
      </c>
      <c r="BJ153" s="17" t="s">
        <v>80</v>
      </c>
      <c r="BK153" s="132">
        <f>ROUND(I153*H153,2)</f>
        <v>0</v>
      </c>
      <c r="BL153" s="17" t="s">
        <v>173</v>
      </c>
      <c r="BM153" s="131" t="s">
        <v>1605</v>
      </c>
    </row>
    <row r="154" spans="2:65" s="1" customFormat="1" ht="24.2" customHeight="1" x14ac:dyDescent="0.2">
      <c r="B154" s="32"/>
      <c r="C154" s="120" t="s">
        <v>321</v>
      </c>
      <c r="D154" s="120" t="s">
        <v>168</v>
      </c>
      <c r="E154" s="121" t="s">
        <v>1606</v>
      </c>
      <c r="F154" s="122" t="s">
        <v>1607</v>
      </c>
      <c r="G154" s="123" t="s">
        <v>314</v>
      </c>
      <c r="H154" s="124">
        <v>1</v>
      </c>
      <c r="I154" s="125"/>
      <c r="J154" s="126">
        <f>ROUND(I154*H154,2)</f>
        <v>0</v>
      </c>
      <c r="K154" s="122" t="s">
        <v>172</v>
      </c>
      <c r="L154" s="32"/>
      <c r="M154" s="127" t="s">
        <v>19</v>
      </c>
      <c r="N154" s="128" t="s">
        <v>43</v>
      </c>
      <c r="P154" s="129">
        <f>O154*H154</f>
        <v>0</v>
      </c>
      <c r="Q154" s="129">
        <v>8.7000000000000001E-4</v>
      </c>
      <c r="R154" s="129">
        <f>Q154*H154</f>
        <v>8.7000000000000001E-4</v>
      </c>
      <c r="S154" s="129">
        <v>0</v>
      </c>
      <c r="T154" s="129">
        <f>S154*H154</f>
        <v>0</v>
      </c>
      <c r="U154" s="130" t="s">
        <v>19</v>
      </c>
      <c r="AR154" s="131" t="s">
        <v>173</v>
      </c>
      <c r="AT154" s="131" t="s">
        <v>168</v>
      </c>
      <c r="AU154" s="131" t="s">
        <v>82</v>
      </c>
      <c r="AY154" s="17" t="s">
        <v>167</v>
      </c>
      <c r="BE154" s="132">
        <f>IF(N154="základní",J154,0)</f>
        <v>0</v>
      </c>
      <c r="BF154" s="132">
        <f>IF(N154="snížená",J154,0)</f>
        <v>0</v>
      </c>
      <c r="BG154" s="132">
        <f>IF(N154="zákl. přenesená",J154,0)</f>
        <v>0</v>
      </c>
      <c r="BH154" s="132">
        <f>IF(N154="sníž. přenesená",J154,0)</f>
        <v>0</v>
      </c>
      <c r="BI154" s="132">
        <f>IF(N154="nulová",J154,0)</f>
        <v>0</v>
      </c>
      <c r="BJ154" s="17" t="s">
        <v>80</v>
      </c>
      <c r="BK154" s="132">
        <f>ROUND(I154*H154,2)</f>
        <v>0</v>
      </c>
      <c r="BL154" s="17" t="s">
        <v>173</v>
      </c>
      <c r="BM154" s="131" t="s">
        <v>1608</v>
      </c>
    </row>
    <row r="155" spans="2:65" s="1" customFormat="1" x14ac:dyDescent="0.2">
      <c r="B155" s="32"/>
      <c r="D155" s="133" t="s">
        <v>175</v>
      </c>
      <c r="F155" s="134" t="s">
        <v>1609</v>
      </c>
      <c r="I155" s="135"/>
      <c r="L155" s="32"/>
      <c r="M155" s="136"/>
      <c r="U155" s="53"/>
      <c r="AT155" s="17" t="s">
        <v>175</v>
      </c>
      <c r="AU155" s="17" t="s">
        <v>82</v>
      </c>
    </row>
    <row r="156" spans="2:65" s="1" customFormat="1" ht="24.2" customHeight="1" x14ac:dyDescent="0.2">
      <c r="B156" s="32"/>
      <c r="C156" s="152" t="s">
        <v>326</v>
      </c>
      <c r="D156" s="152" t="s">
        <v>180</v>
      </c>
      <c r="E156" s="153" t="s">
        <v>1610</v>
      </c>
      <c r="F156" s="154" t="s">
        <v>1611</v>
      </c>
      <c r="G156" s="155" t="s">
        <v>314</v>
      </c>
      <c r="H156" s="156">
        <v>1</v>
      </c>
      <c r="I156" s="157"/>
      <c r="J156" s="158">
        <f>ROUND(I156*H156,2)</f>
        <v>0</v>
      </c>
      <c r="K156" s="154" t="s">
        <v>172</v>
      </c>
      <c r="L156" s="159"/>
      <c r="M156" s="160" t="s">
        <v>19</v>
      </c>
      <c r="N156" s="161" t="s">
        <v>43</v>
      </c>
      <c r="P156" s="129">
        <f>O156*H156</f>
        <v>0</v>
      </c>
      <c r="Q156" s="129">
        <v>6.0000000000000001E-3</v>
      </c>
      <c r="R156" s="129">
        <f>Q156*H156</f>
        <v>6.0000000000000001E-3</v>
      </c>
      <c r="S156" s="129">
        <v>0</v>
      </c>
      <c r="T156" s="129">
        <f>S156*H156</f>
        <v>0</v>
      </c>
      <c r="U156" s="130" t="s">
        <v>19</v>
      </c>
      <c r="AR156" s="131" t="s">
        <v>184</v>
      </c>
      <c r="AT156" s="131" t="s">
        <v>180</v>
      </c>
      <c r="AU156" s="131" t="s">
        <v>82</v>
      </c>
      <c r="AY156" s="17" t="s">
        <v>167</v>
      </c>
      <c r="BE156" s="132">
        <f>IF(N156="základní",J156,0)</f>
        <v>0</v>
      </c>
      <c r="BF156" s="132">
        <f>IF(N156="snížená",J156,0)</f>
        <v>0</v>
      </c>
      <c r="BG156" s="132">
        <f>IF(N156="zákl. přenesená",J156,0)</f>
        <v>0</v>
      </c>
      <c r="BH156" s="132">
        <f>IF(N156="sníž. přenesená",J156,0)</f>
        <v>0</v>
      </c>
      <c r="BI156" s="132">
        <f>IF(N156="nulová",J156,0)</f>
        <v>0</v>
      </c>
      <c r="BJ156" s="17" t="s">
        <v>80</v>
      </c>
      <c r="BK156" s="132">
        <f>ROUND(I156*H156,2)</f>
        <v>0</v>
      </c>
      <c r="BL156" s="17" t="s">
        <v>173</v>
      </c>
      <c r="BM156" s="131" t="s">
        <v>1612</v>
      </c>
    </row>
    <row r="157" spans="2:65" s="1" customFormat="1" ht="49.15" customHeight="1" x14ac:dyDescent="0.2">
      <c r="B157" s="32"/>
      <c r="C157" s="120" t="s">
        <v>330</v>
      </c>
      <c r="D157" s="120" t="s">
        <v>168</v>
      </c>
      <c r="E157" s="121" t="s">
        <v>1613</v>
      </c>
      <c r="F157" s="122" t="s">
        <v>1614</v>
      </c>
      <c r="G157" s="123" t="s">
        <v>314</v>
      </c>
      <c r="H157" s="124">
        <v>1</v>
      </c>
      <c r="I157" s="125"/>
      <c r="J157" s="126">
        <f>ROUND(I157*H157,2)</f>
        <v>0</v>
      </c>
      <c r="K157" s="122" t="s">
        <v>172</v>
      </c>
      <c r="L157" s="32"/>
      <c r="M157" s="127" t="s">
        <v>19</v>
      </c>
      <c r="N157" s="128" t="s">
        <v>43</v>
      </c>
      <c r="P157" s="129">
        <f>O157*H157</f>
        <v>0</v>
      </c>
      <c r="Q157" s="129">
        <v>12.822713414000001</v>
      </c>
      <c r="R157" s="129">
        <f>Q157*H157</f>
        <v>12.822713414000001</v>
      </c>
      <c r="S157" s="129">
        <v>0</v>
      </c>
      <c r="T157" s="129">
        <f>S157*H157</f>
        <v>0</v>
      </c>
      <c r="U157" s="130" t="s">
        <v>19</v>
      </c>
      <c r="AR157" s="131" t="s">
        <v>173</v>
      </c>
      <c r="AT157" s="131" t="s">
        <v>168</v>
      </c>
      <c r="AU157" s="131" t="s">
        <v>82</v>
      </c>
      <c r="AY157" s="17" t="s">
        <v>167</v>
      </c>
      <c r="BE157" s="132">
        <f>IF(N157="základní",J157,0)</f>
        <v>0</v>
      </c>
      <c r="BF157" s="132">
        <f>IF(N157="snížená",J157,0)</f>
        <v>0</v>
      </c>
      <c r="BG157" s="132">
        <f>IF(N157="zákl. přenesená",J157,0)</f>
        <v>0</v>
      </c>
      <c r="BH157" s="132">
        <f>IF(N157="sníž. přenesená",J157,0)</f>
        <v>0</v>
      </c>
      <c r="BI157" s="132">
        <f>IF(N157="nulová",J157,0)</f>
        <v>0</v>
      </c>
      <c r="BJ157" s="17" t="s">
        <v>80</v>
      </c>
      <c r="BK157" s="132">
        <f>ROUND(I157*H157,2)</f>
        <v>0</v>
      </c>
      <c r="BL157" s="17" t="s">
        <v>173</v>
      </c>
      <c r="BM157" s="131" t="s">
        <v>1615</v>
      </c>
    </row>
    <row r="158" spans="2:65" s="1" customFormat="1" x14ac:dyDescent="0.2">
      <c r="B158" s="32"/>
      <c r="D158" s="133" t="s">
        <v>175</v>
      </c>
      <c r="F158" s="134" t="s">
        <v>1616</v>
      </c>
      <c r="I158" s="135"/>
      <c r="L158" s="32"/>
      <c r="M158" s="136"/>
      <c r="U158" s="53"/>
      <c r="AT158" s="17" t="s">
        <v>175</v>
      </c>
      <c r="AU158" s="17" t="s">
        <v>82</v>
      </c>
    </row>
    <row r="159" spans="2:65" s="10" customFormat="1" ht="22.9" customHeight="1" x14ac:dyDescent="0.2">
      <c r="B159" s="110"/>
      <c r="D159" s="111" t="s">
        <v>71</v>
      </c>
      <c r="E159" s="175" t="s">
        <v>405</v>
      </c>
      <c r="F159" s="175" t="s">
        <v>406</v>
      </c>
      <c r="I159" s="113"/>
      <c r="J159" s="176">
        <f>BK159</f>
        <v>0</v>
      </c>
      <c r="L159" s="110"/>
      <c r="M159" s="115"/>
      <c r="P159" s="116">
        <f>SUM(P160:P161)</f>
        <v>0</v>
      </c>
      <c r="R159" s="116">
        <f>SUM(R160:R161)</f>
        <v>0</v>
      </c>
      <c r="T159" s="116">
        <f>SUM(T160:T161)</f>
        <v>0</v>
      </c>
      <c r="U159" s="117"/>
      <c r="AR159" s="111" t="s">
        <v>80</v>
      </c>
      <c r="AT159" s="118" t="s">
        <v>71</v>
      </c>
      <c r="AU159" s="118" t="s">
        <v>80</v>
      </c>
      <c r="AY159" s="111" t="s">
        <v>167</v>
      </c>
      <c r="BK159" s="119">
        <f>SUM(BK160:BK161)</f>
        <v>0</v>
      </c>
    </row>
    <row r="160" spans="2:65" s="1" customFormat="1" ht="49.15" customHeight="1" x14ac:dyDescent="0.2">
      <c r="B160" s="32"/>
      <c r="C160" s="120" t="s">
        <v>335</v>
      </c>
      <c r="D160" s="120" t="s">
        <v>168</v>
      </c>
      <c r="E160" s="121" t="s">
        <v>1490</v>
      </c>
      <c r="F160" s="122" t="s">
        <v>1491</v>
      </c>
      <c r="G160" s="123" t="s">
        <v>183</v>
      </c>
      <c r="H160" s="124">
        <v>144.28399999999999</v>
      </c>
      <c r="I160" s="125"/>
      <c r="J160" s="126">
        <f>ROUND(I160*H160,2)</f>
        <v>0</v>
      </c>
      <c r="K160" s="122" t="s">
        <v>172</v>
      </c>
      <c r="L160" s="32"/>
      <c r="M160" s="127" t="s">
        <v>19</v>
      </c>
      <c r="N160" s="128" t="s">
        <v>43</v>
      </c>
      <c r="P160" s="129">
        <f>O160*H160</f>
        <v>0</v>
      </c>
      <c r="Q160" s="129">
        <v>0</v>
      </c>
      <c r="R160" s="129">
        <f>Q160*H160</f>
        <v>0</v>
      </c>
      <c r="S160" s="129">
        <v>0</v>
      </c>
      <c r="T160" s="129">
        <f>S160*H160</f>
        <v>0</v>
      </c>
      <c r="U160" s="130" t="s">
        <v>19</v>
      </c>
      <c r="AR160" s="131" t="s">
        <v>173</v>
      </c>
      <c r="AT160" s="131" t="s">
        <v>168</v>
      </c>
      <c r="AU160" s="131" t="s">
        <v>82</v>
      </c>
      <c r="AY160" s="17" t="s">
        <v>167</v>
      </c>
      <c r="BE160" s="132">
        <f>IF(N160="základní",J160,0)</f>
        <v>0</v>
      </c>
      <c r="BF160" s="132">
        <f>IF(N160="snížená",J160,0)</f>
        <v>0</v>
      </c>
      <c r="BG160" s="132">
        <f>IF(N160="zákl. přenesená",J160,0)</f>
        <v>0</v>
      </c>
      <c r="BH160" s="132">
        <f>IF(N160="sníž. přenesená",J160,0)</f>
        <v>0</v>
      </c>
      <c r="BI160" s="132">
        <f>IF(N160="nulová",J160,0)</f>
        <v>0</v>
      </c>
      <c r="BJ160" s="17" t="s">
        <v>80</v>
      </c>
      <c r="BK160" s="132">
        <f>ROUND(I160*H160,2)</f>
        <v>0</v>
      </c>
      <c r="BL160" s="17" t="s">
        <v>173</v>
      </c>
      <c r="BM160" s="131" t="s">
        <v>1617</v>
      </c>
    </row>
    <row r="161" spans="2:65" s="1" customFormat="1" x14ac:dyDescent="0.2">
      <c r="B161" s="32"/>
      <c r="D161" s="133" t="s">
        <v>175</v>
      </c>
      <c r="F161" s="134" t="s">
        <v>1493</v>
      </c>
      <c r="I161" s="135"/>
      <c r="L161" s="32"/>
      <c r="M161" s="136"/>
      <c r="U161" s="53"/>
      <c r="AT161" s="17" t="s">
        <v>175</v>
      </c>
      <c r="AU161" s="17" t="s">
        <v>82</v>
      </c>
    </row>
    <row r="162" spans="2:65" s="10" customFormat="1" ht="25.9" customHeight="1" x14ac:dyDescent="0.2">
      <c r="B162" s="110"/>
      <c r="D162" s="111" t="s">
        <v>71</v>
      </c>
      <c r="E162" s="112" t="s">
        <v>1275</v>
      </c>
      <c r="F162" s="112" t="s">
        <v>1276</v>
      </c>
      <c r="I162" s="113"/>
      <c r="J162" s="114">
        <f>BK162</f>
        <v>0</v>
      </c>
      <c r="L162" s="110"/>
      <c r="M162" s="115"/>
      <c r="P162" s="116">
        <f>P163</f>
        <v>0</v>
      </c>
      <c r="R162" s="116">
        <f>R163</f>
        <v>0</v>
      </c>
      <c r="T162" s="116">
        <f>T163</f>
        <v>0</v>
      </c>
      <c r="U162" s="117"/>
      <c r="AR162" s="111" t="s">
        <v>82</v>
      </c>
      <c r="AT162" s="118" t="s">
        <v>71</v>
      </c>
      <c r="AU162" s="118" t="s">
        <v>72</v>
      </c>
      <c r="AY162" s="111" t="s">
        <v>167</v>
      </c>
      <c r="BK162" s="119">
        <f>BK163</f>
        <v>0</v>
      </c>
    </row>
    <row r="163" spans="2:65" s="10" customFormat="1" ht="22.9" customHeight="1" x14ac:dyDescent="0.2">
      <c r="B163" s="110"/>
      <c r="D163" s="111" t="s">
        <v>71</v>
      </c>
      <c r="E163" s="175" t="s">
        <v>1618</v>
      </c>
      <c r="F163" s="175" t="s">
        <v>1619</v>
      </c>
      <c r="I163" s="113"/>
      <c r="J163" s="176">
        <f>BK163</f>
        <v>0</v>
      </c>
      <c r="L163" s="110"/>
      <c r="M163" s="115"/>
      <c r="P163" s="116">
        <f>SUM(P164:P165)</f>
        <v>0</v>
      </c>
      <c r="R163" s="116">
        <f>SUM(R164:R165)</f>
        <v>0</v>
      </c>
      <c r="T163" s="116">
        <f>SUM(T164:T165)</f>
        <v>0</v>
      </c>
      <c r="U163" s="117"/>
      <c r="AR163" s="111" t="s">
        <v>82</v>
      </c>
      <c r="AT163" s="118" t="s">
        <v>71</v>
      </c>
      <c r="AU163" s="118" t="s">
        <v>80</v>
      </c>
      <c r="AY163" s="111" t="s">
        <v>167</v>
      </c>
      <c r="BK163" s="119">
        <f>SUM(BK164:BK165)</f>
        <v>0</v>
      </c>
    </row>
    <row r="164" spans="2:65" s="1" customFormat="1" ht="24.2" customHeight="1" x14ac:dyDescent="0.2">
      <c r="B164" s="32"/>
      <c r="C164" s="120" t="s">
        <v>339</v>
      </c>
      <c r="D164" s="120" t="s">
        <v>168</v>
      </c>
      <c r="E164" s="121" t="s">
        <v>1620</v>
      </c>
      <c r="F164" s="122" t="s">
        <v>1621</v>
      </c>
      <c r="G164" s="123" t="s">
        <v>314</v>
      </c>
      <c r="H164" s="124">
        <v>1</v>
      </c>
      <c r="I164" s="125"/>
      <c r="J164" s="126">
        <f>ROUND(I164*H164,2)</f>
        <v>0</v>
      </c>
      <c r="K164" s="122" t="s">
        <v>172</v>
      </c>
      <c r="L164" s="32"/>
      <c r="M164" s="127" t="s">
        <v>19</v>
      </c>
      <c r="N164" s="128" t="s">
        <v>43</v>
      </c>
      <c r="P164" s="129">
        <f>O164*H164</f>
        <v>0</v>
      </c>
      <c r="Q164" s="129">
        <v>0</v>
      </c>
      <c r="R164" s="129">
        <f>Q164*H164</f>
        <v>0</v>
      </c>
      <c r="S164" s="129">
        <v>0</v>
      </c>
      <c r="T164" s="129">
        <f>S164*H164</f>
        <v>0</v>
      </c>
      <c r="U164" s="130" t="s">
        <v>19</v>
      </c>
      <c r="AR164" s="131" t="s">
        <v>273</v>
      </c>
      <c r="AT164" s="131" t="s">
        <v>168</v>
      </c>
      <c r="AU164" s="131" t="s">
        <v>82</v>
      </c>
      <c r="AY164" s="17" t="s">
        <v>167</v>
      </c>
      <c r="BE164" s="132">
        <f>IF(N164="základní",J164,0)</f>
        <v>0</v>
      </c>
      <c r="BF164" s="132">
        <f>IF(N164="snížená",J164,0)</f>
        <v>0</v>
      </c>
      <c r="BG164" s="132">
        <f>IF(N164="zákl. přenesená",J164,0)</f>
        <v>0</v>
      </c>
      <c r="BH164" s="132">
        <f>IF(N164="sníž. přenesená",J164,0)</f>
        <v>0</v>
      </c>
      <c r="BI164" s="132">
        <f>IF(N164="nulová",J164,0)</f>
        <v>0</v>
      </c>
      <c r="BJ164" s="17" t="s">
        <v>80</v>
      </c>
      <c r="BK164" s="132">
        <f>ROUND(I164*H164,2)</f>
        <v>0</v>
      </c>
      <c r="BL164" s="17" t="s">
        <v>273</v>
      </c>
      <c r="BM164" s="131" t="s">
        <v>1622</v>
      </c>
    </row>
    <row r="165" spans="2:65" s="1" customFormat="1" x14ac:dyDescent="0.2">
      <c r="B165" s="32"/>
      <c r="D165" s="133" t="s">
        <v>175</v>
      </c>
      <c r="F165" s="134" t="s">
        <v>1623</v>
      </c>
      <c r="I165" s="135"/>
      <c r="L165" s="32"/>
      <c r="M165" s="136"/>
      <c r="U165" s="53"/>
      <c r="AT165" s="17" t="s">
        <v>175</v>
      </c>
      <c r="AU165" s="17" t="s">
        <v>82</v>
      </c>
    </row>
    <row r="166" spans="2:65" s="10" customFormat="1" ht="25.9" customHeight="1" x14ac:dyDescent="0.2">
      <c r="B166" s="110"/>
      <c r="D166" s="111" t="s">
        <v>71</v>
      </c>
      <c r="E166" s="112" t="s">
        <v>1494</v>
      </c>
      <c r="F166" s="112" t="s">
        <v>1495</v>
      </c>
      <c r="I166" s="113"/>
      <c r="J166" s="114">
        <f>BK166</f>
        <v>0</v>
      </c>
      <c r="L166" s="110"/>
      <c r="M166" s="115"/>
      <c r="P166" s="116">
        <f>P167</f>
        <v>0</v>
      </c>
      <c r="R166" s="116">
        <f>R167</f>
        <v>0</v>
      </c>
      <c r="T166" s="116">
        <f>T167</f>
        <v>0</v>
      </c>
      <c r="U166" s="117"/>
      <c r="AR166" s="111" t="s">
        <v>199</v>
      </c>
      <c r="AT166" s="118" t="s">
        <v>71</v>
      </c>
      <c r="AU166" s="118" t="s">
        <v>72</v>
      </c>
      <c r="AY166" s="111" t="s">
        <v>167</v>
      </c>
      <c r="BK166" s="119">
        <f>BK167</f>
        <v>0</v>
      </c>
    </row>
    <row r="167" spans="2:65" s="10" customFormat="1" ht="22.9" customHeight="1" x14ac:dyDescent="0.2">
      <c r="B167" s="110"/>
      <c r="D167" s="111" t="s">
        <v>71</v>
      </c>
      <c r="E167" s="175" t="s">
        <v>1496</v>
      </c>
      <c r="F167" s="175" t="s">
        <v>1497</v>
      </c>
      <c r="I167" s="113"/>
      <c r="J167" s="176">
        <f>BK167</f>
        <v>0</v>
      </c>
      <c r="L167" s="110"/>
      <c r="M167" s="115"/>
      <c r="P167" s="116">
        <f>SUM(P168:P171)</f>
        <v>0</v>
      </c>
      <c r="R167" s="116">
        <f>SUM(R168:R171)</f>
        <v>0</v>
      </c>
      <c r="T167" s="116">
        <f>SUM(T168:T171)</f>
        <v>0</v>
      </c>
      <c r="U167" s="117"/>
      <c r="AR167" s="111" t="s">
        <v>199</v>
      </c>
      <c r="AT167" s="118" t="s">
        <v>71</v>
      </c>
      <c r="AU167" s="118" t="s">
        <v>80</v>
      </c>
      <c r="AY167" s="111" t="s">
        <v>167</v>
      </c>
      <c r="BK167" s="119">
        <f>SUM(BK168:BK171)</f>
        <v>0</v>
      </c>
    </row>
    <row r="168" spans="2:65" s="1" customFormat="1" ht="16.5" customHeight="1" x14ac:dyDescent="0.2">
      <c r="B168" s="32"/>
      <c r="C168" s="120" t="s">
        <v>344</v>
      </c>
      <c r="D168" s="120" t="s">
        <v>168</v>
      </c>
      <c r="E168" s="121" t="s">
        <v>1498</v>
      </c>
      <c r="F168" s="122" t="s">
        <v>1388</v>
      </c>
      <c r="G168" s="123" t="s">
        <v>568</v>
      </c>
      <c r="H168" s="124">
        <v>1</v>
      </c>
      <c r="I168" s="125"/>
      <c r="J168" s="126">
        <f>ROUND(I168*H168,2)</f>
        <v>0</v>
      </c>
      <c r="K168" s="122" t="s">
        <v>172</v>
      </c>
      <c r="L168" s="32"/>
      <c r="M168" s="127" t="s">
        <v>19</v>
      </c>
      <c r="N168" s="128" t="s">
        <v>43</v>
      </c>
      <c r="P168" s="129">
        <f>O168*H168</f>
        <v>0</v>
      </c>
      <c r="Q168" s="129">
        <v>0</v>
      </c>
      <c r="R168" s="129">
        <f>Q168*H168</f>
        <v>0</v>
      </c>
      <c r="S168" s="129">
        <v>0</v>
      </c>
      <c r="T168" s="129">
        <f>S168*H168</f>
        <v>0</v>
      </c>
      <c r="U168" s="130" t="s">
        <v>19</v>
      </c>
      <c r="AR168" s="131" t="s">
        <v>1499</v>
      </c>
      <c r="AT168" s="131" t="s">
        <v>168</v>
      </c>
      <c r="AU168" s="131" t="s">
        <v>82</v>
      </c>
      <c r="AY168" s="17" t="s">
        <v>167</v>
      </c>
      <c r="BE168" s="132">
        <f>IF(N168="základní",J168,0)</f>
        <v>0</v>
      </c>
      <c r="BF168" s="132">
        <f>IF(N168="snížená",J168,0)</f>
        <v>0</v>
      </c>
      <c r="BG168" s="132">
        <f>IF(N168="zákl. přenesená",J168,0)</f>
        <v>0</v>
      </c>
      <c r="BH168" s="132">
        <f>IF(N168="sníž. přenesená",J168,0)</f>
        <v>0</v>
      </c>
      <c r="BI168" s="132">
        <f>IF(N168="nulová",J168,0)</f>
        <v>0</v>
      </c>
      <c r="BJ168" s="17" t="s">
        <v>80</v>
      </c>
      <c r="BK168" s="132">
        <f>ROUND(I168*H168,2)</f>
        <v>0</v>
      </c>
      <c r="BL168" s="17" t="s">
        <v>1499</v>
      </c>
      <c r="BM168" s="131" t="s">
        <v>1624</v>
      </c>
    </row>
    <row r="169" spans="2:65" s="1" customFormat="1" x14ac:dyDescent="0.2">
      <c r="B169" s="32"/>
      <c r="D169" s="133" t="s">
        <v>175</v>
      </c>
      <c r="F169" s="134" t="s">
        <v>1501</v>
      </c>
      <c r="I169" s="135"/>
      <c r="L169" s="32"/>
      <c r="M169" s="136"/>
      <c r="U169" s="53"/>
      <c r="AT169" s="17" t="s">
        <v>175</v>
      </c>
      <c r="AU169" s="17" t="s">
        <v>82</v>
      </c>
    </row>
    <row r="170" spans="2:65" s="1" customFormat="1" ht="16.5" customHeight="1" x14ac:dyDescent="0.2">
      <c r="B170" s="32"/>
      <c r="C170" s="120" t="s">
        <v>349</v>
      </c>
      <c r="D170" s="120" t="s">
        <v>168</v>
      </c>
      <c r="E170" s="121" t="s">
        <v>1625</v>
      </c>
      <c r="F170" s="122" t="s">
        <v>1626</v>
      </c>
      <c r="G170" s="123" t="s">
        <v>568</v>
      </c>
      <c r="H170" s="124">
        <v>1</v>
      </c>
      <c r="I170" s="125"/>
      <c r="J170" s="126">
        <f>ROUND(I170*H170,2)</f>
        <v>0</v>
      </c>
      <c r="K170" s="122" t="s">
        <v>172</v>
      </c>
      <c r="L170" s="32"/>
      <c r="M170" s="127" t="s">
        <v>19</v>
      </c>
      <c r="N170" s="128" t="s">
        <v>43</v>
      </c>
      <c r="P170" s="129">
        <f>O170*H170</f>
        <v>0</v>
      </c>
      <c r="Q170" s="129">
        <v>0</v>
      </c>
      <c r="R170" s="129">
        <f>Q170*H170</f>
        <v>0</v>
      </c>
      <c r="S170" s="129">
        <v>0</v>
      </c>
      <c r="T170" s="129">
        <f>S170*H170</f>
        <v>0</v>
      </c>
      <c r="U170" s="130" t="s">
        <v>19</v>
      </c>
      <c r="AR170" s="131" t="s">
        <v>1499</v>
      </c>
      <c r="AT170" s="131" t="s">
        <v>168</v>
      </c>
      <c r="AU170" s="131" t="s">
        <v>82</v>
      </c>
      <c r="AY170" s="17" t="s">
        <v>167</v>
      </c>
      <c r="BE170" s="132">
        <f>IF(N170="základní",J170,0)</f>
        <v>0</v>
      </c>
      <c r="BF170" s="132">
        <f>IF(N170="snížená",J170,0)</f>
        <v>0</v>
      </c>
      <c r="BG170" s="132">
        <f>IF(N170="zákl. přenesená",J170,0)</f>
        <v>0</v>
      </c>
      <c r="BH170" s="132">
        <f>IF(N170="sníž. přenesená",J170,0)</f>
        <v>0</v>
      </c>
      <c r="BI170" s="132">
        <f>IF(N170="nulová",J170,0)</f>
        <v>0</v>
      </c>
      <c r="BJ170" s="17" t="s">
        <v>80</v>
      </c>
      <c r="BK170" s="132">
        <f>ROUND(I170*H170,2)</f>
        <v>0</v>
      </c>
      <c r="BL170" s="17" t="s">
        <v>1499</v>
      </c>
      <c r="BM170" s="131" t="s">
        <v>1627</v>
      </c>
    </row>
    <row r="171" spans="2:65" s="1" customFormat="1" x14ac:dyDescent="0.2">
      <c r="B171" s="32"/>
      <c r="D171" s="133" t="s">
        <v>175</v>
      </c>
      <c r="F171" s="134" t="s">
        <v>1628</v>
      </c>
      <c r="I171" s="135"/>
      <c r="L171" s="32"/>
      <c r="M171" s="168"/>
      <c r="N171" s="169"/>
      <c r="O171" s="169"/>
      <c r="P171" s="169"/>
      <c r="Q171" s="169"/>
      <c r="R171" s="169"/>
      <c r="S171" s="169"/>
      <c r="T171" s="169"/>
      <c r="U171" s="170"/>
      <c r="AT171" s="17" t="s">
        <v>175</v>
      </c>
      <c r="AU171" s="17" t="s">
        <v>82</v>
      </c>
    </row>
    <row r="172" spans="2:65" s="1" customFormat="1" ht="6.95" customHeight="1" x14ac:dyDescent="0.2">
      <c r="B172" s="41"/>
      <c r="C172" s="42"/>
      <c r="D172" s="42"/>
      <c r="E172" s="42"/>
      <c r="F172" s="42"/>
      <c r="G172" s="42"/>
      <c r="H172" s="42"/>
      <c r="I172" s="42"/>
      <c r="J172" s="42"/>
      <c r="K172" s="42"/>
      <c r="L172" s="32"/>
    </row>
  </sheetData>
  <sheetProtection algorithmName="SHA-512" hashValue="vtPbE5BAuVyv81S93twixBdaIOg3nmDbacPaEozKcnS/hLd6xlp2a3UqCNvOprthLvy9coKmQrn7lNn87cTtaw==" saltValue="Z5SfIVo7E9WKIzYP2sbLLrzNK+MposqRq6jg8La8GMpThAKZOAyLD1+8+0ctbcR4/2YhHTvvxjPLA+OQUcmHKA==" spinCount="100000" sheet="1" objects="1" scenarios="1" formatColumns="0" formatRows="0" autoFilter="0"/>
  <autoFilter ref="C88:K171" xr:uid="{00000000-0009-0000-0000-000006000000}"/>
  <mergeCells count="9">
    <mergeCell ref="E50:H50"/>
    <mergeCell ref="E79:H79"/>
    <mergeCell ref="E81:H81"/>
    <mergeCell ref="L2:V2"/>
    <mergeCell ref="E7:H7"/>
    <mergeCell ref="E9:H9"/>
    <mergeCell ref="E18:H18"/>
    <mergeCell ref="E27:H27"/>
    <mergeCell ref="E48:H48"/>
  </mergeCells>
  <hyperlinks>
    <hyperlink ref="F93" r:id="rId1" xr:uid="{00000000-0004-0000-0600-000000000000}"/>
    <hyperlink ref="F100" r:id="rId2" xr:uid="{00000000-0004-0000-0600-000001000000}"/>
    <hyperlink ref="F102" r:id="rId3" xr:uid="{00000000-0004-0000-0600-000002000000}"/>
    <hyperlink ref="F109" r:id="rId4" xr:uid="{00000000-0004-0000-0600-000003000000}"/>
    <hyperlink ref="F114" r:id="rId5" xr:uid="{00000000-0004-0000-0600-000004000000}"/>
    <hyperlink ref="F117" r:id="rId6" xr:uid="{00000000-0004-0000-0600-000005000000}"/>
    <hyperlink ref="F122" r:id="rId7" xr:uid="{00000000-0004-0000-0600-000006000000}"/>
    <hyperlink ref="F133" r:id="rId8" xr:uid="{00000000-0004-0000-0600-000007000000}"/>
    <hyperlink ref="F137" r:id="rId9" xr:uid="{00000000-0004-0000-0600-000008000000}"/>
    <hyperlink ref="F139" r:id="rId10" xr:uid="{00000000-0004-0000-0600-000009000000}"/>
    <hyperlink ref="F146" r:id="rId11" xr:uid="{00000000-0004-0000-0600-00000A000000}"/>
    <hyperlink ref="F149" r:id="rId12" xr:uid="{00000000-0004-0000-0600-00000B000000}"/>
    <hyperlink ref="F152" r:id="rId13" xr:uid="{00000000-0004-0000-0600-00000C000000}"/>
    <hyperlink ref="F155" r:id="rId14" xr:uid="{00000000-0004-0000-0600-00000D000000}"/>
    <hyperlink ref="F158" r:id="rId15" xr:uid="{00000000-0004-0000-0600-00000E000000}"/>
    <hyperlink ref="F161" r:id="rId16" xr:uid="{00000000-0004-0000-0600-00000F000000}"/>
    <hyperlink ref="F165" r:id="rId17" xr:uid="{00000000-0004-0000-0600-000010000000}"/>
    <hyperlink ref="F169" r:id="rId18" xr:uid="{00000000-0004-0000-0600-000011000000}"/>
    <hyperlink ref="F171" r:id="rId19" xr:uid="{00000000-0004-0000-0600-000012000000}"/>
  </hyperlinks>
  <pageMargins left="0.39374999999999999" right="0.39374999999999999" top="0.39374999999999999" bottom="0.39374999999999999" header="0" footer="0"/>
  <pageSetup paperSize="9" fitToHeight="100" orientation="portrait" blackAndWhite="1"/>
  <headerFooter>
    <oddFooter>&amp;CStrana &amp;P z &amp;N</oddFooter>
  </headerFooter>
  <drawing r:id="rId2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pageSetUpPr fitToPage="1"/>
  </sheetPr>
  <dimension ref="B2:BM133"/>
  <sheetViews>
    <sheetView showGridLines="0" topLeftCell="A55" workbookViewId="0"/>
  </sheetViews>
  <sheetFormatPr defaultRowHeight="11.25" x14ac:dyDescent="0.2"/>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1" width="14.16406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x14ac:dyDescent="0.2">
      <c r="L2" s="297"/>
      <c r="M2" s="297"/>
      <c r="N2" s="297"/>
      <c r="O2" s="297"/>
      <c r="P2" s="297"/>
      <c r="Q2" s="297"/>
      <c r="R2" s="297"/>
      <c r="S2" s="297"/>
      <c r="T2" s="297"/>
      <c r="U2" s="297"/>
      <c r="V2" s="297"/>
      <c r="AT2" s="17" t="s">
        <v>100</v>
      </c>
    </row>
    <row r="3" spans="2:46" ht="6.95" customHeight="1" x14ac:dyDescent="0.2">
      <c r="B3" s="18"/>
      <c r="C3" s="19"/>
      <c r="D3" s="19"/>
      <c r="E3" s="19"/>
      <c r="F3" s="19"/>
      <c r="G3" s="19"/>
      <c r="H3" s="19"/>
      <c r="I3" s="19"/>
      <c r="J3" s="19"/>
      <c r="K3" s="19"/>
      <c r="L3" s="20"/>
      <c r="AT3" s="17" t="s">
        <v>82</v>
      </c>
    </row>
    <row r="4" spans="2:46" ht="24.95" customHeight="1" x14ac:dyDescent="0.2">
      <c r="B4" s="20"/>
      <c r="D4" s="21" t="s">
        <v>137</v>
      </c>
      <c r="L4" s="20"/>
      <c r="M4" s="85" t="s">
        <v>10</v>
      </c>
      <c r="AT4" s="17" t="s">
        <v>4</v>
      </c>
    </row>
    <row r="5" spans="2:46" ht="6.95" customHeight="1" x14ac:dyDescent="0.2">
      <c r="B5" s="20"/>
      <c r="L5" s="20"/>
    </row>
    <row r="6" spans="2:46" ht="12" customHeight="1" x14ac:dyDescent="0.2">
      <c r="B6" s="20"/>
      <c r="D6" s="27" t="s">
        <v>16</v>
      </c>
      <c r="L6" s="20"/>
    </row>
    <row r="7" spans="2:46" ht="16.5" customHeight="1" x14ac:dyDescent="0.2">
      <c r="B7" s="20"/>
      <c r="E7" s="322" t="str">
        <f>'Rekapitulace stavby'!K6</f>
        <v>Servisní centrum Čertovka</v>
      </c>
      <c r="F7" s="323"/>
      <c r="G7" s="323"/>
      <c r="H7" s="323"/>
      <c r="L7" s="20"/>
    </row>
    <row r="8" spans="2:46" s="1" customFormat="1" ht="12" customHeight="1" x14ac:dyDescent="0.2">
      <c r="B8" s="32"/>
      <c r="D8" s="27" t="s">
        <v>138</v>
      </c>
      <c r="L8" s="32"/>
    </row>
    <row r="9" spans="2:46" s="1" customFormat="1" ht="16.5" customHeight="1" x14ac:dyDescent="0.2">
      <c r="B9" s="32"/>
      <c r="E9" s="287" t="s">
        <v>1629</v>
      </c>
      <c r="F9" s="321"/>
      <c r="G9" s="321"/>
      <c r="H9" s="321"/>
      <c r="L9" s="32"/>
    </row>
    <row r="10" spans="2:46" s="1" customFormat="1" x14ac:dyDescent="0.2">
      <c r="B10" s="32"/>
      <c r="L10" s="32"/>
    </row>
    <row r="11" spans="2:46" s="1" customFormat="1" ht="12" customHeight="1" x14ac:dyDescent="0.2">
      <c r="B11" s="32"/>
      <c r="D11" s="27" t="s">
        <v>18</v>
      </c>
      <c r="F11" s="25" t="s">
        <v>19</v>
      </c>
      <c r="I11" s="27" t="s">
        <v>20</v>
      </c>
      <c r="J11" s="25" t="s">
        <v>19</v>
      </c>
      <c r="L11" s="32"/>
    </row>
    <row r="12" spans="2:46" s="1" customFormat="1" ht="12" customHeight="1" x14ac:dyDescent="0.2">
      <c r="B12" s="32"/>
      <c r="D12" s="27" t="s">
        <v>21</v>
      </c>
      <c r="F12" s="25" t="s">
        <v>22</v>
      </c>
      <c r="I12" s="27" t="s">
        <v>23</v>
      </c>
      <c r="J12" s="49" t="str">
        <f>'Rekapitulace stavby'!AN8</f>
        <v>19. 1. 2024</v>
      </c>
      <c r="L12" s="32"/>
    </row>
    <row r="13" spans="2:46" s="1" customFormat="1" ht="10.9" customHeight="1" x14ac:dyDescent="0.2">
      <c r="B13" s="32"/>
      <c r="L13" s="32"/>
    </row>
    <row r="14" spans="2:46" s="1" customFormat="1" ht="12" customHeight="1" x14ac:dyDescent="0.2">
      <c r="B14" s="32"/>
      <c r="D14" s="27" t="s">
        <v>25</v>
      </c>
      <c r="I14" s="27" t="s">
        <v>26</v>
      </c>
      <c r="J14" s="25" t="s">
        <v>27</v>
      </c>
      <c r="L14" s="32"/>
    </row>
    <row r="15" spans="2:46" s="1" customFormat="1" ht="18" customHeight="1" x14ac:dyDescent="0.2">
      <c r="B15" s="32"/>
      <c r="E15" s="25" t="s">
        <v>28</v>
      </c>
      <c r="I15" s="27" t="s">
        <v>29</v>
      </c>
      <c r="J15" s="25" t="s">
        <v>19</v>
      </c>
      <c r="L15" s="32"/>
    </row>
    <row r="16" spans="2:46" s="1" customFormat="1" ht="6.95" customHeight="1" x14ac:dyDescent="0.2">
      <c r="B16" s="32"/>
      <c r="L16" s="32"/>
    </row>
    <row r="17" spans="2:12" s="1" customFormat="1" ht="12" customHeight="1" x14ac:dyDescent="0.2">
      <c r="B17" s="32"/>
      <c r="D17" s="27" t="s">
        <v>30</v>
      </c>
      <c r="I17" s="27" t="s">
        <v>26</v>
      </c>
      <c r="J17" s="28" t="str">
        <f>'Rekapitulace stavby'!AN13</f>
        <v>Vyplň údaj</v>
      </c>
      <c r="L17" s="32"/>
    </row>
    <row r="18" spans="2:12" s="1" customFormat="1" ht="18" customHeight="1" x14ac:dyDescent="0.2">
      <c r="B18" s="32"/>
      <c r="E18" s="324" t="str">
        <f>'Rekapitulace stavby'!E14</f>
        <v>Vyplň údaj</v>
      </c>
      <c r="F18" s="296"/>
      <c r="G18" s="296"/>
      <c r="H18" s="296"/>
      <c r="I18" s="27" t="s">
        <v>29</v>
      </c>
      <c r="J18" s="28" t="str">
        <f>'Rekapitulace stavby'!AN14</f>
        <v>Vyplň údaj</v>
      </c>
      <c r="L18" s="32"/>
    </row>
    <row r="19" spans="2:12" s="1" customFormat="1" ht="6.95" customHeight="1" x14ac:dyDescent="0.2">
      <c r="B19" s="32"/>
      <c r="L19" s="32"/>
    </row>
    <row r="20" spans="2:12" s="1" customFormat="1" ht="12" customHeight="1" x14ac:dyDescent="0.2">
      <c r="B20" s="32"/>
      <c r="D20" s="27" t="s">
        <v>32</v>
      </c>
      <c r="I20" s="27" t="s">
        <v>26</v>
      </c>
      <c r="J20" s="25" t="s">
        <v>19</v>
      </c>
      <c r="L20" s="32"/>
    </row>
    <row r="21" spans="2:12" s="1" customFormat="1" ht="18" customHeight="1" x14ac:dyDescent="0.2">
      <c r="B21" s="32"/>
      <c r="E21" s="25" t="s">
        <v>33</v>
      </c>
      <c r="I21" s="27" t="s">
        <v>29</v>
      </c>
      <c r="J21" s="25" t="s">
        <v>19</v>
      </c>
      <c r="L21" s="32"/>
    </row>
    <row r="22" spans="2:12" s="1" customFormat="1" ht="6.95" customHeight="1" x14ac:dyDescent="0.2">
      <c r="B22" s="32"/>
      <c r="L22" s="32"/>
    </row>
    <row r="23" spans="2:12" s="1" customFormat="1" ht="12" customHeight="1" x14ac:dyDescent="0.2">
      <c r="B23" s="32"/>
      <c r="D23" s="27" t="s">
        <v>35</v>
      </c>
      <c r="I23" s="27" t="s">
        <v>26</v>
      </c>
      <c r="J23" s="25" t="str">
        <f>IF('Rekapitulace stavby'!AN19="","",'Rekapitulace stavby'!AN19)</f>
        <v/>
      </c>
      <c r="L23" s="32"/>
    </row>
    <row r="24" spans="2:12" s="1" customFormat="1" ht="18" customHeight="1" x14ac:dyDescent="0.2">
      <c r="B24" s="32"/>
      <c r="E24" s="25" t="str">
        <f>IF('Rekapitulace stavby'!E20="","",'Rekapitulace stavby'!E20)</f>
        <v xml:space="preserve"> </v>
      </c>
      <c r="I24" s="27" t="s">
        <v>29</v>
      </c>
      <c r="J24" s="25" t="str">
        <f>IF('Rekapitulace stavby'!AN20="","",'Rekapitulace stavby'!AN20)</f>
        <v/>
      </c>
      <c r="L24" s="32"/>
    </row>
    <row r="25" spans="2:12" s="1" customFormat="1" ht="6.95" customHeight="1" x14ac:dyDescent="0.2">
      <c r="B25" s="32"/>
      <c r="L25" s="32"/>
    </row>
    <row r="26" spans="2:12" s="1" customFormat="1" ht="12" customHeight="1" x14ac:dyDescent="0.2">
      <c r="B26" s="32"/>
      <c r="D26" s="27" t="s">
        <v>36</v>
      </c>
      <c r="L26" s="32"/>
    </row>
    <row r="27" spans="2:12" s="7" customFormat="1" ht="71.25" customHeight="1" x14ac:dyDescent="0.2">
      <c r="B27" s="86"/>
      <c r="E27" s="301" t="s">
        <v>37</v>
      </c>
      <c r="F27" s="301"/>
      <c r="G27" s="301"/>
      <c r="H27" s="301"/>
      <c r="L27" s="86"/>
    </row>
    <row r="28" spans="2:12" s="1" customFormat="1" ht="6.95" customHeight="1" x14ac:dyDescent="0.2">
      <c r="B28" s="32"/>
      <c r="L28" s="32"/>
    </row>
    <row r="29" spans="2:12" s="1" customFormat="1" ht="6.95" customHeight="1" x14ac:dyDescent="0.2">
      <c r="B29" s="32"/>
      <c r="D29" s="50"/>
      <c r="E29" s="50"/>
      <c r="F29" s="50"/>
      <c r="G29" s="50"/>
      <c r="H29" s="50"/>
      <c r="I29" s="50"/>
      <c r="J29" s="50"/>
      <c r="K29" s="50"/>
      <c r="L29" s="32"/>
    </row>
    <row r="30" spans="2:12" s="1" customFormat="1" ht="25.35" customHeight="1" x14ac:dyDescent="0.2">
      <c r="B30" s="32"/>
      <c r="D30" s="87" t="s">
        <v>38</v>
      </c>
      <c r="J30" s="63">
        <f>ROUND(J86, 2)</f>
        <v>0</v>
      </c>
      <c r="L30" s="32"/>
    </row>
    <row r="31" spans="2:12" s="1" customFormat="1" ht="6.95" customHeight="1" x14ac:dyDescent="0.2">
      <c r="B31" s="32"/>
      <c r="D31" s="50"/>
      <c r="E31" s="50"/>
      <c r="F31" s="50"/>
      <c r="G31" s="50"/>
      <c r="H31" s="50"/>
      <c r="I31" s="50"/>
      <c r="J31" s="50"/>
      <c r="K31" s="50"/>
      <c r="L31" s="32"/>
    </row>
    <row r="32" spans="2:12" s="1" customFormat="1" ht="14.45" customHeight="1" x14ac:dyDescent="0.2">
      <c r="B32" s="32"/>
      <c r="F32" s="35" t="s">
        <v>40</v>
      </c>
      <c r="I32" s="35" t="s">
        <v>39</v>
      </c>
      <c r="J32" s="35" t="s">
        <v>41</v>
      </c>
      <c r="L32" s="32"/>
    </row>
    <row r="33" spans="2:12" s="1" customFormat="1" ht="14.45" customHeight="1" x14ac:dyDescent="0.2">
      <c r="B33" s="32"/>
      <c r="D33" s="52" t="s">
        <v>42</v>
      </c>
      <c r="E33" s="27" t="s">
        <v>43</v>
      </c>
      <c r="F33" s="88">
        <f>ROUND((SUM(BE86:BE132)),  2)</f>
        <v>0</v>
      </c>
      <c r="I33" s="89">
        <v>0.21</v>
      </c>
      <c r="J33" s="88">
        <f>ROUND(((SUM(BE86:BE132))*I33),  2)</f>
        <v>0</v>
      </c>
      <c r="L33" s="32"/>
    </row>
    <row r="34" spans="2:12" s="1" customFormat="1" ht="14.45" customHeight="1" x14ac:dyDescent="0.2">
      <c r="B34" s="32"/>
      <c r="E34" s="27" t="s">
        <v>44</v>
      </c>
      <c r="F34" s="88">
        <f>ROUND((SUM(BF86:BF132)),  2)</f>
        <v>0</v>
      </c>
      <c r="I34" s="89">
        <v>0.15</v>
      </c>
      <c r="J34" s="88">
        <f>ROUND(((SUM(BF86:BF132))*I34),  2)</f>
        <v>0</v>
      </c>
      <c r="L34" s="32"/>
    </row>
    <row r="35" spans="2:12" s="1" customFormat="1" ht="14.45" hidden="1" customHeight="1" x14ac:dyDescent="0.2">
      <c r="B35" s="32"/>
      <c r="E35" s="27" t="s">
        <v>45</v>
      </c>
      <c r="F35" s="88">
        <f>ROUND((SUM(BG86:BG132)),  2)</f>
        <v>0</v>
      </c>
      <c r="I35" s="89">
        <v>0.21</v>
      </c>
      <c r="J35" s="88">
        <f>0</f>
        <v>0</v>
      </c>
      <c r="L35" s="32"/>
    </row>
    <row r="36" spans="2:12" s="1" customFormat="1" ht="14.45" hidden="1" customHeight="1" x14ac:dyDescent="0.2">
      <c r="B36" s="32"/>
      <c r="E36" s="27" t="s">
        <v>46</v>
      </c>
      <c r="F36" s="88">
        <f>ROUND((SUM(BH86:BH132)),  2)</f>
        <v>0</v>
      </c>
      <c r="I36" s="89">
        <v>0.15</v>
      </c>
      <c r="J36" s="88">
        <f>0</f>
        <v>0</v>
      </c>
      <c r="L36" s="32"/>
    </row>
    <row r="37" spans="2:12" s="1" customFormat="1" ht="14.45" hidden="1" customHeight="1" x14ac:dyDescent="0.2">
      <c r="B37" s="32"/>
      <c r="E37" s="27" t="s">
        <v>47</v>
      </c>
      <c r="F37" s="88">
        <f>ROUND((SUM(BI86:BI132)),  2)</f>
        <v>0</v>
      </c>
      <c r="I37" s="89">
        <v>0</v>
      </c>
      <c r="J37" s="88">
        <f>0</f>
        <v>0</v>
      </c>
      <c r="L37" s="32"/>
    </row>
    <row r="38" spans="2:12" s="1" customFormat="1" ht="6.95" customHeight="1" x14ac:dyDescent="0.2">
      <c r="B38" s="32"/>
      <c r="L38" s="32"/>
    </row>
    <row r="39" spans="2:12" s="1" customFormat="1" ht="25.35" customHeight="1" x14ac:dyDescent="0.2">
      <c r="B39" s="32"/>
      <c r="C39" s="90"/>
      <c r="D39" s="91" t="s">
        <v>48</v>
      </c>
      <c r="E39" s="54"/>
      <c r="F39" s="54"/>
      <c r="G39" s="92" t="s">
        <v>49</v>
      </c>
      <c r="H39" s="93" t="s">
        <v>50</v>
      </c>
      <c r="I39" s="54"/>
      <c r="J39" s="94">
        <f>SUM(J30:J37)</f>
        <v>0</v>
      </c>
      <c r="K39" s="95"/>
      <c r="L39" s="32"/>
    </row>
    <row r="40" spans="2:12" s="1" customFormat="1" ht="14.45" customHeight="1" x14ac:dyDescent="0.2">
      <c r="B40" s="41"/>
      <c r="C40" s="42"/>
      <c r="D40" s="42"/>
      <c r="E40" s="42"/>
      <c r="F40" s="42"/>
      <c r="G40" s="42"/>
      <c r="H40" s="42"/>
      <c r="I40" s="42"/>
      <c r="J40" s="42"/>
      <c r="K40" s="42"/>
      <c r="L40" s="32"/>
    </row>
    <row r="44" spans="2:12" s="1" customFormat="1" ht="6.95" customHeight="1" x14ac:dyDescent="0.2">
      <c r="B44" s="43"/>
      <c r="C44" s="44"/>
      <c r="D44" s="44"/>
      <c r="E44" s="44"/>
      <c r="F44" s="44"/>
      <c r="G44" s="44"/>
      <c r="H44" s="44"/>
      <c r="I44" s="44"/>
      <c r="J44" s="44"/>
      <c r="K44" s="44"/>
      <c r="L44" s="32"/>
    </row>
    <row r="45" spans="2:12" s="1" customFormat="1" ht="24.95" customHeight="1" x14ac:dyDescent="0.2">
      <c r="B45" s="32"/>
      <c r="C45" s="21" t="s">
        <v>140</v>
      </c>
      <c r="L45" s="32"/>
    </row>
    <row r="46" spans="2:12" s="1" customFormat="1" ht="6.95" customHeight="1" x14ac:dyDescent="0.2">
      <c r="B46" s="32"/>
      <c r="L46" s="32"/>
    </row>
    <row r="47" spans="2:12" s="1" customFormat="1" ht="12" customHeight="1" x14ac:dyDescent="0.2">
      <c r="B47" s="32"/>
      <c r="C47" s="27" t="s">
        <v>16</v>
      </c>
      <c r="L47" s="32"/>
    </row>
    <row r="48" spans="2:12" s="1" customFormat="1" ht="16.5" customHeight="1" x14ac:dyDescent="0.2">
      <c r="B48" s="32"/>
      <c r="E48" s="322" t="str">
        <f>E7</f>
        <v>Servisní centrum Čertovka</v>
      </c>
      <c r="F48" s="323"/>
      <c r="G48" s="323"/>
      <c r="H48" s="323"/>
      <c r="L48" s="32"/>
    </row>
    <row r="49" spans="2:47" s="1" customFormat="1" ht="12" customHeight="1" x14ac:dyDescent="0.2">
      <c r="B49" s="32"/>
      <c r="C49" s="27" t="s">
        <v>138</v>
      </c>
      <c r="L49" s="32"/>
    </row>
    <row r="50" spans="2:47" s="1" customFormat="1" ht="16.5" customHeight="1" x14ac:dyDescent="0.2">
      <c r="B50" s="32"/>
      <c r="E50" s="287" t="str">
        <f>E9</f>
        <v>SO_05 - Venkovní zaolejovaná kanalizace + ORL</v>
      </c>
      <c r="F50" s="321"/>
      <c r="G50" s="321"/>
      <c r="H50" s="321"/>
      <c r="L50" s="32"/>
    </row>
    <row r="51" spans="2:47" s="1" customFormat="1" ht="6.95" customHeight="1" x14ac:dyDescent="0.2">
      <c r="B51" s="32"/>
      <c r="L51" s="32"/>
    </row>
    <row r="52" spans="2:47" s="1" customFormat="1" ht="12" customHeight="1" x14ac:dyDescent="0.2">
      <c r="B52" s="32"/>
      <c r="C52" s="27" t="s">
        <v>21</v>
      </c>
      <c r="F52" s="25" t="str">
        <f>F12</f>
        <v xml:space="preserve"> </v>
      </c>
      <c r="I52" s="27" t="s">
        <v>23</v>
      </c>
      <c r="J52" s="49" t="str">
        <f>IF(J12="","",J12)</f>
        <v>19. 1. 2024</v>
      </c>
      <c r="L52" s="32"/>
    </row>
    <row r="53" spans="2:47" s="1" customFormat="1" ht="6.95" customHeight="1" x14ac:dyDescent="0.2">
      <c r="B53" s="32"/>
      <c r="L53" s="32"/>
    </row>
    <row r="54" spans="2:47" s="1" customFormat="1" ht="15.2" customHeight="1" x14ac:dyDescent="0.2">
      <c r="B54" s="32"/>
      <c r="C54" s="27" t="s">
        <v>25</v>
      </c>
      <c r="F54" s="25" t="str">
        <f>E15</f>
        <v>Dipl. Ing. René Göndör</v>
      </c>
      <c r="I54" s="27" t="s">
        <v>32</v>
      </c>
      <c r="J54" s="30" t="str">
        <f>E21</f>
        <v>PIKHART.CZ</v>
      </c>
      <c r="L54" s="32"/>
    </row>
    <row r="55" spans="2:47" s="1" customFormat="1" ht="15.2" customHeight="1" x14ac:dyDescent="0.2">
      <c r="B55" s="32"/>
      <c r="C55" s="27" t="s">
        <v>30</v>
      </c>
      <c r="F55" s="25" t="str">
        <f>IF(E18="","",E18)</f>
        <v>Vyplň údaj</v>
      </c>
      <c r="I55" s="27" t="s">
        <v>35</v>
      </c>
      <c r="J55" s="30" t="str">
        <f>E24</f>
        <v xml:space="preserve"> </v>
      </c>
      <c r="L55" s="32"/>
    </row>
    <row r="56" spans="2:47" s="1" customFormat="1" ht="10.35" customHeight="1" x14ac:dyDescent="0.2">
      <c r="B56" s="32"/>
      <c r="L56" s="32"/>
    </row>
    <row r="57" spans="2:47" s="1" customFormat="1" ht="29.25" customHeight="1" x14ac:dyDescent="0.2">
      <c r="B57" s="32"/>
      <c r="C57" s="96" t="s">
        <v>141</v>
      </c>
      <c r="D57" s="90"/>
      <c r="E57" s="90"/>
      <c r="F57" s="90"/>
      <c r="G57" s="90"/>
      <c r="H57" s="90"/>
      <c r="I57" s="90"/>
      <c r="J57" s="97" t="s">
        <v>142</v>
      </c>
      <c r="K57" s="90"/>
      <c r="L57" s="32"/>
    </row>
    <row r="58" spans="2:47" s="1" customFormat="1" ht="10.35" customHeight="1" x14ac:dyDescent="0.2">
      <c r="B58" s="32"/>
      <c r="L58" s="32"/>
    </row>
    <row r="59" spans="2:47" s="1" customFormat="1" ht="22.9" customHeight="1" x14ac:dyDescent="0.2">
      <c r="B59" s="32"/>
      <c r="C59" s="98" t="s">
        <v>70</v>
      </c>
      <c r="J59" s="63">
        <f>J86</f>
        <v>0</v>
      </c>
      <c r="L59" s="32"/>
      <c r="AU59" s="17" t="s">
        <v>143</v>
      </c>
    </row>
    <row r="60" spans="2:47" s="8" customFormat="1" ht="24.95" customHeight="1" x14ac:dyDescent="0.2">
      <c r="B60" s="99"/>
      <c r="D60" s="100" t="s">
        <v>1019</v>
      </c>
      <c r="E60" s="101"/>
      <c r="F60" s="101"/>
      <c r="G60" s="101"/>
      <c r="H60" s="101"/>
      <c r="I60" s="101"/>
      <c r="J60" s="102">
        <f>J87</f>
        <v>0</v>
      </c>
      <c r="L60" s="99"/>
    </row>
    <row r="61" spans="2:47" s="14" customFormat="1" ht="19.899999999999999" customHeight="1" x14ac:dyDescent="0.2">
      <c r="B61" s="171"/>
      <c r="D61" s="172" t="s">
        <v>1020</v>
      </c>
      <c r="E61" s="173"/>
      <c r="F61" s="173"/>
      <c r="G61" s="173"/>
      <c r="H61" s="173"/>
      <c r="I61" s="173"/>
      <c r="J61" s="174">
        <f>J88</f>
        <v>0</v>
      </c>
      <c r="L61" s="171"/>
    </row>
    <row r="62" spans="2:47" s="14" customFormat="1" ht="19.899999999999999" customHeight="1" x14ac:dyDescent="0.2">
      <c r="B62" s="171"/>
      <c r="D62" s="172" t="s">
        <v>1507</v>
      </c>
      <c r="E62" s="173"/>
      <c r="F62" s="173"/>
      <c r="G62" s="173"/>
      <c r="H62" s="173"/>
      <c r="I62" s="173"/>
      <c r="J62" s="174">
        <f>J101</f>
        <v>0</v>
      </c>
      <c r="L62" s="171"/>
    </row>
    <row r="63" spans="2:47" s="14" customFormat="1" ht="19.899999999999999" customHeight="1" x14ac:dyDescent="0.2">
      <c r="B63" s="171"/>
      <c r="D63" s="172" t="s">
        <v>1406</v>
      </c>
      <c r="E63" s="173"/>
      <c r="F63" s="173"/>
      <c r="G63" s="173"/>
      <c r="H63" s="173"/>
      <c r="I63" s="173"/>
      <c r="J63" s="174">
        <f>J110</f>
        <v>0</v>
      </c>
      <c r="L63" s="171"/>
    </row>
    <row r="64" spans="2:47" s="14" customFormat="1" ht="19.899999999999999" customHeight="1" x14ac:dyDescent="0.2">
      <c r="B64" s="171"/>
      <c r="D64" s="172" t="s">
        <v>1407</v>
      </c>
      <c r="E64" s="173"/>
      <c r="F64" s="173"/>
      <c r="G64" s="173"/>
      <c r="H64" s="173"/>
      <c r="I64" s="173"/>
      <c r="J64" s="174">
        <f>J126</f>
        <v>0</v>
      </c>
      <c r="L64" s="171"/>
    </row>
    <row r="65" spans="2:12" s="8" customFormat="1" ht="24.95" customHeight="1" x14ac:dyDescent="0.2">
      <c r="B65" s="99"/>
      <c r="D65" s="100" t="s">
        <v>1024</v>
      </c>
      <c r="E65" s="101"/>
      <c r="F65" s="101"/>
      <c r="G65" s="101"/>
      <c r="H65" s="101"/>
      <c r="I65" s="101"/>
      <c r="J65" s="102">
        <f>J129</f>
        <v>0</v>
      </c>
      <c r="L65" s="99"/>
    </row>
    <row r="66" spans="2:12" s="14" customFormat="1" ht="19.899999999999999" customHeight="1" x14ac:dyDescent="0.2">
      <c r="B66" s="171"/>
      <c r="D66" s="172" t="s">
        <v>1509</v>
      </c>
      <c r="E66" s="173"/>
      <c r="F66" s="173"/>
      <c r="G66" s="173"/>
      <c r="H66" s="173"/>
      <c r="I66" s="173"/>
      <c r="J66" s="174">
        <f>J130</f>
        <v>0</v>
      </c>
      <c r="L66" s="171"/>
    </row>
    <row r="67" spans="2:12" s="1" customFormat="1" ht="21.75" customHeight="1" x14ac:dyDescent="0.2">
      <c r="B67" s="32"/>
      <c r="L67" s="32"/>
    </row>
    <row r="68" spans="2:12" s="1" customFormat="1" ht="6.95" customHeight="1" x14ac:dyDescent="0.2">
      <c r="B68" s="41"/>
      <c r="C68" s="42"/>
      <c r="D68" s="42"/>
      <c r="E68" s="42"/>
      <c r="F68" s="42"/>
      <c r="G68" s="42"/>
      <c r="H68" s="42"/>
      <c r="I68" s="42"/>
      <c r="J68" s="42"/>
      <c r="K68" s="42"/>
      <c r="L68" s="32"/>
    </row>
    <row r="72" spans="2:12" s="1" customFormat="1" ht="6.95" customHeight="1" x14ac:dyDescent="0.2">
      <c r="B72" s="43"/>
      <c r="C72" s="44"/>
      <c r="D72" s="44"/>
      <c r="E72" s="44"/>
      <c r="F72" s="44"/>
      <c r="G72" s="44"/>
      <c r="H72" s="44"/>
      <c r="I72" s="44"/>
      <c r="J72" s="44"/>
      <c r="K72" s="44"/>
      <c r="L72" s="32"/>
    </row>
    <row r="73" spans="2:12" s="1" customFormat="1" ht="24.95" customHeight="1" x14ac:dyDescent="0.2">
      <c r="B73" s="32"/>
      <c r="C73" s="21" t="s">
        <v>152</v>
      </c>
      <c r="L73" s="32"/>
    </row>
    <row r="74" spans="2:12" s="1" customFormat="1" ht="6.95" customHeight="1" x14ac:dyDescent="0.2">
      <c r="B74" s="32"/>
      <c r="L74" s="32"/>
    </row>
    <row r="75" spans="2:12" s="1" customFormat="1" ht="12" customHeight="1" x14ac:dyDescent="0.2">
      <c r="B75" s="32"/>
      <c r="C75" s="27" t="s">
        <v>16</v>
      </c>
      <c r="L75" s="32"/>
    </row>
    <row r="76" spans="2:12" s="1" customFormat="1" ht="16.5" customHeight="1" x14ac:dyDescent="0.2">
      <c r="B76" s="32"/>
      <c r="E76" s="322" t="str">
        <f>E7</f>
        <v>Servisní centrum Čertovka</v>
      </c>
      <c r="F76" s="323"/>
      <c r="G76" s="323"/>
      <c r="H76" s="323"/>
      <c r="L76" s="32"/>
    </row>
    <row r="77" spans="2:12" s="1" customFormat="1" ht="12" customHeight="1" x14ac:dyDescent="0.2">
      <c r="B77" s="32"/>
      <c r="C77" s="27" t="s">
        <v>138</v>
      </c>
      <c r="L77" s="32"/>
    </row>
    <row r="78" spans="2:12" s="1" customFormat="1" ht="16.5" customHeight="1" x14ac:dyDescent="0.2">
      <c r="B78" s="32"/>
      <c r="E78" s="287" t="str">
        <f>E9</f>
        <v>SO_05 - Venkovní zaolejovaná kanalizace + ORL</v>
      </c>
      <c r="F78" s="321"/>
      <c r="G78" s="321"/>
      <c r="H78" s="321"/>
      <c r="L78" s="32"/>
    </row>
    <row r="79" spans="2:12" s="1" customFormat="1" ht="6.95" customHeight="1" x14ac:dyDescent="0.2">
      <c r="B79" s="32"/>
      <c r="L79" s="32"/>
    </row>
    <row r="80" spans="2:12" s="1" customFormat="1" ht="12" customHeight="1" x14ac:dyDescent="0.2">
      <c r="B80" s="32"/>
      <c r="C80" s="27" t="s">
        <v>21</v>
      </c>
      <c r="F80" s="25" t="str">
        <f>F12</f>
        <v xml:space="preserve"> </v>
      </c>
      <c r="I80" s="27" t="s">
        <v>23</v>
      </c>
      <c r="J80" s="49" t="str">
        <f>IF(J12="","",J12)</f>
        <v>19. 1. 2024</v>
      </c>
      <c r="L80" s="32"/>
    </row>
    <row r="81" spans="2:65" s="1" customFormat="1" ht="6.95" customHeight="1" x14ac:dyDescent="0.2">
      <c r="B81" s="32"/>
      <c r="L81" s="32"/>
    </row>
    <row r="82" spans="2:65" s="1" customFormat="1" ht="15.2" customHeight="1" x14ac:dyDescent="0.2">
      <c r="B82" s="32"/>
      <c r="C82" s="27" t="s">
        <v>25</v>
      </c>
      <c r="F82" s="25" t="str">
        <f>E15</f>
        <v>Dipl. Ing. René Göndör</v>
      </c>
      <c r="I82" s="27" t="s">
        <v>32</v>
      </c>
      <c r="J82" s="30" t="str">
        <f>E21</f>
        <v>PIKHART.CZ</v>
      </c>
      <c r="L82" s="32"/>
    </row>
    <row r="83" spans="2:65" s="1" customFormat="1" ht="15.2" customHeight="1" x14ac:dyDescent="0.2">
      <c r="B83" s="32"/>
      <c r="C83" s="27" t="s">
        <v>30</v>
      </c>
      <c r="F83" s="25" t="str">
        <f>IF(E18="","",E18)</f>
        <v>Vyplň údaj</v>
      </c>
      <c r="I83" s="27" t="s">
        <v>35</v>
      </c>
      <c r="J83" s="30" t="str">
        <f>E24</f>
        <v xml:space="preserve"> </v>
      </c>
      <c r="L83" s="32"/>
    </row>
    <row r="84" spans="2:65" s="1" customFormat="1" ht="10.35" customHeight="1" x14ac:dyDescent="0.2">
      <c r="B84" s="32"/>
      <c r="L84" s="32"/>
    </row>
    <row r="85" spans="2:65" s="9" customFormat="1" ht="29.25" customHeight="1" x14ac:dyDescent="0.2">
      <c r="B85" s="103"/>
      <c r="C85" s="104" t="s">
        <v>153</v>
      </c>
      <c r="D85" s="105" t="s">
        <v>57</v>
      </c>
      <c r="E85" s="105" t="s">
        <v>53</v>
      </c>
      <c r="F85" s="105" t="s">
        <v>54</v>
      </c>
      <c r="G85" s="105" t="s">
        <v>154</v>
      </c>
      <c r="H85" s="105" t="s">
        <v>155</v>
      </c>
      <c r="I85" s="105" t="s">
        <v>156</v>
      </c>
      <c r="J85" s="105" t="s">
        <v>142</v>
      </c>
      <c r="K85" s="106" t="s">
        <v>157</v>
      </c>
      <c r="L85" s="103"/>
      <c r="M85" s="56" t="s">
        <v>19</v>
      </c>
      <c r="N85" s="57" t="s">
        <v>42</v>
      </c>
      <c r="O85" s="57" t="s">
        <v>158</v>
      </c>
      <c r="P85" s="57" t="s">
        <v>159</v>
      </c>
      <c r="Q85" s="57" t="s">
        <v>160</v>
      </c>
      <c r="R85" s="57" t="s">
        <v>161</v>
      </c>
      <c r="S85" s="57" t="s">
        <v>162</v>
      </c>
      <c r="T85" s="57" t="s">
        <v>163</v>
      </c>
      <c r="U85" s="58" t="s">
        <v>164</v>
      </c>
    </row>
    <row r="86" spans="2:65" s="1" customFormat="1" ht="22.9" customHeight="1" x14ac:dyDescent="0.25">
      <c r="B86" s="32"/>
      <c r="C86" s="61" t="s">
        <v>165</v>
      </c>
      <c r="J86" s="107">
        <f>BK86</f>
        <v>0</v>
      </c>
      <c r="L86" s="32"/>
      <c r="M86" s="59"/>
      <c r="N86" s="50"/>
      <c r="O86" s="50"/>
      <c r="P86" s="108">
        <f>P87+P129</f>
        <v>0</v>
      </c>
      <c r="Q86" s="50"/>
      <c r="R86" s="108">
        <f>R87+R129</f>
        <v>37.097467506800001</v>
      </c>
      <c r="S86" s="50"/>
      <c r="T86" s="108">
        <f>T87+T129</f>
        <v>0</v>
      </c>
      <c r="U86" s="51"/>
      <c r="AT86" s="17" t="s">
        <v>71</v>
      </c>
      <c r="AU86" s="17" t="s">
        <v>143</v>
      </c>
      <c r="BK86" s="109">
        <f>BK87+BK129</f>
        <v>0</v>
      </c>
    </row>
    <row r="87" spans="2:65" s="10" customFormat="1" ht="25.9" customHeight="1" x14ac:dyDescent="0.2">
      <c r="B87" s="110"/>
      <c r="D87" s="111" t="s">
        <v>71</v>
      </c>
      <c r="E87" s="112" t="s">
        <v>419</v>
      </c>
      <c r="F87" s="112" t="s">
        <v>1188</v>
      </c>
      <c r="I87" s="113"/>
      <c r="J87" s="114">
        <f>BK87</f>
        <v>0</v>
      </c>
      <c r="L87" s="110"/>
      <c r="M87" s="115"/>
      <c r="P87" s="116">
        <f>P88+P101+P110+P126</f>
        <v>0</v>
      </c>
      <c r="R87" s="116">
        <f>R88+R101+R110+R126</f>
        <v>37.097467506800001</v>
      </c>
      <c r="T87" s="116">
        <f>T88+T101+T110+T126</f>
        <v>0</v>
      </c>
      <c r="U87" s="117"/>
      <c r="AR87" s="111" t="s">
        <v>80</v>
      </c>
      <c r="AT87" s="118" t="s">
        <v>71</v>
      </c>
      <c r="AU87" s="118" t="s">
        <v>72</v>
      </c>
      <c r="AY87" s="111" t="s">
        <v>167</v>
      </c>
      <c r="BK87" s="119">
        <f>BK88+BK101+BK110+BK126</f>
        <v>0</v>
      </c>
    </row>
    <row r="88" spans="2:65" s="10" customFormat="1" ht="22.9" customHeight="1" x14ac:dyDescent="0.2">
      <c r="B88" s="110"/>
      <c r="D88" s="111" t="s">
        <v>71</v>
      </c>
      <c r="E88" s="175" t="s">
        <v>80</v>
      </c>
      <c r="F88" s="175" t="s">
        <v>166</v>
      </c>
      <c r="I88" s="113"/>
      <c r="J88" s="176">
        <f>BK88</f>
        <v>0</v>
      </c>
      <c r="L88" s="110"/>
      <c r="M88" s="115"/>
      <c r="P88" s="116">
        <f>SUM(P89:P100)</f>
        <v>0</v>
      </c>
      <c r="R88" s="116">
        <f>SUM(R89:R100)</f>
        <v>14.4</v>
      </c>
      <c r="T88" s="116">
        <f>SUM(T89:T100)</f>
        <v>0</v>
      </c>
      <c r="U88" s="117"/>
      <c r="AR88" s="111" t="s">
        <v>80</v>
      </c>
      <c r="AT88" s="118" t="s">
        <v>71</v>
      </c>
      <c r="AU88" s="118" t="s">
        <v>80</v>
      </c>
      <c r="AY88" s="111" t="s">
        <v>167</v>
      </c>
      <c r="BK88" s="119">
        <f>SUM(BK89:BK100)</f>
        <v>0</v>
      </c>
    </row>
    <row r="89" spans="2:65" s="1" customFormat="1" ht="49.15" customHeight="1" x14ac:dyDescent="0.2">
      <c r="B89" s="32"/>
      <c r="C89" s="120" t="s">
        <v>80</v>
      </c>
      <c r="D89" s="120" t="s">
        <v>168</v>
      </c>
      <c r="E89" s="121" t="s">
        <v>1510</v>
      </c>
      <c r="F89" s="122" t="s">
        <v>1511</v>
      </c>
      <c r="G89" s="123" t="s">
        <v>171</v>
      </c>
      <c r="H89" s="124">
        <v>48</v>
      </c>
      <c r="I89" s="125"/>
      <c r="J89" s="126">
        <f>ROUND(I89*H89,2)</f>
        <v>0</v>
      </c>
      <c r="K89" s="122" t="s">
        <v>172</v>
      </c>
      <c r="L89" s="32"/>
      <c r="M89" s="127" t="s">
        <v>19</v>
      </c>
      <c r="N89" s="128" t="s">
        <v>43</v>
      </c>
      <c r="P89" s="129">
        <f>O89*H89</f>
        <v>0</v>
      </c>
      <c r="Q89" s="129">
        <v>0</v>
      </c>
      <c r="R89" s="129">
        <f>Q89*H89</f>
        <v>0</v>
      </c>
      <c r="S89" s="129">
        <v>0</v>
      </c>
      <c r="T89" s="129">
        <f>S89*H89</f>
        <v>0</v>
      </c>
      <c r="U89" s="130" t="s">
        <v>19</v>
      </c>
      <c r="AR89" s="131" t="s">
        <v>173</v>
      </c>
      <c r="AT89" s="131" t="s">
        <v>168</v>
      </c>
      <c r="AU89" s="131" t="s">
        <v>82</v>
      </c>
      <c r="AY89" s="17" t="s">
        <v>167</v>
      </c>
      <c r="BE89" s="132">
        <f>IF(N89="základní",J89,0)</f>
        <v>0</v>
      </c>
      <c r="BF89" s="132">
        <f>IF(N89="snížená",J89,0)</f>
        <v>0</v>
      </c>
      <c r="BG89" s="132">
        <f>IF(N89="zákl. přenesená",J89,0)</f>
        <v>0</v>
      </c>
      <c r="BH89" s="132">
        <f>IF(N89="sníž. přenesená",J89,0)</f>
        <v>0</v>
      </c>
      <c r="BI89" s="132">
        <f>IF(N89="nulová",J89,0)</f>
        <v>0</v>
      </c>
      <c r="BJ89" s="17" t="s">
        <v>80</v>
      </c>
      <c r="BK89" s="132">
        <f>ROUND(I89*H89,2)</f>
        <v>0</v>
      </c>
      <c r="BL89" s="17" t="s">
        <v>173</v>
      </c>
      <c r="BM89" s="131" t="s">
        <v>1630</v>
      </c>
    </row>
    <row r="90" spans="2:65" s="1" customFormat="1" x14ac:dyDescent="0.2">
      <c r="B90" s="32"/>
      <c r="D90" s="133" t="s">
        <v>175</v>
      </c>
      <c r="F90" s="134" t="s">
        <v>1513</v>
      </c>
      <c r="I90" s="135"/>
      <c r="L90" s="32"/>
      <c r="M90" s="136"/>
      <c r="U90" s="53"/>
      <c r="AT90" s="17" t="s">
        <v>175</v>
      </c>
      <c r="AU90" s="17" t="s">
        <v>82</v>
      </c>
    </row>
    <row r="91" spans="2:65" s="11" customFormat="1" x14ac:dyDescent="0.2">
      <c r="B91" s="137"/>
      <c r="D91" s="138" t="s">
        <v>177</v>
      </c>
      <c r="E91" s="139" t="s">
        <v>19</v>
      </c>
      <c r="F91" s="140" t="s">
        <v>1631</v>
      </c>
      <c r="H91" s="141">
        <v>48</v>
      </c>
      <c r="I91" s="142"/>
      <c r="L91" s="137"/>
      <c r="M91" s="143"/>
      <c r="U91" s="144"/>
      <c r="AT91" s="139" t="s">
        <v>177</v>
      </c>
      <c r="AU91" s="139" t="s">
        <v>82</v>
      </c>
      <c r="AV91" s="11" t="s">
        <v>82</v>
      </c>
      <c r="AW91" s="11" t="s">
        <v>34</v>
      </c>
      <c r="AX91" s="11" t="s">
        <v>72</v>
      </c>
      <c r="AY91" s="139" t="s">
        <v>167</v>
      </c>
    </row>
    <row r="92" spans="2:65" s="12" customFormat="1" x14ac:dyDescent="0.2">
      <c r="B92" s="145"/>
      <c r="D92" s="138" t="s">
        <v>177</v>
      </c>
      <c r="E92" s="146" t="s">
        <v>19</v>
      </c>
      <c r="F92" s="147" t="s">
        <v>179</v>
      </c>
      <c r="H92" s="148">
        <v>48</v>
      </c>
      <c r="I92" s="149"/>
      <c r="L92" s="145"/>
      <c r="M92" s="150"/>
      <c r="U92" s="151"/>
      <c r="AT92" s="146" t="s">
        <v>177</v>
      </c>
      <c r="AU92" s="146" t="s">
        <v>82</v>
      </c>
      <c r="AV92" s="12" t="s">
        <v>173</v>
      </c>
      <c r="AW92" s="12" t="s">
        <v>34</v>
      </c>
      <c r="AX92" s="12" t="s">
        <v>80</v>
      </c>
      <c r="AY92" s="146" t="s">
        <v>167</v>
      </c>
    </row>
    <row r="93" spans="2:65" s="1" customFormat="1" ht="44.25" customHeight="1" x14ac:dyDescent="0.2">
      <c r="B93" s="32"/>
      <c r="C93" s="120" t="s">
        <v>82</v>
      </c>
      <c r="D93" s="120" t="s">
        <v>168</v>
      </c>
      <c r="E93" s="121" t="s">
        <v>1422</v>
      </c>
      <c r="F93" s="122" t="s">
        <v>1423</v>
      </c>
      <c r="G93" s="123" t="s">
        <v>171</v>
      </c>
      <c r="H93" s="124">
        <v>48</v>
      </c>
      <c r="I93" s="125"/>
      <c r="J93" s="126">
        <f>ROUND(I93*H93,2)</f>
        <v>0</v>
      </c>
      <c r="K93" s="122" t="s">
        <v>172</v>
      </c>
      <c r="L93" s="32"/>
      <c r="M93" s="127" t="s">
        <v>19</v>
      </c>
      <c r="N93" s="128" t="s">
        <v>43</v>
      </c>
      <c r="P93" s="129">
        <f>O93*H93</f>
        <v>0</v>
      </c>
      <c r="Q93" s="129">
        <v>0</v>
      </c>
      <c r="R93" s="129">
        <f>Q93*H93</f>
        <v>0</v>
      </c>
      <c r="S93" s="129">
        <v>0</v>
      </c>
      <c r="T93" s="129">
        <f>S93*H93</f>
        <v>0</v>
      </c>
      <c r="U93" s="130" t="s">
        <v>19</v>
      </c>
      <c r="AR93" s="131" t="s">
        <v>173</v>
      </c>
      <c r="AT93" s="131" t="s">
        <v>168</v>
      </c>
      <c r="AU93" s="131" t="s">
        <v>82</v>
      </c>
      <c r="AY93" s="17" t="s">
        <v>167</v>
      </c>
      <c r="BE93" s="132">
        <f>IF(N93="základní",J93,0)</f>
        <v>0</v>
      </c>
      <c r="BF93" s="132">
        <f>IF(N93="snížená",J93,0)</f>
        <v>0</v>
      </c>
      <c r="BG93" s="132">
        <f>IF(N93="zákl. přenesená",J93,0)</f>
        <v>0</v>
      </c>
      <c r="BH93" s="132">
        <f>IF(N93="sníž. přenesená",J93,0)</f>
        <v>0</v>
      </c>
      <c r="BI93" s="132">
        <f>IF(N93="nulová",J93,0)</f>
        <v>0</v>
      </c>
      <c r="BJ93" s="17" t="s">
        <v>80</v>
      </c>
      <c r="BK93" s="132">
        <f>ROUND(I93*H93,2)</f>
        <v>0</v>
      </c>
      <c r="BL93" s="17" t="s">
        <v>173</v>
      </c>
      <c r="BM93" s="131" t="s">
        <v>1632</v>
      </c>
    </row>
    <row r="94" spans="2:65" s="1" customFormat="1" x14ac:dyDescent="0.2">
      <c r="B94" s="32"/>
      <c r="D94" s="133" t="s">
        <v>175</v>
      </c>
      <c r="F94" s="134" t="s">
        <v>1425</v>
      </c>
      <c r="I94" s="135"/>
      <c r="L94" s="32"/>
      <c r="M94" s="136"/>
      <c r="U94" s="53"/>
      <c r="AT94" s="17" t="s">
        <v>175</v>
      </c>
      <c r="AU94" s="17" t="s">
        <v>82</v>
      </c>
    </row>
    <row r="95" spans="2:65" s="1" customFormat="1" ht="66.75" customHeight="1" x14ac:dyDescent="0.2">
      <c r="B95" s="32"/>
      <c r="C95" s="120" t="s">
        <v>187</v>
      </c>
      <c r="D95" s="120" t="s">
        <v>168</v>
      </c>
      <c r="E95" s="121" t="s">
        <v>1426</v>
      </c>
      <c r="F95" s="122" t="s">
        <v>1427</v>
      </c>
      <c r="G95" s="123" t="s">
        <v>171</v>
      </c>
      <c r="H95" s="124">
        <v>7.2</v>
      </c>
      <c r="I95" s="125"/>
      <c r="J95" s="126">
        <f>ROUND(I95*H95,2)</f>
        <v>0</v>
      </c>
      <c r="K95" s="122" t="s">
        <v>172</v>
      </c>
      <c r="L95" s="32"/>
      <c r="M95" s="127" t="s">
        <v>19</v>
      </c>
      <c r="N95" s="128" t="s">
        <v>43</v>
      </c>
      <c r="P95" s="129">
        <f>O95*H95</f>
        <v>0</v>
      </c>
      <c r="Q95" s="129">
        <v>0</v>
      </c>
      <c r="R95" s="129">
        <f>Q95*H95</f>
        <v>0</v>
      </c>
      <c r="S95" s="129">
        <v>0</v>
      </c>
      <c r="T95" s="129">
        <f>S95*H95</f>
        <v>0</v>
      </c>
      <c r="U95" s="130" t="s">
        <v>19</v>
      </c>
      <c r="AR95" s="131" t="s">
        <v>173</v>
      </c>
      <c r="AT95" s="131" t="s">
        <v>168</v>
      </c>
      <c r="AU95" s="131" t="s">
        <v>82</v>
      </c>
      <c r="AY95" s="17" t="s">
        <v>167</v>
      </c>
      <c r="BE95" s="132">
        <f>IF(N95="základní",J95,0)</f>
        <v>0</v>
      </c>
      <c r="BF95" s="132">
        <f>IF(N95="snížená",J95,0)</f>
        <v>0</v>
      </c>
      <c r="BG95" s="132">
        <f>IF(N95="zákl. přenesená",J95,0)</f>
        <v>0</v>
      </c>
      <c r="BH95" s="132">
        <f>IF(N95="sníž. přenesená",J95,0)</f>
        <v>0</v>
      </c>
      <c r="BI95" s="132">
        <f>IF(N95="nulová",J95,0)</f>
        <v>0</v>
      </c>
      <c r="BJ95" s="17" t="s">
        <v>80</v>
      </c>
      <c r="BK95" s="132">
        <f>ROUND(I95*H95,2)</f>
        <v>0</v>
      </c>
      <c r="BL95" s="17" t="s">
        <v>173</v>
      </c>
      <c r="BM95" s="131" t="s">
        <v>1633</v>
      </c>
    </row>
    <row r="96" spans="2:65" s="1" customFormat="1" x14ac:dyDescent="0.2">
      <c r="B96" s="32"/>
      <c r="D96" s="133" t="s">
        <v>175</v>
      </c>
      <c r="F96" s="134" t="s">
        <v>1429</v>
      </c>
      <c r="I96" s="135"/>
      <c r="L96" s="32"/>
      <c r="M96" s="136"/>
      <c r="U96" s="53"/>
      <c r="AT96" s="17" t="s">
        <v>175</v>
      </c>
      <c r="AU96" s="17" t="s">
        <v>82</v>
      </c>
    </row>
    <row r="97" spans="2:65" s="11" customFormat="1" x14ac:dyDescent="0.2">
      <c r="B97" s="137"/>
      <c r="D97" s="138" t="s">
        <v>177</v>
      </c>
      <c r="E97" s="139" t="s">
        <v>19</v>
      </c>
      <c r="F97" s="140" t="s">
        <v>1433</v>
      </c>
      <c r="H97" s="141">
        <v>7.2</v>
      </c>
      <c r="I97" s="142"/>
      <c r="L97" s="137"/>
      <c r="M97" s="143"/>
      <c r="U97" s="144"/>
      <c r="AT97" s="139" t="s">
        <v>177</v>
      </c>
      <c r="AU97" s="139" t="s">
        <v>82</v>
      </c>
      <c r="AV97" s="11" t="s">
        <v>82</v>
      </c>
      <c r="AW97" s="11" t="s">
        <v>34</v>
      </c>
      <c r="AX97" s="11" t="s">
        <v>72</v>
      </c>
      <c r="AY97" s="139" t="s">
        <v>167</v>
      </c>
    </row>
    <row r="98" spans="2:65" s="12" customFormat="1" x14ac:dyDescent="0.2">
      <c r="B98" s="145"/>
      <c r="D98" s="138" t="s">
        <v>177</v>
      </c>
      <c r="E98" s="146" t="s">
        <v>19</v>
      </c>
      <c r="F98" s="147" t="s">
        <v>179</v>
      </c>
      <c r="H98" s="148">
        <v>7.2</v>
      </c>
      <c r="I98" s="149"/>
      <c r="L98" s="145"/>
      <c r="M98" s="150"/>
      <c r="U98" s="151"/>
      <c r="AT98" s="146" t="s">
        <v>177</v>
      </c>
      <c r="AU98" s="146" t="s">
        <v>82</v>
      </c>
      <c r="AV98" s="12" t="s">
        <v>173</v>
      </c>
      <c r="AW98" s="12" t="s">
        <v>34</v>
      </c>
      <c r="AX98" s="12" t="s">
        <v>80</v>
      </c>
      <c r="AY98" s="146" t="s">
        <v>167</v>
      </c>
    </row>
    <row r="99" spans="2:65" s="1" customFormat="1" ht="16.5" customHeight="1" x14ac:dyDescent="0.2">
      <c r="B99" s="32"/>
      <c r="C99" s="152" t="s">
        <v>173</v>
      </c>
      <c r="D99" s="152" t="s">
        <v>180</v>
      </c>
      <c r="E99" s="153" t="s">
        <v>1522</v>
      </c>
      <c r="F99" s="154" t="s">
        <v>1523</v>
      </c>
      <c r="G99" s="155" t="s">
        <v>183</v>
      </c>
      <c r="H99" s="156">
        <v>14.4</v>
      </c>
      <c r="I99" s="157"/>
      <c r="J99" s="158">
        <f>ROUND(I99*H99,2)</f>
        <v>0</v>
      </c>
      <c r="K99" s="154" t="s">
        <v>172</v>
      </c>
      <c r="L99" s="159"/>
      <c r="M99" s="160" t="s">
        <v>19</v>
      </c>
      <c r="N99" s="161" t="s">
        <v>43</v>
      </c>
      <c r="P99" s="129">
        <f>O99*H99</f>
        <v>0</v>
      </c>
      <c r="Q99" s="129">
        <v>1</v>
      </c>
      <c r="R99" s="129">
        <f>Q99*H99</f>
        <v>14.4</v>
      </c>
      <c r="S99" s="129">
        <v>0</v>
      </c>
      <c r="T99" s="129">
        <f>S99*H99</f>
        <v>0</v>
      </c>
      <c r="U99" s="130" t="s">
        <v>19</v>
      </c>
      <c r="AR99" s="131" t="s">
        <v>184</v>
      </c>
      <c r="AT99" s="131" t="s">
        <v>180</v>
      </c>
      <c r="AU99" s="131" t="s">
        <v>82</v>
      </c>
      <c r="AY99" s="17" t="s">
        <v>167</v>
      </c>
      <c r="BE99" s="132">
        <f>IF(N99="základní",J99,0)</f>
        <v>0</v>
      </c>
      <c r="BF99" s="132">
        <f>IF(N99="snížená",J99,0)</f>
        <v>0</v>
      </c>
      <c r="BG99" s="132">
        <f>IF(N99="zákl. přenesená",J99,0)</f>
        <v>0</v>
      </c>
      <c r="BH99" s="132">
        <f>IF(N99="sníž. přenesená",J99,0)</f>
        <v>0</v>
      </c>
      <c r="BI99" s="132">
        <f>IF(N99="nulová",J99,0)</f>
        <v>0</v>
      </c>
      <c r="BJ99" s="17" t="s">
        <v>80</v>
      </c>
      <c r="BK99" s="132">
        <f>ROUND(I99*H99,2)</f>
        <v>0</v>
      </c>
      <c r="BL99" s="17" t="s">
        <v>173</v>
      </c>
      <c r="BM99" s="131" t="s">
        <v>1634</v>
      </c>
    </row>
    <row r="100" spans="2:65" s="11" customFormat="1" x14ac:dyDescent="0.2">
      <c r="B100" s="137"/>
      <c r="D100" s="138" t="s">
        <v>177</v>
      </c>
      <c r="E100" s="139" t="s">
        <v>19</v>
      </c>
      <c r="F100" s="140" t="s">
        <v>1434</v>
      </c>
      <c r="H100" s="141">
        <v>14.4</v>
      </c>
      <c r="I100" s="142"/>
      <c r="L100" s="137"/>
      <c r="M100" s="143"/>
      <c r="U100" s="144"/>
      <c r="AT100" s="139" t="s">
        <v>177</v>
      </c>
      <c r="AU100" s="139" t="s">
        <v>82</v>
      </c>
      <c r="AV100" s="11" t="s">
        <v>82</v>
      </c>
      <c r="AW100" s="11" t="s">
        <v>34</v>
      </c>
      <c r="AX100" s="11" t="s">
        <v>80</v>
      </c>
      <c r="AY100" s="139" t="s">
        <v>167</v>
      </c>
    </row>
    <row r="101" spans="2:65" s="10" customFormat="1" ht="22.9" customHeight="1" x14ac:dyDescent="0.2">
      <c r="B101" s="110"/>
      <c r="D101" s="111" t="s">
        <v>71</v>
      </c>
      <c r="E101" s="175" t="s">
        <v>187</v>
      </c>
      <c r="F101" s="175" t="s">
        <v>1531</v>
      </c>
      <c r="I101" s="113"/>
      <c r="J101" s="176">
        <f>BK101</f>
        <v>0</v>
      </c>
      <c r="L101" s="110"/>
      <c r="M101" s="115"/>
      <c r="P101" s="116">
        <f>SUM(P102:P109)</f>
        <v>0</v>
      </c>
      <c r="R101" s="116">
        <f>SUM(R102:R109)</f>
        <v>5.0464743988</v>
      </c>
      <c r="T101" s="116">
        <f>SUM(T102:T109)</f>
        <v>0</v>
      </c>
      <c r="U101" s="117"/>
      <c r="AR101" s="111" t="s">
        <v>80</v>
      </c>
      <c r="AT101" s="118" t="s">
        <v>71</v>
      </c>
      <c r="AU101" s="118" t="s">
        <v>80</v>
      </c>
      <c r="AY101" s="111" t="s">
        <v>167</v>
      </c>
      <c r="BK101" s="119">
        <f>SUM(BK102:BK109)</f>
        <v>0</v>
      </c>
    </row>
    <row r="102" spans="2:65" s="1" customFormat="1" ht="33" customHeight="1" x14ac:dyDescent="0.2">
      <c r="B102" s="32"/>
      <c r="C102" s="120" t="s">
        <v>199</v>
      </c>
      <c r="D102" s="120" t="s">
        <v>168</v>
      </c>
      <c r="E102" s="121" t="s">
        <v>1635</v>
      </c>
      <c r="F102" s="122" t="s">
        <v>1636</v>
      </c>
      <c r="G102" s="123" t="s">
        <v>171</v>
      </c>
      <c r="H102" s="124">
        <v>3.8</v>
      </c>
      <c r="I102" s="125"/>
      <c r="J102" s="126">
        <f>ROUND(I102*H102,2)</f>
        <v>0</v>
      </c>
      <c r="K102" s="122" t="s">
        <v>172</v>
      </c>
      <c r="L102" s="32"/>
      <c r="M102" s="127" t="s">
        <v>19</v>
      </c>
      <c r="N102" s="128" t="s">
        <v>43</v>
      </c>
      <c r="P102" s="129">
        <f>O102*H102</f>
        <v>0</v>
      </c>
      <c r="Q102" s="129">
        <v>7.9548525999999994E-2</v>
      </c>
      <c r="R102" s="129">
        <f>Q102*H102</f>
        <v>0.30228439879999996</v>
      </c>
      <c r="S102" s="129">
        <v>0</v>
      </c>
      <c r="T102" s="129">
        <f>S102*H102</f>
        <v>0</v>
      </c>
      <c r="U102" s="130" t="s">
        <v>19</v>
      </c>
      <c r="AR102" s="131" t="s">
        <v>173</v>
      </c>
      <c r="AT102" s="131" t="s">
        <v>168</v>
      </c>
      <c r="AU102" s="131" t="s">
        <v>82</v>
      </c>
      <c r="AY102" s="17" t="s">
        <v>167</v>
      </c>
      <c r="BE102" s="132">
        <f>IF(N102="základní",J102,0)</f>
        <v>0</v>
      </c>
      <c r="BF102" s="132">
        <f>IF(N102="snížená",J102,0)</f>
        <v>0</v>
      </c>
      <c r="BG102" s="132">
        <f>IF(N102="zákl. přenesená",J102,0)</f>
        <v>0</v>
      </c>
      <c r="BH102" s="132">
        <f>IF(N102="sníž. přenesená",J102,0)</f>
        <v>0</v>
      </c>
      <c r="BI102" s="132">
        <f>IF(N102="nulová",J102,0)</f>
        <v>0</v>
      </c>
      <c r="BJ102" s="17" t="s">
        <v>80</v>
      </c>
      <c r="BK102" s="132">
        <f>ROUND(I102*H102,2)</f>
        <v>0</v>
      </c>
      <c r="BL102" s="17" t="s">
        <v>173</v>
      </c>
      <c r="BM102" s="131" t="s">
        <v>1637</v>
      </c>
    </row>
    <row r="103" spans="2:65" s="1" customFormat="1" x14ac:dyDescent="0.2">
      <c r="B103" s="32"/>
      <c r="D103" s="133" t="s">
        <v>175</v>
      </c>
      <c r="F103" s="134" t="s">
        <v>1638</v>
      </c>
      <c r="I103" s="135"/>
      <c r="L103" s="32"/>
      <c r="M103" s="136"/>
      <c r="U103" s="53"/>
      <c r="AT103" s="17" t="s">
        <v>175</v>
      </c>
      <c r="AU103" s="17" t="s">
        <v>82</v>
      </c>
    </row>
    <row r="104" spans="2:65" s="1" customFormat="1" ht="55.5" customHeight="1" x14ac:dyDescent="0.2">
      <c r="B104" s="32"/>
      <c r="C104" s="120" t="s">
        <v>205</v>
      </c>
      <c r="D104" s="120" t="s">
        <v>168</v>
      </c>
      <c r="E104" s="121" t="s">
        <v>1639</v>
      </c>
      <c r="F104" s="122" t="s">
        <v>1640</v>
      </c>
      <c r="G104" s="123" t="s">
        <v>228</v>
      </c>
      <c r="H104" s="124">
        <v>20</v>
      </c>
      <c r="I104" s="125"/>
      <c r="J104" s="126">
        <f>ROUND(I104*H104,2)</f>
        <v>0</v>
      </c>
      <c r="K104" s="122" t="s">
        <v>172</v>
      </c>
      <c r="L104" s="32"/>
      <c r="M104" s="127" t="s">
        <v>19</v>
      </c>
      <c r="N104" s="128" t="s">
        <v>43</v>
      </c>
      <c r="P104" s="129">
        <f>O104*H104</f>
        <v>0</v>
      </c>
      <c r="Q104" s="129">
        <v>3.8177999999999997E-2</v>
      </c>
      <c r="R104" s="129">
        <f>Q104*H104</f>
        <v>0.76355999999999991</v>
      </c>
      <c r="S104" s="129">
        <v>0</v>
      </c>
      <c r="T104" s="129">
        <f>S104*H104</f>
        <v>0</v>
      </c>
      <c r="U104" s="130" t="s">
        <v>19</v>
      </c>
      <c r="AR104" s="131" t="s">
        <v>173</v>
      </c>
      <c r="AT104" s="131" t="s">
        <v>168</v>
      </c>
      <c r="AU104" s="131" t="s">
        <v>82</v>
      </c>
      <c r="AY104" s="17" t="s">
        <v>167</v>
      </c>
      <c r="BE104" s="132">
        <f>IF(N104="základní",J104,0)</f>
        <v>0</v>
      </c>
      <c r="BF104" s="132">
        <f>IF(N104="snížená",J104,0)</f>
        <v>0</v>
      </c>
      <c r="BG104" s="132">
        <f>IF(N104="zákl. přenesená",J104,0)</f>
        <v>0</v>
      </c>
      <c r="BH104" s="132">
        <f>IF(N104="sníž. přenesená",J104,0)</f>
        <v>0</v>
      </c>
      <c r="BI104" s="132">
        <f>IF(N104="nulová",J104,0)</f>
        <v>0</v>
      </c>
      <c r="BJ104" s="17" t="s">
        <v>80</v>
      </c>
      <c r="BK104" s="132">
        <f>ROUND(I104*H104,2)</f>
        <v>0</v>
      </c>
      <c r="BL104" s="17" t="s">
        <v>173</v>
      </c>
      <c r="BM104" s="131" t="s">
        <v>1641</v>
      </c>
    </row>
    <row r="105" spans="2:65" s="1" customFormat="1" x14ac:dyDescent="0.2">
      <c r="B105" s="32"/>
      <c r="D105" s="133" t="s">
        <v>175</v>
      </c>
      <c r="F105" s="134" t="s">
        <v>1642</v>
      </c>
      <c r="I105" s="135"/>
      <c r="L105" s="32"/>
      <c r="M105" s="136"/>
      <c r="U105" s="53"/>
      <c r="AT105" s="17" t="s">
        <v>175</v>
      </c>
      <c r="AU105" s="17" t="s">
        <v>82</v>
      </c>
    </row>
    <row r="106" spans="2:65" s="1" customFormat="1" ht="24.2" customHeight="1" x14ac:dyDescent="0.2">
      <c r="B106" s="32"/>
      <c r="C106" s="120" t="s">
        <v>212</v>
      </c>
      <c r="D106" s="120" t="s">
        <v>168</v>
      </c>
      <c r="E106" s="121" t="s">
        <v>1643</v>
      </c>
      <c r="F106" s="122" t="s">
        <v>1644</v>
      </c>
      <c r="G106" s="123" t="s">
        <v>314</v>
      </c>
      <c r="H106" s="124">
        <v>1</v>
      </c>
      <c r="I106" s="125"/>
      <c r="J106" s="126">
        <f>ROUND(I106*H106,2)</f>
        <v>0</v>
      </c>
      <c r="K106" s="122" t="s">
        <v>172</v>
      </c>
      <c r="L106" s="32"/>
      <c r="M106" s="127" t="s">
        <v>19</v>
      </c>
      <c r="N106" s="128" t="s">
        <v>43</v>
      </c>
      <c r="P106" s="129">
        <f>O106*H106</f>
        <v>0</v>
      </c>
      <c r="Q106" s="129">
        <v>0</v>
      </c>
      <c r="R106" s="129">
        <f>Q106*H106</f>
        <v>0</v>
      </c>
      <c r="S106" s="129">
        <v>0</v>
      </c>
      <c r="T106" s="129">
        <f>S106*H106</f>
        <v>0</v>
      </c>
      <c r="U106" s="130" t="s">
        <v>19</v>
      </c>
      <c r="AR106" s="131" t="s">
        <v>173</v>
      </c>
      <c r="AT106" s="131" t="s">
        <v>168</v>
      </c>
      <c r="AU106" s="131" t="s">
        <v>82</v>
      </c>
      <c r="AY106" s="17" t="s">
        <v>167</v>
      </c>
      <c r="BE106" s="132">
        <f>IF(N106="základní",J106,0)</f>
        <v>0</v>
      </c>
      <c r="BF106" s="132">
        <f>IF(N106="snížená",J106,0)</f>
        <v>0</v>
      </c>
      <c r="BG106" s="132">
        <f>IF(N106="zákl. přenesená",J106,0)</f>
        <v>0</v>
      </c>
      <c r="BH106" s="132">
        <f>IF(N106="sníž. přenesená",J106,0)</f>
        <v>0</v>
      </c>
      <c r="BI106" s="132">
        <f>IF(N106="nulová",J106,0)</f>
        <v>0</v>
      </c>
      <c r="BJ106" s="17" t="s">
        <v>80</v>
      </c>
      <c r="BK106" s="132">
        <f>ROUND(I106*H106,2)</f>
        <v>0</v>
      </c>
      <c r="BL106" s="17" t="s">
        <v>173</v>
      </c>
      <c r="BM106" s="131" t="s">
        <v>1645</v>
      </c>
    </row>
    <row r="107" spans="2:65" s="1" customFormat="1" x14ac:dyDescent="0.2">
      <c r="B107" s="32"/>
      <c r="D107" s="133" t="s">
        <v>175</v>
      </c>
      <c r="F107" s="134" t="s">
        <v>1646</v>
      </c>
      <c r="I107" s="135"/>
      <c r="L107" s="32"/>
      <c r="M107" s="136"/>
      <c r="U107" s="53"/>
      <c r="AT107" s="17" t="s">
        <v>175</v>
      </c>
      <c r="AU107" s="17" t="s">
        <v>82</v>
      </c>
    </row>
    <row r="108" spans="2:65" s="1" customFormat="1" ht="33" customHeight="1" x14ac:dyDescent="0.2">
      <c r="B108" s="32"/>
      <c r="C108" s="152" t="s">
        <v>184</v>
      </c>
      <c r="D108" s="152" t="s">
        <v>180</v>
      </c>
      <c r="E108" s="153" t="s">
        <v>1647</v>
      </c>
      <c r="F108" s="154" t="s">
        <v>1648</v>
      </c>
      <c r="G108" s="155" t="s">
        <v>314</v>
      </c>
      <c r="H108" s="156">
        <v>1</v>
      </c>
      <c r="I108" s="157"/>
      <c r="J108" s="158">
        <f>ROUND(I108*H108,2)</f>
        <v>0</v>
      </c>
      <c r="K108" s="154" t="s">
        <v>172</v>
      </c>
      <c r="L108" s="159"/>
      <c r="M108" s="160" t="s">
        <v>19</v>
      </c>
      <c r="N108" s="161" t="s">
        <v>43</v>
      </c>
      <c r="P108" s="129">
        <f>O108*H108</f>
        <v>0</v>
      </c>
      <c r="Q108" s="129">
        <v>2.88863</v>
      </c>
      <c r="R108" s="129">
        <f>Q108*H108</f>
        <v>2.88863</v>
      </c>
      <c r="S108" s="129">
        <v>0</v>
      </c>
      <c r="T108" s="129">
        <f>S108*H108</f>
        <v>0</v>
      </c>
      <c r="U108" s="130" t="s">
        <v>19</v>
      </c>
      <c r="AR108" s="131" t="s">
        <v>184</v>
      </c>
      <c r="AT108" s="131" t="s">
        <v>180</v>
      </c>
      <c r="AU108" s="131" t="s">
        <v>82</v>
      </c>
      <c r="AY108" s="17" t="s">
        <v>167</v>
      </c>
      <c r="BE108" s="132">
        <f>IF(N108="základní",J108,0)</f>
        <v>0</v>
      </c>
      <c r="BF108" s="132">
        <f>IF(N108="snížená",J108,0)</f>
        <v>0</v>
      </c>
      <c r="BG108" s="132">
        <f>IF(N108="zákl. přenesená",J108,0)</f>
        <v>0</v>
      </c>
      <c r="BH108" s="132">
        <f>IF(N108="sníž. přenesená",J108,0)</f>
        <v>0</v>
      </c>
      <c r="BI108" s="132">
        <f>IF(N108="nulová",J108,0)</f>
        <v>0</v>
      </c>
      <c r="BJ108" s="17" t="s">
        <v>80</v>
      </c>
      <c r="BK108" s="132">
        <f>ROUND(I108*H108,2)</f>
        <v>0</v>
      </c>
      <c r="BL108" s="17" t="s">
        <v>173</v>
      </c>
      <c r="BM108" s="131" t="s">
        <v>1649</v>
      </c>
    </row>
    <row r="109" spans="2:65" s="1" customFormat="1" ht="21.75" customHeight="1" x14ac:dyDescent="0.2">
      <c r="B109" s="32"/>
      <c r="C109" s="152" t="s">
        <v>225</v>
      </c>
      <c r="D109" s="152" t="s">
        <v>180</v>
      </c>
      <c r="E109" s="153" t="s">
        <v>1650</v>
      </c>
      <c r="F109" s="154" t="s">
        <v>1651</v>
      </c>
      <c r="G109" s="155" t="s">
        <v>314</v>
      </c>
      <c r="H109" s="156">
        <v>1</v>
      </c>
      <c r="I109" s="157"/>
      <c r="J109" s="158">
        <f>ROUND(I109*H109,2)</f>
        <v>0</v>
      </c>
      <c r="K109" s="154" t="s">
        <v>172</v>
      </c>
      <c r="L109" s="159"/>
      <c r="M109" s="160" t="s">
        <v>19</v>
      </c>
      <c r="N109" s="161" t="s">
        <v>43</v>
      </c>
      <c r="P109" s="129">
        <f>O109*H109</f>
        <v>0</v>
      </c>
      <c r="Q109" s="129">
        <v>1.0920000000000001</v>
      </c>
      <c r="R109" s="129">
        <f>Q109*H109</f>
        <v>1.0920000000000001</v>
      </c>
      <c r="S109" s="129">
        <v>0</v>
      </c>
      <c r="T109" s="129">
        <f>S109*H109</f>
        <v>0</v>
      </c>
      <c r="U109" s="130" t="s">
        <v>19</v>
      </c>
      <c r="AR109" s="131" t="s">
        <v>184</v>
      </c>
      <c r="AT109" s="131" t="s">
        <v>180</v>
      </c>
      <c r="AU109" s="131" t="s">
        <v>82</v>
      </c>
      <c r="AY109" s="17" t="s">
        <v>167</v>
      </c>
      <c r="BE109" s="132">
        <f>IF(N109="základní",J109,0)</f>
        <v>0</v>
      </c>
      <c r="BF109" s="132">
        <f>IF(N109="snížená",J109,0)</f>
        <v>0</v>
      </c>
      <c r="BG109" s="132">
        <f>IF(N109="zákl. přenesená",J109,0)</f>
        <v>0</v>
      </c>
      <c r="BH109" s="132">
        <f>IF(N109="sníž. přenesená",J109,0)</f>
        <v>0</v>
      </c>
      <c r="BI109" s="132">
        <f>IF(N109="nulová",J109,0)</f>
        <v>0</v>
      </c>
      <c r="BJ109" s="17" t="s">
        <v>80</v>
      </c>
      <c r="BK109" s="132">
        <f>ROUND(I109*H109,2)</f>
        <v>0</v>
      </c>
      <c r="BL109" s="17" t="s">
        <v>173</v>
      </c>
      <c r="BM109" s="131" t="s">
        <v>1652</v>
      </c>
    </row>
    <row r="110" spans="2:65" s="10" customFormat="1" ht="22.9" customHeight="1" x14ac:dyDescent="0.2">
      <c r="B110" s="110"/>
      <c r="D110" s="111" t="s">
        <v>71</v>
      </c>
      <c r="E110" s="175" t="s">
        <v>184</v>
      </c>
      <c r="F110" s="175" t="s">
        <v>310</v>
      </c>
      <c r="I110" s="113"/>
      <c r="J110" s="176">
        <f>BK110</f>
        <v>0</v>
      </c>
      <c r="L110" s="110"/>
      <c r="M110" s="115"/>
      <c r="P110" s="116">
        <f>SUM(P111:P125)</f>
        <v>0</v>
      </c>
      <c r="R110" s="116">
        <f>SUM(R111:R125)</f>
        <v>17.650993107999998</v>
      </c>
      <c r="T110" s="116">
        <f>SUM(T111:T125)</f>
        <v>0</v>
      </c>
      <c r="U110" s="117"/>
      <c r="AR110" s="111" t="s">
        <v>80</v>
      </c>
      <c r="AT110" s="118" t="s">
        <v>71</v>
      </c>
      <c r="AU110" s="118" t="s">
        <v>80</v>
      </c>
      <c r="AY110" s="111" t="s">
        <v>167</v>
      </c>
      <c r="BK110" s="119">
        <f>SUM(BK111:BK125)</f>
        <v>0</v>
      </c>
    </row>
    <row r="111" spans="2:65" s="1" customFormat="1" ht="44.25" customHeight="1" x14ac:dyDescent="0.2">
      <c r="B111" s="32"/>
      <c r="C111" s="120" t="s">
        <v>233</v>
      </c>
      <c r="D111" s="120" t="s">
        <v>168</v>
      </c>
      <c r="E111" s="121" t="s">
        <v>1653</v>
      </c>
      <c r="F111" s="122" t="s">
        <v>1654</v>
      </c>
      <c r="G111" s="123" t="s">
        <v>228</v>
      </c>
      <c r="H111" s="124">
        <v>20</v>
      </c>
      <c r="I111" s="125"/>
      <c r="J111" s="126">
        <f>ROUND(I111*H111,2)</f>
        <v>0</v>
      </c>
      <c r="K111" s="122" t="s">
        <v>172</v>
      </c>
      <c r="L111" s="32"/>
      <c r="M111" s="127" t="s">
        <v>19</v>
      </c>
      <c r="N111" s="128" t="s">
        <v>43</v>
      </c>
      <c r="P111" s="129">
        <f>O111*H111</f>
        <v>0</v>
      </c>
      <c r="Q111" s="129">
        <v>8.2460403999999998E-3</v>
      </c>
      <c r="R111" s="129">
        <f>Q111*H111</f>
        <v>0.164920808</v>
      </c>
      <c r="S111" s="129">
        <v>0</v>
      </c>
      <c r="T111" s="129">
        <f>S111*H111</f>
        <v>0</v>
      </c>
      <c r="U111" s="130" t="s">
        <v>19</v>
      </c>
      <c r="AR111" s="131" t="s">
        <v>173</v>
      </c>
      <c r="AT111" s="131" t="s">
        <v>168</v>
      </c>
      <c r="AU111" s="131" t="s">
        <v>82</v>
      </c>
      <c r="AY111" s="17" t="s">
        <v>167</v>
      </c>
      <c r="BE111" s="132">
        <f>IF(N111="základní",J111,0)</f>
        <v>0</v>
      </c>
      <c r="BF111" s="132">
        <f>IF(N111="snížená",J111,0)</f>
        <v>0</v>
      </c>
      <c r="BG111" s="132">
        <f>IF(N111="zákl. přenesená",J111,0)</f>
        <v>0</v>
      </c>
      <c r="BH111" s="132">
        <f>IF(N111="sníž. přenesená",J111,0)</f>
        <v>0</v>
      </c>
      <c r="BI111" s="132">
        <f>IF(N111="nulová",J111,0)</f>
        <v>0</v>
      </c>
      <c r="BJ111" s="17" t="s">
        <v>80</v>
      </c>
      <c r="BK111" s="132">
        <f>ROUND(I111*H111,2)</f>
        <v>0</v>
      </c>
      <c r="BL111" s="17" t="s">
        <v>173</v>
      </c>
      <c r="BM111" s="131" t="s">
        <v>1655</v>
      </c>
    </row>
    <row r="112" spans="2:65" s="1" customFormat="1" x14ac:dyDescent="0.2">
      <c r="B112" s="32"/>
      <c r="D112" s="133" t="s">
        <v>175</v>
      </c>
      <c r="F112" s="134" t="s">
        <v>1656</v>
      </c>
      <c r="I112" s="135"/>
      <c r="L112" s="32"/>
      <c r="M112" s="136"/>
      <c r="U112" s="53"/>
      <c r="AT112" s="17" t="s">
        <v>175</v>
      </c>
      <c r="AU112" s="17" t="s">
        <v>82</v>
      </c>
    </row>
    <row r="113" spans="2:65" s="1" customFormat="1" ht="44.25" customHeight="1" x14ac:dyDescent="0.2">
      <c r="B113" s="32"/>
      <c r="C113" s="120" t="s">
        <v>239</v>
      </c>
      <c r="D113" s="120" t="s">
        <v>168</v>
      </c>
      <c r="E113" s="121" t="s">
        <v>1657</v>
      </c>
      <c r="F113" s="122" t="s">
        <v>1658</v>
      </c>
      <c r="G113" s="123" t="s">
        <v>228</v>
      </c>
      <c r="H113" s="124">
        <v>4</v>
      </c>
      <c r="I113" s="125"/>
      <c r="J113" s="126">
        <f>ROUND(I113*H113,2)</f>
        <v>0</v>
      </c>
      <c r="K113" s="122" t="s">
        <v>172</v>
      </c>
      <c r="L113" s="32"/>
      <c r="M113" s="127" t="s">
        <v>19</v>
      </c>
      <c r="N113" s="128" t="s">
        <v>43</v>
      </c>
      <c r="P113" s="129">
        <f>O113*H113</f>
        <v>0</v>
      </c>
      <c r="Q113" s="129">
        <v>1.3140999999999999E-3</v>
      </c>
      <c r="R113" s="129">
        <f>Q113*H113</f>
        <v>5.2563999999999996E-3</v>
      </c>
      <c r="S113" s="129">
        <v>0</v>
      </c>
      <c r="T113" s="129">
        <f>S113*H113</f>
        <v>0</v>
      </c>
      <c r="U113" s="130" t="s">
        <v>19</v>
      </c>
      <c r="AR113" s="131" t="s">
        <v>173</v>
      </c>
      <c r="AT113" s="131" t="s">
        <v>168</v>
      </c>
      <c r="AU113" s="131" t="s">
        <v>82</v>
      </c>
      <c r="AY113" s="17" t="s">
        <v>167</v>
      </c>
      <c r="BE113" s="132">
        <f>IF(N113="základní",J113,0)</f>
        <v>0</v>
      </c>
      <c r="BF113" s="132">
        <f>IF(N113="snížená",J113,0)</f>
        <v>0</v>
      </c>
      <c r="BG113" s="132">
        <f>IF(N113="zákl. přenesená",J113,0)</f>
        <v>0</v>
      </c>
      <c r="BH113" s="132">
        <f>IF(N113="sníž. přenesená",J113,0)</f>
        <v>0</v>
      </c>
      <c r="BI113" s="132">
        <f>IF(N113="nulová",J113,0)</f>
        <v>0</v>
      </c>
      <c r="BJ113" s="17" t="s">
        <v>80</v>
      </c>
      <c r="BK113" s="132">
        <f>ROUND(I113*H113,2)</f>
        <v>0</v>
      </c>
      <c r="BL113" s="17" t="s">
        <v>173</v>
      </c>
      <c r="BM113" s="131" t="s">
        <v>1659</v>
      </c>
    </row>
    <row r="114" spans="2:65" s="1" customFormat="1" x14ac:dyDescent="0.2">
      <c r="B114" s="32"/>
      <c r="D114" s="133" t="s">
        <v>175</v>
      </c>
      <c r="F114" s="134" t="s">
        <v>1660</v>
      </c>
      <c r="I114" s="135"/>
      <c r="L114" s="32"/>
      <c r="M114" s="136"/>
      <c r="U114" s="53"/>
      <c r="AT114" s="17" t="s">
        <v>175</v>
      </c>
      <c r="AU114" s="17" t="s">
        <v>82</v>
      </c>
    </row>
    <row r="115" spans="2:65" s="1" customFormat="1" ht="49.15" customHeight="1" x14ac:dyDescent="0.2">
      <c r="B115" s="32"/>
      <c r="C115" s="120" t="s">
        <v>246</v>
      </c>
      <c r="D115" s="120" t="s">
        <v>168</v>
      </c>
      <c r="E115" s="121" t="s">
        <v>1661</v>
      </c>
      <c r="F115" s="122" t="s">
        <v>1662</v>
      </c>
      <c r="G115" s="123" t="s">
        <v>314</v>
      </c>
      <c r="H115" s="124">
        <v>1</v>
      </c>
      <c r="I115" s="125"/>
      <c r="J115" s="126">
        <f>ROUND(I115*H115,2)</f>
        <v>0</v>
      </c>
      <c r="K115" s="122" t="s">
        <v>172</v>
      </c>
      <c r="L115" s="32"/>
      <c r="M115" s="127" t="s">
        <v>19</v>
      </c>
      <c r="N115" s="128" t="s">
        <v>43</v>
      </c>
      <c r="P115" s="129">
        <f>O115*H115</f>
        <v>0</v>
      </c>
      <c r="Q115" s="129">
        <v>5.9999999999999997E-7</v>
      </c>
      <c r="R115" s="129">
        <f>Q115*H115</f>
        <v>5.9999999999999997E-7</v>
      </c>
      <c r="S115" s="129">
        <v>0</v>
      </c>
      <c r="T115" s="129">
        <f>S115*H115</f>
        <v>0</v>
      </c>
      <c r="U115" s="130" t="s">
        <v>19</v>
      </c>
      <c r="AR115" s="131" t="s">
        <v>173</v>
      </c>
      <c r="AT115" s="131" t="s">
        <v>168</v>
      </c>
      <c r="AU115" s="131" t="s">
        <v>82</v>
      </c>
      <c r="AY115" s="17" t="s">
        <v>167</v>
      </c>
      <c r="BE115" s="132">
        <f>IF(N115="základní",J115,0)</f>
        <v>0</v>
      </c>
      <c r="BF115" s="132">
        <f>IF(N115="snížená",J115,0)</f>
        <v>0</v>
      </c>
      <c r="BG115" s="132">
        <f>IF(N115="zákl. přenesená",J115,0)</f>
        <v>0</v>
      </c>
      <c r="BH115" s="132">
        <f>IF(N115="sníž. přenesená",J115,0)</f>
        <v>0</v>
      </c>
      <c r="BI115" s="132">
        <f>IF(N115="nulová",J115,0)</f>
        <v>0</v>
      </c>
      <c r="BJ115" s="17" t="s">
        <v>80</v>
      </c>
      <c r="BK115" s="132">
        <f>ROUND(I115*H115,2)</f>
        <v>0</v>
      </c>
      <c r="BL115" s="17" t="s">
        <v>173</v>
      </c>
      <c r="BM115" s="131" t="s">
        <v>1663</v>
      </c>
    </row>
    <row r="116" spans="2:65" s="1" customFormat="1" x14ac:dyDescent="0.2">
      <c r="B116" s="32"/>
      <c r="D116" s="133" t="s">
        <v>175</v>
      </c>
      <c r="F116" s="134" t="s">
        <v>1664</v>
      </c>
      <c r="I116" s="135"/>
      <c r="L116" s="32"/>
      <c r="M116" s="136"/>
      <c r="U116" s="53"/>
      <c r="AT116" s="17" t="s">
        <v>175</v>
      </c>
      <c r="AU116" s="17" t="s">
        <v>82</v>
      </c>
    </row>
    <row r="117" spans="2:65" s="1" customFormat="1" ht="16.5" customHeight="1" x14ac:dyDescent="0.2">
      <c r="B117" s="32"/>
      <c r="C117" s="152" t="s">
        <v>255</v>
      </c>
      <c r="D117" s="152" t="s">
        <v>180</v>
      </c>
      <c r="E117" s="153" t="s">
        <v>1665</v>
      </c>
      <c r="F117" s="154" t="s">
        <v>1666</v>
      </c>
      <c r="G117" s="155" t="s">
        <v>314</v>
      </c>
      <c r="H117" s="156">
        <v>1</v>
      </c>
      <c r="I117" s="157"/>
      <c r="J117" s="158">
        <f>ROUND(I117*H117,2)</f>
        <v>0</v>
      </c>
      <c r="K117" s="154" t="s">
        <v>172</v>
      </c>
      <c r="L117" s="159"/>
      <c r="M117" s="160" t="s">
        <v>19</v>
      </c>
      <c r="N117" s="161" t="s">
        <v>43</v>
      </c>
      <c r="P117" s="129">
        <f>O117*H117</f>
        <v>0</v>
      </c>
      <c r="Q117" s="129">
        <v>6.9999999999999999E-4</v>
      </c>
      <c r="R117" s="129">
        <f>Q117*H117</f>
        <v>6.9999999999999999E-4</v>
      </c>
      <c r="S117" s="129">
        <v>0</v>
      </c>
      <c r="T117" s="129">
        <f>S117*H117</f>
        <v>0</v>
      </c>
      <c r="U117" s="130" t="s">
        <v>19</v>
      </c>
      <c r="AR117" s="131" t="s">
        <v>184</v>
      </c>
      <c r="AT117" s="131" t="s">
        <v>180</v>
      </c>
      <c r="AU117" s="131" t="s">
        <v>82</v>
      </c>
      <c r="AY117" s="17" t="s">
        <v>167</v>
      </c>
      <c r="BE117" s="132">
        <f>IF(N117="základní",J117,0)</f>
        <v>0</v>
      </c>
      <c r="BF117" s="132">
        <f>IF(N117="snížená",J117,0)</f>
        <v>0</v>
      </c>
      <c r="BG117" s="132">
        <f>IF(N117="zákl. přenesená",J117,0)</f>
        <v>0</v>
      </c>
      <c r="BH117" s="132">
        <f>IF(N117="sníž. přenesená",J117,0)</f>
        <v>0</v>
      </c>
      <c r="BI117" s="132">
        <f>IF(N117="nulová",J117,0)</f>
        <v>0</v>
      </c>
      <c r="BJ117" s="17" t="s">
        <v>80</v>
      </c>
      <c r="BK117" s="132">
        <f>ROUND(I117*H117,2)</f>
        <v>0</v>
      </c>
      <c r="BL117" s="17" t="s">
        <v>173</v>
      </c>
      <c r="BM117" s="131" t="s">
        <v>1667</v>
      </c>
    </row>
    <row r="118" spans="2:65" s="1" customFormat="1" ht="16.5" customHeight="1" x14ac:dyDescent="0.2">
      <c r="B118" s="32"/>
      <c r="C118" s="152" t="s">
        <v>264</v>
      </c>
      <c r="D118" s="152" t="s">
        <v>180</v>
      </c>
      <c r="E118" s="153" t="s">
        <v>1668</v>
      </c>
      <c r="F118" s="154" t="s">
        <v>1669</v>
      </c>
      <c r="G118" s="155" t="s">
        <v>314</v>
      </c>
      <c r="H118" s="156">
        <v>1</v>
      </c>
      <c r="I118" s="157"/>
      <c r="J118" s="158">
        <f>ROUND(I118*H118,2)</f>
        <v>0</v>
      </c>
      <c r="K118" s="154" t="s">
        <v>172</v>
      </c>
      <c r="L118" s="159"/>
      <c r="M118" s="160" t="s">
        <v>19</v>
      </c>
      <c r="N118" s="161" t="s">
        <v>43</v>
      </c>
      <c r="P118" s="129">
        <f>O118*H118</f>
        <v>0</v>
      </c>
      <c r="Q118" s="129">
        <v>1.4E-3</v>
      </c>
      <c r="R118" s="129">
        <f>Q118*H118</f>
        <v>1.4E-3</v>
      </c>
      <c r="S118" s="129">
        <v>0</v>
      </c>
      <c r="T118" s="129">
        <f>S118*H118</f>
        <v>0</v>
      </c>
      <c r="U118" s="130" t="s">
        <v>19</v>
      </c>
      <c r="AR118" s="131" t="s">
        <v>184</v>
      </c>
      <c r="AT118" s="131" t="s">
        <v>180</v>
      </c>
      <c r="AU118" s="131" t="s">
        <v>82</v>
      </c>
      <c r="AY118" s="17" t="s">
        <v>167</v>
      </c>
      <c r="BE118" s="132">
        <f>IF(N118="základní",J118,0)</f>
        <v>0</v>
      </c>
      <c r="BF118" s="132">
        <f>IF(N118="snížená",J118,0)</f>
        <v>0</v>
      </c>
      <c r="BG118" s="132">
        <f>IF(N118="zákl. přenesená",J118,0)</f>
        <v>0</v>
      </c>
      <c r="BH118" s="132">
        <f>IF(N118="sníž. přenesená",J118,0)</f>
        <v>0</v>
      </c>
      <c r="BI118" s="132">
        <f>IF(N118="nulová",J118,0)</f>
        <v>0</v>
      </c>
      <c r="BJ118" s="17" t="s">
        <v>80</v>
      </c>
      <c r="BK118" s="132">
        <f>ROUND(I118*H118,2)</f>
        <v>0</v>
      </c>
      <c r="BL118" s="17" t="s">
        <v>173</v>
      </c>
      <c r="BM118" s="131" t="s">
        <v>1670</v>
      </c>
    </row>
    <row r="119" spans="2:65" s="1" customFormat="1" ht="16.5" customHeight="1" x14ac:dyDescent="0.2">
      <c r="B119" s="32"/>
      <c r="C119" s="152" t="s">
        <v>8</v>
      </c>
      <c r="D119" s="152" t="s">
        <v>180</v>
      </c>
      <c r="E119" s="153" t="s">
        <v>1671</v>
      </c>
      <c r="F119" s="154" t="s">
        <v>1672</v>
      </c>
      <c r="G119" s="155" t="s">
        <v>314</v>
      </c>
      <c r="H119" s="156">
        <v>1</v>
      </c>
      <c r="I119" s="157"/>
      <c r="J119" s="158">
        <f>ROUND(I119*H119,2)</f>
        <v>0</v>
      </c>
      <c r="K119" s="154" t="s">
        <v>172</v>
      </c>
      <c r="L119" s="159"/>
      <c r="M119" s="160" t="s">
        <v>19</v>
      </c>
      <c r="N119" s="161" t="s">
        <v>43</v>
      </c>
      <c r="P119" s="129">
        <f>O119*H119</f>
        <v>0</v>
      </c>
      <c r="Q119" s="129">
        <v>1.1000000000000001E-3</v>
      </c>
      <c r="R119" s="129">
        <f>Q119*H119</f>
        <v>1.1000000000000001E-3</v>
      </c>
      <c r="S119" s="129">
        <v>0</v>
      </c>
      <c r="T119" s="129">
        <f>S119*H119</f>
        <v>0</v>
      </c>
      <c r="U119" s="130" t="s">
        <v>19</v>
      </c>
      <c r="AR119" s="131" t="s">
        <v>184</v>
      </c>
      <c r="AT119" s="131" t="s">
        <v>180</v>
      </c>
      <c r="AU119" s="131" t="s">
        <v>82</v>
      </c>
      <c r="AY119" s="17" t="s">
        <v>167</v>
      </c>
      <c r="BE119" s="132">
        <f>IF(N119="základní",J119,0)</f>
        <v>0</v>
      </c>
      <c r="BF119" s="132">
        <f>IF(N119="snížená",J119,0)</f>
        <v>0</v>
      </c>
      <c r="BG119" s="132">
        <f>IF(N119="zákl. přenesená",J119,0)</f>
        <v>0</v>
      </c>
      <c r="BH119" s="132">
        <f>IF(N119="sníž. přenesená",J119,0)</f>
        <v>0</v>
      </c>
      <c r="BI119" s="132">
        <f>IF(N119="nulová",J119,0)</f>
        <v>0</v>
      </c>
      <c r="BJ119" s="17" t="s">
        <v>80</v>
      </c>
      <c r="BK119" s="132">
        <f>ROUND(I119*H119,2)</f>
        <v>0</v>
      </c>
      <c r="BL119" s="17" t="s">
        <v>173</v>
      </c>
      <c r="BM119" s="131" t="s">
        <v>1673</v>
      </c>
    </row>
    <row r="120" spans="2:65" s="1" customFormat="1" ht="37.9" customHeight="1" x14ac:dyDescent="0.2">
      <c r="B120" s="32"/>
      <c r="C120" s="120" t="s">
        <v>273</v>
      </c>
      <c r="D120" s="120" t="s">
        <v>168</v>
      </c>
      <c r="E120" s="121" t="s">
        <v>1674</v>
      </c>
      <c r="F120" s="122" t="s">
        <v>1675</v>
      </c>
      <c r="G120" s="123" t="s">
        <v>314</v>
      </c>
      <c r="H120" s="124">
        <v>1</v>
      </c>
      <c r="I120" s="125"/>
      <c r="J120" s="126">
        <f>ROUND(I120*H120,2)</f>
        <v>0</v>
      </c>
      <c r="K120" s="122" t="s">
        <v>172</v>
      </c>
      <c r="L120" s="32"/>
      <c r="M120" s="127" t="s">
        <v>19</v>
      </c>
      <c r="N120" s="128" t="s">
        <v>43</v>
      </c>
      <c r="P120" s="129">
        <f>O120*H120</f>
        <v>0</v>
      </c>
      <c r="Q120" s="129">
        <v>5.9999999999999997E-7</v>
      </c>
      <c r="R120" s="129">
        <f>Q120*H120</f>
        <v>5.9999999999999997E-7</v>
      </c>
      <c r="S120" s="129">
        <v>0</v>
      </c>
      <c r="T120" s="129">
        <f>S120*H120</f>
        <v>0</v>
      </c>
      <c r="U120" s="130" t="s">
        <v>19</v>
      </c>
      <c r="AR120" s="131" t="s">
        <v>173</v>
      </c>
      <c r="AT120" s="131" t="s">
        <v>168</v>
      </c>
      <c r="AU120" s="131" t="s">
        <v>82</v>
      </c>
      <c r="AY120" s="17" t="s">
        <v>167</v>
      </c>
      <c r="BE120" s="132">
        <f>IF(N120="základní",J120,0)</f>
        <v>0</v>
      </c>
      <c r="BF120" s="132">
        <f>IF(N120="snížená",J120,0)</f>
        <v>0</v>
      </c>
      <c r="BG120" s="132">
        <f>IF(N120="zákl. přenesená",J120,0)</f>
        <v>0</v>
      </c>
      <c r="BH120" s="132">
        <f>IF(N120="sníž. přenesená",J120,0)</f>
        <v>0</v>
      </c>
      <c r="BI120" s="132">
        <f>IF(N120="nulová",J120,0)</f>
        <v>0</v>
      </c>
      <c r="BJ120" s="17" t="s">
        <v>80</v>
      </c>
      <c r="BK120" s="132">
        <f>ROUND(I120*H120,2)</f>
        <v>0</v>
      </c>
      <c r="BL120" s="17" t="s">
        <v>173</v>
      </c>
      <c r="BM120" s="131" t="s">
        <v>1676</v>
      </c>
    </row>
    <row r="121" spans="2:65" s="1" customFormat="1" x14ac:dyDescent="0.2">
      <c r="B121" s="32"/>
      <c r="D121" s="133" t="s">
        <v>175</v>
      </c>
      <c r="F121" s="134" t="s">
        <v>1677</v>
      </c>
      <c r="I121" s="135"/>
      <c r="L121" s="32"/>
      <c r="M121" s="136"/>
      <c r="U121" s="53"/>
      <c r="AT121" s="17" t="s">
        <v>175</v>
      </c>
      <c r="AU121" s="17" t="s">
        <v>82</v>
      </c>
    </row>
    <row r="122" spans="2:65" s="1" customFormat="1" ht="37.9" customHeight="1" x14ac:dyDescent="0.2">
      <c r="B122" s="32"/>
      <c r="C122" s="120" t="s">
        <v>278</v>
      </c>
      <c r="D122" s="120" t="s">
        <v>168</v>
      </c>
      <c r="E122" s="121" t="s">
        <v>1678</v>
      </c>
      <c r="F122" s="122" t="s">
        <v>1679</v>
      </c>
      <c r="G122" s="123" t="s">
        <v>314</v>
      </c>
      <c r="H122" s="124">
        <v>1</v>
      </c>
      <c r="I122" s="125"/>
      <c r="J122" s="126">
        <f>ROUND(I122*H122,2)</f>
        <v>0</v>
      </c>
      <c r="K122" s="122" t="s">
        <v>172</v>
      </c>
      <c r="L122" s="32"/>
      <c r="M122" s="127" t="s">
        <v>19</v>
      </c>
      <c r="N122" s="128" t="s">
        <v>43</v>
      </c>
      <c r="P122" s="129">
        <f>O122*H122</f>
        <v>0</v>
      </c>
      <c r="Q122" s="129">
        <v>1.9E-6</v>
      </c>
      <c r="R122" s="129">
        <f>Q122*H122</f>
        <v>1.9E-6</v>
      </c>
      <c r="S122" s="129">
        <v>0</v>
      </c>
      <c r="T122" s="129">
        <f>S122*H122</f>
        <v>0</v>
      </c>
      <c r="U122" s="130" t="s">
        <v>19</v>
      </c>
      <c r="AR122" s="131" t="s">
        <v>173</v>
      </c>
      <c r="AT122" s="131" t="s">
        <v>168</v>
      </c>
      <c r="AU122" s="131" t="s">
        <v>82</v>
      </c>
      <c r="AY122" s="17" t="s">
        <v>167</v>
      </c>
      <c r="BE122" s="132">
        <f>IF(N122="základní",J122,0)</f>
        <v>0</v>
      </c>
      <c r="BF122" s="132">
        <f>IF(N122="snížená",J122,0)</f>
        <v>0</v>
      </c>
      <c r="BG122" s="132">
        <f>IF(N122="zákl. přenesená",J122,0)</f>
        <v>0</v>
      </c>
      <c r="BH122" s="132">
        <f>IF(N122="sníž. přenesená",J122,0)</f>
        <v>0</v>
      </c>
      <c r="BI122" s="132">
        <f>IF(N122="nulová",J122,0)</f>
        <v>0</v>
      </c>
      <c r="BJ122" s="17" t="s">
        <v>80</v>
      </c>
      <c r="BK122" s="132">
        <f>ROUND(I122*H122,2)</f>
        <v>0</v>
      </c>
      <c r="BL122" s="17" t="s">
        <v>173</v>
      </c>
      <c r="BM122" s="131" t="s">
        <v>1680</v>
      </c>
    </row>
    <row r="123" spans="2:65" s="1" customFormat="1" x14ac:dyDescent="0.2">
      <c r="B123" s="32"/>
      <c r="D123" s="133" t="s">
        <v>175</v>
      </c>
      <c r="F123" s="134" t="s">
        <v>1681</v>
      </c>
      <c r="I123" s="135"/>
      <c r="L123" s="32"/>
      <c r="M123" s="136"/>
      <c r="U123" s="53"/>
      <c r="AT123" s="17" t="s">
        <v>175</v>
      </c>
      <c r="AU123" s="17" t="s">
        <v>82</v>
      </c>
    </row>
    <row r="124" spans="2:65" s="1" customFormat="1" ht="37.9" customHeight="1" x14ac:dyDescent="0.2">
      <c r="B124" s="32"/>
      <c r="C124" s="120" t="s">
        <v>284</v>
      </c>
      <c r="D124" s="120" t="s">
        <v>168</v>
      </c>
      <c r="E124" s="121" t="s">
        <v>1682</v>
      </c>
      <c r="F124" s="122" t="s">
        <v>1683</v>
      </c>
      <c r="G124" s="123" t="s">
        <v>314</v>
      </c>
      <c r="H124" s="124">
        <v>1</v>
      </c>
      <c r="I124" s="125"/>
      <c r="J124" s="126">
        <f>ROUND(I124*H124,2)</f>
        <v>0</v>
      </c>
      <c r="K124" s="122" t="s">
        <v>172</v>
      </c>
      <c r="L124" s="32"/>
      <c r="M124" s="127" t="s">
        <v>19</v>
      </c>
      <c r="N124" s="128" t="s">
        <v>43</v>
      </c>
      <c r="P124" s="129">
        <f>O124*H124</f>
        <v>0</v>
      </c>
      <c r="Q124" s="129">
        <v>17.477612799999999</v>
      </c>
      <c r="R124" s="129">
        <f>Q124*H124</f>
        <v>17.477612799999999</v>
      </c>
      <c r="S124" s="129">
        <v>0</v>
      </c>
      <c r="T124" s="129">
        <f>S124*H124</f>
        <v>0</v>
      </c>
      <c r="U124" s="130" t="s">
        <v>19</v>
      </c>
      <c r="AR124" s="131" t="s">
        <v>173</v>
      </c>
      <c r="AT124" s="131" t="s">
        <v>168</v>
      </c>
      <c r="AU124" s="131" t="s">
        <v>82</v>
      </c>
      <c r="AY124" s="17" t="s">
        <v>167</v>
      </c>
      <c r="BE124" s="132">
        <f>IF(N124="základní",J124,0)</f>
        <v>0</v>
      </c>
      <c r="BF124" s="132">
        <f>IF(N124="snížená",J124,0)</f>
        <v>0</v>
      </c>
      <c r="BG124" s="132">
        <f>IF(N124="zákl. přenesená",J124,0)</f>
        <v>0</v>
      </c>
      <c r="BH124" s="132">
        <f>IF(N124="sníž. přenesená",J124,0)</f>
        <v>0</v>
      </c>
      <c r="BI124" s="132">
        <f>IF(N124="nulová",J124,0)</f>
        <v>0</v>
      </c>
      <c r="BJ124" s="17" t="s">
        <v>80</v>
      </c>
      <c r="BK124" s="132">
        <f>ROUND(I124*H124,2)</f>
        <v>0</v>
      </c>
      <c r="BL124" s="17" t="s">
        <v>173</v>
      </c>
      <c r="BM124" s="131" t="s">
        <v>1684</v>
      </c>
    </row>
    <row r="125" spans="2:65" s="1" customFormat="1" x14ac:dyDescent="0.2">
      <c r="B125" s="32"/>
      <c r="D125" s="133" t="s">
        <v>175</v>
      </c>
      <c r="F125" s="134" t="s">
        <v>1685</v>
      </c>
      <c r="I125" s="135"/>
      <c r="L125" s="32"/>
      <c r="M125" s="136"/>
      <c r="U125" s="53"/>
      <c r="AT125" s="17" t="s">
        <v>175</v>
      </c>
      <c r="AU125" s="17" t="s">
        <v>82</v>
      </c>
    </row>
    <row r="126" spans="2:65" s="10" customFormat="1" ht="22.9" customHeight="1" x14ac:dyDescent="0.2">
      <c r="B126" s="110"/>
      <c r="D126" s="111" t="s">
        <v>71</v>
      </c>
      <c r="E126" s="175" t="s">
        <v>405</v>
      </c>
      <c r="F126" s="175" t="s">
        <v>406</v>
      </c>
      <c r="I126" s="113"/>
      <c r="J126" s="176">
        <f>BK126</f>
        <v>0</v>
      </c>
      <c r="L126" s="110"/>
      <c r="M126" s="115"/>
      <c r="P126" s="116">
        <f>SUM(P127:P128)</f>
        <v>0</v>
      </c>
      <c r="R126" s="116">
        <f>SUM(R127:R128)</f>
        <v>0</v>
      </c>
      <c r="T126" s="116">
        <f>SUM(T127:T128)</f>
        <v>0</v>
      </c>
      <c r="U126" s="117"/>
      <c r="AR126" s="111" t="s">
        <v>80</v>
      </c>
      <c r="AT126" s="118" t="s">
        <v>71</v>
      </c>
      <c r="AU126" s="118" t="s">
        <v>80</v>
      </c>
      <c r="AY126" s="111" t="s">
        <v>167</v>
      </c>
      <c r="BK126" s="119">
        <f>SUM(BK127:BK128)</f>
        <v>0</v>
      </c>
    </row>
    <row r="127" spans="2:65" s="1" customFormat="1" ht="49.15" customHeight="1" x14ac:dyDescent="0.2">
      <c r="B127" s="32"/>
      <c r="C127" s="120" t="s">
        <v>289</v>
      </c>
      <c r="D127" s="120" t="s">
        <v>168</v>
      </c>
      <c r="E127" s="121" t="s">
        <v>1490</v>
      </c>
      <c r="F127" s="122" t="s">
        <v>1491</v>
      </c>
      <c r="G127" s="123" t="s">
        <v>183</v>
      </c>
      <c r="H127" s="124">
        <v>37.097000000000001</v>
      </c>
      <c r="I127" s="125"/>
      <c r="J127" s="126">
        <f>ROUND(I127*H127,2)</f>
        <v>0</v>
      </c>
      <c r="K127" s="122" t="s">
        <v>172</v>
      </c>
      <c r="L127" s="32"/>
      <c r="M127" s="127" t="s">
        <v>19</v>
      </c>
      <c r="N127" s="128" t="s">
        <v>43</v>
      </c>
      <c r="P127" s="129">
        <f>O127*H127</f>
        <v>0</v>
      </c>
      <c r="Q127" s="129">
        <v>0</v>
      </c>
      <c r="R127" s="129">
        <f>Q127*H127</f>
        <v>0</v>
      </c>
      <c r="S127" s="129">
        <v>0</v>
      </c>
      <c r="T127" s="129">
        <f>S127*H127</f>
        <v>0</v>
      </c>
      <c r="U127" s="130" t="s">
        <v>19</v>
      </c>
      <c r="AR127" s="131" t="s">
        <v>173</v>
      </c>
      <c r="AT127" s="131" t="s">
        <v>168</v>
      </c>
      <c r="AU127" s="131" t="s">
        <v>82</v>
      </c>
      <c r="AY127" s="17" t="s">
        <v>167</v>
      </c>
      <c r="BE127" s="132">
        <f>IF(N127="základní",J127,0)</f>
        <v>0</v>
      </c>
      <c r="BF127" s="132">
        <f>IF(N127="snížená",J127,0)</f>
        <v>0</v>
      </c>
      <c r="BG127" s="132">
        <f>IF(N127="zákl. přenesená",J127,0)</f>
        <v>0</v>
      </c>
      <c r="BH127" s="132">
        <f>IF(N127="sníž. přenesená",J127,0)</f>
        <v>0</v>
      </c>
      <c r="BI127" s="132">
        <f>IF(N127="nulová",J127,0)</f>
        <v>0</v>
      </c>
      <c r="BJ127" s="17" t="s">
        <v>80</v>
      </c>
      <c r="BK127" s="132">
        <f>ROUND(I127*H127,2)</f>
        <v>0</v>
      </c>
      <c r="BL127" s="17" t="s">
        <v>173</v>
      </c>
      <c r="BM127" s="131" t="s">
        <v>1686</v>
      </c>
    </row>
    <row r="128" spans="2:65" s="1" customFormat="1" x14ac:dyDescent="0.2">
      <c r="B128" s="32"/>
      <c r="D128" s="133" t="s">
        <v>175</v>
      </c>
      <c r="F128" s="134" t="s">
        <v>1493</v>
      </c>
      <c r="I128" s="135"/>
      <c r="L128" s="32"/>
      <c r="M128" s="136"/>
      <c r="U128" s="53"/>
      <c r="AT128" s="17" t="s">
        <v>175</v>
      </c>
      <c r="AU128" s="17" t="s">
        <v>82</v>
      </c>
    </row>
    <row r="129" spans="2:65" s="10" customFormat="1" ht="25.9" customHeight="1" x14ac:dyDescent="0.2">
      <c r="B129" s="110"/>
      <c r="D129" s="111" t="s">
        <v>71</v>
      </c>
      <c r="E129" s="112" t="s">
        <v>1275</v>
      </c>
      <c r="F129" s="112" t="s">
        <v>1276</v>
      </c>
      <c r="I129" s="113"/>
      <c r="J129" s="114">
        <f>BK129</f>
        <v>0</v>
      </c>
      <c r="L129" s="110"/>
      <c r="M129" s="115"/>
      <c r="P129" s="116">
        <f>P130</f>
        <v>0</v>
      </c>
      <c r="R129" s="116">
        <f>R130</f>
        <v>0</v>
      </c>
      <c r="T129" s="116">
        <f>T130</f>
        <v>0</v>
      </c>
      <c r="U129" s="117"/>
      <c r="AR129" s="111" t="s">
        <v>82</v>
      </c>
      <c r="AT129" s="118" t="s">
        <v>71</v>
      </c>
      <c r="AU129" s="118" t="s">
        <v>72</v>
      </c>
      <c r="AY129" s="111" t="s">
        <v>167</v>
      </c>
      <c r="BK129" s="119">
        <f>BK130</f>
        <v>0</v>
      </c>
    </row>
    <row r="130" spans="2:65" s="10" customFormat="1" ht="22.9" customHeight="1" x14ac:dyDescent="0.2">
      <c r="B130" s="110"/>
      <c r="D130" s="111" t="s">
        <v>71</v>
      </c>
      <c r="E130" s="175" t="s">
        <v>1618</v>
      </c>
      <c r="F130" s="175" t="s">
        <v>1619</v>
      </c>
      <c r="I130" s="113"/>
      <c r="J130" s="176">
        <f>BK130</f>
        <v>0</v>
      </c>
      <c r="L130" s="110"/>
      <c r="M130" s="115"/>
      <c r="P130" s="116">
        <f>SUM(P131:P132)</f>
        <v>0</v>
      </c>
      <c r="R130" s="116">
        <f>SUM(R131:R132)</f>
        <v>0</v>
      </c>
      <c r="T130" s="116">
        <f>SUM(T131:T132)</f>
        <v>0</v>
      </c>
      <c r="U130" s="117"/>
      <c r="AR130" s="111" t="s">
        <v>82</v>
      </c>
      <c r="AT130" s="118" t="s">
        <v>71</v>
      </c>
      <c r="AU130" s="118" t="s">
        <v>80</v>
      </c>
      <c r="AY130" s="111" t="s">
        <v>167</v>
      </c>
      <c r="BK130" s="119">
        <f>SUM(BK131:BK132)</f>
        <v>0</v>
      </c>
    </row>
    <row r="131" spans="2:65" s="1" customFormat="1" ht="24.2" customHeight="1" x14ac:dyDescent="0.2">
      <c r="B131" s="32"/>
      <c r="C131" s="120" t="s">
        <v>294</v>
      </c>
      <c r="D131" s="120" t="s">
        <v>168</v>
      </c>
      <c r="E131" s="121" t="s">
        <v>1620</v>
      </c>
      <c r="F131" s="122" t="s">
        <v>1621</v>
      </c>
      <c r="G131" s="123" t="s">
        <v>314</v>
      </c>
      <c r="H131" s="124">
        <v>1</v>
      </c>
      <c r="I131" s="125"/>
      <c r="J131" s="126">
        <f>ROUND(I131*H131,2)</f>
        <v>0</v>
      </c>
      <c r="K131" s="122" t="s">
        <v>172</v>
      </c>
      <c r="L131" s="32"/>
      <c r="M131" s="127" t="s">
        <v>19</v>
      </c>
      <c r="N131" s="128" t="s">
        <v>43</v>
      </c>
      <c r="P131" s="129">
        <f>O131*H131</f>
        <v>0</v>
      </c>
      <c r="Q131" s="129">
        <v>0</v>
      </c>
      <c r="R131" s="129">
        <f>Q131*H131</f>
        <v>0</v>
      </c>
      <c r="S131" s="129">
        <v>0</v>
      </c>
      <c r="T131" s="129">
        <f>S131*H131</f>
        <v>0</v>
      </c>
      <c r="U131" s="130" t="s">
        <v>19</v>
      </c>
      <c r="AR131" s="131" t="s">
        <v>273</v>
      </c>
      <c r="AT131" s="131" t="s">
        <v>168</v>
      </c>
      <c r="AU131" s="131" t="s">
        <v>82</v>
      </c>
      <c r="AY131" s="17" t="s">
        <v>167</v>
      </c>
      <c r="BE131" s="132">
        <f>IF(N131="základní",J131,0)</f>
        <v>0</v>
      </c>
      <c r="BF131" s="132">
        <f>IF(N131="snížená",J131,0)</f>
        <v>0</v>
      </c>
      <c r="BG131" s="132">
        <f>IF(N131="zákl. přenesená",J131,0)</f>
        <v>0</v>
      </c>
      <c r="BH131" s="132">
        <f>IF(N131="sníž. přenesená",J131,0)</f>
        <v>0</v>
      </c>
      <c r="BI131" s="132">
        <f>IF(N131="nulová",J131,0)</f>
        <v>0</v>
      </c>
      <c r="BJ131" s="17" t="s">
        <v>80</v>
      </c>
      <c r="BK131" s="132">
        <f>ROUND(I131*H131,2)</f>
        <v>0</v>
      </c>
      <c r="BL131" s="17" t="s">
        <v>273</v>
      </c>
      <c r="BM131" s="131" t="s">
        <v>1687</v>
      </c>
    </row>
    <row r="132" spans="2:65" s="1" customFormat="1" x14ac:dyDescent="0.2">
      <c r="B132" s="32"/>
      <c r="D132" s="133" t="s">
        <v>175</v>
      </c>
      <c r="F132" s="134" t="s">
        <v>1623</v>
      </c>
      <c r="I132" s="135"/>
      <c r="L132" s="32"/>
      <c r="M132" s="168"/>
      <c r="N132" s="169"/>
      <c r="O132" s="169"/>
      <c r="P132" s="169"/>
      <c r="Q132" s="169"/>
      <c r="R132" s="169"/>
      <c r="S132" s="169"/>
      <c r="T132" s="169"/>
      <c r="U132" s="170"/>
      <c r="AT132" s="17" t="s">
        <v>175</v>
      </c>
      <c r="AU132" s="17" t="s">
        <v>82</v>
      </c>
    </row>
    <row r="133" spans="2:65" s="1" customFormat="1" ht="6.95" customHeight="1" x14ac:dyDescent="0.2">
      <c r="B133" s="41"/>
      <c r="C133" s="42"/>
      <c r="D133" s="42"/>
      <c r="E133" s="42"/>
      <c r="F133" s="42"/>
      <c r="G133" s="42"/>
      <c r="H133" s="42"/>
      <c r="I133" s="42"/>
      <c r="J133" s="42"/>
      <c r="K133" s="42"/>
      <c r="L133" s="32"/>
    </row>
  </sheetData>
  <sheetProtection algorithmName="SHA-512" hashValue="//FOUIwohP97lUOZfs6jgX5njKp+3OQO5/OmWLMklWC1i+snnVji1OCVcHeWBCdUFxjvPktiP9BlXw2pPtnphQ==" saltValue="ojZZbJUZ5vcleFF4sevpYkgO+1n8bgy4ZPcTsiV/YrYlMXX/Uk8wsjsM5iIofuurwcZs8awo4Gl/DHa0tMbAbw==" spinCount="100000" sheet="1" objects="1" scenarios="1" formatColumns="0" formatRows="0" autoFilter="0"/>
  <autoFilter ref="C85:K132" xr:uid="{00000000-0009-0000-0000-000007000000}"/>
  <mergeCells count="9">
    <mergeCell ref="E50:H50"/>
    <mergeCell ref="E76:H76"/>
    <mergeCell ref="E78:H78"/>
    <mergeCell ref="L2:V2"/>
    <mergeCell ref="E7:H7"/>
    <mergeCell ref="E9:H9"/>
    <mergeCell ref="E18:H18"/>
    <mergeCell ref="E27:H27"/>
    <mergeCell ref="E48:H48"/>
  </mergeCells>
  <hyperlinks>
    <hyperlink ref="F90" r:id="rId1" xr:uid="{00000000-0004-0000-0700-000000000000}"/>
    <hyperlink ref="F94" r:id="rId2" xr:uid="{00000000-0004-0000-0700-000001000000}"/>
    <hyperlink ref="F96" r:id="rId3" xr:uid="{00000000-0004-0000-0700-000002000000}"/>
    <hyperlink ref="F103" r:id="rId4" xr:uid="{00000000-0004-0000-0700-000003000000}"/>
    <hyperlink ref="F105" r:id="rId5" xr:uid="{00000000-0004-0000-0700-000004000000}"/>
    <hyperlink ref="F107" r:id="rId6" xr:uid="{00000000-0004-0000-0700-000005000000}"/>
    <hyperlink ref="F112" r:id="rId7" xr:uid="{00000000-0004-0000-0700-000006000000}"/>
    <hyperlink ref="F114" r:id="rId8" xr:uid="{00000000-0004-0000-0700-000007000000}"/>
    <hyperlink ref="F116" r:id="rId9" xr:uid="{00000000-0004-0000-0700-000008000000}"/>
    <hyperlink ref="F121" r:id="rId10" xr:uid="{00000000-0004-0000-0700-000009000000}"/>
    <hyperlink ref="F123" r:id="rId11" xr:uid="{00000000-0004-0000-0700-00000A000000}"/>
    <hyperlink ref="F125" r:id="rId12" xr:uid="{00000000-0004-0000-0700-00000B000000}"/>
    <hyperlink ref="F128" r:id="rId13" xr:uid="{00000000-0004-0000-0700-00000C000000}"/>
    <hyperlink ref="F132" r:id="rId14" xr:uid="{00000000-0004-0000-0700-00000D000000}"/>
  </hyperlinks>
  <pageMargins left="0.39374999999999999" right="0.39374999999999999" top="0.39374999999999999" bottom="0.39374999999999999" header="0" footer="0"/>
  <pageSetup paperSize="9" fitToHeight="100" orientation="portrait" blackAndWhite="1"/>
  <headerFooter>
    <oddFooter>&amp;CStrana &amp;P z &amp;N</oddFooter>
  </headerFooter>
  <drawing r:id="rId1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pageSetUpPr fitToPage="1"/>
  </sheetPr>
  <dimension ref="B2:BM160"/>
  <sheetViews>
    <sheetView showGridLines="0" topLeftCell="A55" workbookViewId="0"/>
  </sheetViews>
  <sheetFormatPr defaultRowHeight="11.25" x14ac:dyDescent="0.2"/>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1" width="14.16406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x14ac:dyDescent="0.2">
      <c r="L2" s="297"/>
      <c r="M2" s="297"/>
      <c r="N2" s="297"/>
      <c r="O2" s="297"/>
      <c r="P2" s="297"/>
      <c r="Q2" s="297"/>
      <c r="R2" s="297"/>
      <c r="S2" s="297"/>
      <c r="T2" s="297"/>
      <c r="U2" s="297"/>
      <c r="V2" s="297"/>
      <c r="AT2" s="17" t="s">
        <v>103</v>
      </c>
    </row>
    <row r="3" spans="2:46" ht="6.95" customHeight="1" x14ac:dyDescent="0.2">
      <c r="B3" s="18"/>
      <c r="C3" s="19"/>
      <c r="D3" s="19"/>
      <c r="E3" s="19"/>
      <c r="F3" s="19"/>
      <c r="G3" s="19"/>
      <c r="H3" s="19"/>
      <c r="I3" s="19"/>
      <c r="J3" s="19"/>
      <c r="K3" s="19"/>
      <c r="L3" s="20"/>
      <c r="AT3" s="17" t="s">
        <v>82</v>
      </c>
    </row>
    <row r="4" spans="2:46" ht="24.95" customHeight="1" x14ac:dyDescent="0.2">
      <c r="B4" s="20"/>
      <c r="D4" s="21" t="s">
        <v>137</v>
      </c>
      <c r="L4" s="20"/>
      <c r="M4" s="85" t="s">
        <v>10</v>
      </c>
      <c r="AT4" s="17" t="s">
        <v>4</v>
      </c>
    </row>
    <row r="5" spans="2:46" ht="6.95" customHeight="1" x14ac:dyDescent="0.2">
      <c r="B5" s="20"/>
      <c r="L5" s="20"/>
    </row>
    <row r="6" spans="2:46" ht="12" customHeight="1" x14ac:dyDescent="0.2">
      <c r="B6" s="20"/>
      <c r="D6" s="27" t="s">
        <v>16</v>
      </c>
      <c r="L6" s="20"/>
    </row>
    <row r="7" spans="2:46" ht="16.5" customHeight="1" x14ac:dyDescent="0.2">
      <c r="B7" s="20"/>
      <c r="E7" s="322" t="str">
        <f>'Rekapitulace stavby'!K6</f>
        <v>Servisní centrum Čertovka</v>
      </c>
      <c r="F7" s="323"/>
      <c r="G7" s="323"/>
      <c r="H7" s="323"/>
      <c r="L7" s="20"/>
    </row>
    <row r="8" spans="2:46" s="1" customFormat="1" ht="12" customHeight="1" x14ac:dyDescent="0.2">
      <c r="B8" s="32"/>
      <c r="D8" s="27" t="s">
        <v>138</v>
      </c>
      <c r="L8" s="32"/>
    </row>
    <row r="9" spans="2:46" s="1" customFormat="1" ht="16.5" customHeight="1" x14ac:dyDescent="0.2">
      <c r="B9" s="32"/>
      <c r="E9" s="287" t="s">
        <v>1688</v>
      </c>
      <c r="F9" s="321"/>
      <c r="G9" s="321"/>
      <c r="H9" s="321"/>
      <c r="L9" s="32"/>
    </row>
    <row r="10" spans="2:46" s="1" customFormat="1" x14ac:dyDescent="0.2">
      <c r="B10" s="32"/>
      <c r="L10" s="32"/>
    </row>
    <row r="11" spans="2:46" s="1" customFormat="1" ht="12" customHeight="1" x14ac:dyDescent="0.2">
      <c r="B11" s="32"/>
      <c r="D11" s="27" t="s">
        <v>18</v>
      </c>
      <c r="F11" s="25" t="s">
        <v>19</v>
      </c>
      <c r="I11" s="27" t="s">
        <v>20</v>
      </c>
      <c r="J11" s="25" t="s">
        <v>19</v>
      </c>
      <c r="L11" s="32"/>
    </row>
    <row r="12" spans="2:46" s="1" customFormat="1" ht="12" customHeight="1" x14ac:dyDescent="0.2">
      <c r="B12" s="32"/>
      <c r="D12" s="27" t="s">
        <v>21</v>
      </c>
      <c r="F12" s="25" t="s">
        <v>22</v>
      </c>
      <c r="I12" s="27" t="s">
        <v>23</v>
      </c>
      <c r="J12" s="49" t="str">
        <f>'Rekapitulace stavby'!AN8</f>
        <v>19. 1. 2024</v>
      </c>
      <c r="L12" s="32"/>
    </row>
    <row r="13" spans="2:46" s="1" customFormat="1" ht="10.9" customHeight="1" x14ac:dyDescent="0.2">
      <c r="B13" s="32"/>
      <c r="L13" s="32"/>
    </row>
    <row r="14" spans="2:46" s="1" customFormat="1" ht="12" customHeight="1" x14ac:dyDescent="0.2">
      <c r="B14" s="32"/>
      <c r="D14" s="27" t="s">
        <v>25</v>
      </c>
      <c r="I14" s="27" t="s">
        <v>26</v>
      </c>
      <c r="J14" s="25" t="s">
        <v>27</v>
      </c>
      <c r="L14" s="32"/>
    </row>
    <row r="15" spans="2:46" s="1" customFormat="1" ht="18" customHeight="1" x14ac:dyDescent="0.2">
      <c r="B15" s="32"/>
      <c r="E15" s="25" t="s">
        <v>28</v>
      </c>
      <c r="I15" s="27" t="s">
        <v>29</v>
      </c>
      <c r="J15" s="25" t="s">
        <v>19</v>
      </c>
      <c r="L15" s="32"/>
    </row>
    <row r="16" spans="2:46" s="1" customFormat="1" ht="6.95" customHeight="1" x14ac:dyDescent="0.2">
      <c r="B16" s="32"/>
      <c r="L16" s="32"/>
    </row>
    <row r="17" spans="2:12" s="1" customFormat="1" ht="12" customHeight="1" x14ac:dyDescent="0.2">
      <c r="B17" s="32"/>
      <c r="D17" s="27" t="s">
        <v>30</v>
      </c>
      <c r="I17" s="27" t="s">
        <v>26</v>
      </c>
      <c r="J17" s="28" t="str">
        <f>'Rekapitulace stavby'!AN13</f>
        <v>Vyplň údaj</v>
      </c>
      <c r="L17" s="32"/>
    </row>
    <row r="18" spans="2:12" s="1" customFormat="1" ht="18" customHeight="1" x14ac:dyDescent="0.2">
      <c r="B18" s="32"/>
      <c r="E18" s="324" t="str">
        <f>'Rekapitulace stavby'!E14</f>
        <v>Vyplň údaj</v>
      </c>
      <c r="F18" s="296"/>
      <c r="G18" s="296"/>
      <c r="H18" s="296"/>
      <c r="I18" s="27" t="s">
        <v>29</v>
      </c>
      <c r="J18" s="28" t="str">
        <f>'Rekapitulace stavby'!AN14</f>
        <v>Vyplň údaj</v>
      </c>
      <c r="L18" s="32"/>
    </row>
    <row r="19" spans="2:12" s="1" customFormat="1" ht="6.95" customHeight="1" x14ac:dyDescent="0.2">
      <c r="B19" s="32"/>
      <c r="L19" s="32"/>
    </row>
    <row r="20" spans="2:12" s="1" customFormat="1" ht="12" customHeight="1" x14ac:dyDescent="0.2">
      <c r="B20" s="32"/>
      <c r="D20" s="27" t="s">
        <v>32</v>
      </c>
      <c r="I20" s="27" t="s">
        <v>26</v>
      </c>
      <c r="J20" s="25" t="s">
        <v>19</v>
      </c>
      <c r="L20" s="32"/>
    </row>
    <row r="21" spans="2:12" s="1" customFormat="1" ht="18" customHeight="1" x14ac:dyDescent="0.2">
      <c r="B21" s="32"/>
      <c r="E21" s="25" t="s">
        <v>33</v>
      </c>
      <c r="I21" s="27" t="s">
        <v>29</v>
      </c>
      <c r="J21" s="25" t="s">
        <v>19</v>
      </c>
      <c r="L21" s="32"/>
    </row>
    <row r="22" spans="2:12" s="1" customFormat="1" ht="6.95" customHeight="1" x14ac:dyDescent="0.2">
      <c r="B22" s="32"/>
      <c r="L22" s="32"/>
    </row>
    <row r="23" spans="2:12" s="1" customFormat="1" ht="12" customHeight="1" x14ac:dyDescent="0.2">
      <c r="B23" s="32"/>
      <c r="D23" s="27" t="s">
        <v>35</v>
      </c>
      <c r="I23" s="27" t="s">
        <v>26</v>
      </c>
      <c r="J23" s="25" t="str">
        <f>IF('Rekapitulace stavby'!AN19="","",'Rekapitulace stavby'!AN19)</f>
        <v/>
      </c>
      <c r="L23" s="32"/>
    </row>
    <row r="24" spans="2:12" s="1" customFormat="1" ht="18" customHeight="1" x14ac:dyDescent="0.2">
      <c r="B24" s="32"/>
      <c r="E24" s="25" t="str">
        <f>IF('Rekapitulace stavby'!E20="","",'Rekapitulace stavby'!E20)</f>
        <v xml:space="preserve"> </v>
      </c>
      <c r="I24" s="27" t="s">
        <v>29</v>
      </c>
      <c r="J24" s="25" t="str">
        <f>IF('Rekapitulace stavby'!AN20="","",'Rekapitulace stavby'!AN20)</f>
        <v/>
      </c>
      <c r="L24" s="32"/>
    </row>
    <row r="25" spans="2:12" s="1" customFormat="1" ht="6.95" customHeight="1" x14ac:dyDescent="0.2">
      <c r="B25" s="32"/>
      <c r="L25" s="32"/>
    </row>
    <row r="26" spans="2:12" s="1" customFormat="1" ht="12" customHeight="1" x14ac:dyDescent="0.2">
      <c r="B26" s="32"/>
      <c r="D26" s="27" t="s">
        <v>36</v>
      </c>
      <c r="L26" s="32"/>
    </row>
    <row r="27" spans="2:12" s="7" customFormat="1" ht="71.25" customHeight="1" x14ac:dyDescent="0.2">
      <c r="B27" s="86"/>
      <c r="E27" s="301" t="s">
        <v>37</v>
      </c>
      <c r="F27" s="301"/>
      <c r="G27" s="301"/>
      <c r="H27" s="301"/>
      <c r="L27" s="86"/>
    </row>
    <row r="28" spans="2:12" s="1" customFormat="1" ht="6.95" customHeight="1" x14ac:dyDescent="0.2">
      <c r="B28" s="32"/>
      <c r="L28" s="32"/>
    </row>
    <row r="29" spans="2:12" s="1" customFormat="1" ht="6.95" customHeight="1" x14ac:dyDescent="0.2">
      <c r="B29" s="32"/>
      <c r="D29" s="50"/>
      <c r="E29" s="50"/>
      <c r="F29" s="50"/>
      <c r="G29" s="50"/>
      <c r="H29" s="50"/>
      <c r="I29" s="50"/>
      <c r="J29" s="50"/>
      <c r="K29" s="50"/>
      <c r="L29" s="32"/>
    </row>
    <row r="30" spans="2:12" s="1" customFormat="1" ht="25.35" customHeight="1" x14ac:dyDescent="0.2">
      <c r="B30" s="32"/>
      <c r="D30" s="87" t="s">
        <v>38</v>
      </c>
      <c r="J30" s="63">
        <f>ROUND(J87, 2)</f>
        <v>0</v>
      </c>
      <c r="L30" s="32"/>
    </row>
    <row r="31" spans="2:12" s="1" customFormat="1" ht="6.95" customHeight="1" x14ac:dyDescent="0.2">
      <c r="B31" s="32"/>
      <c r="D31" s="50"/>
      <c r="E31" s="50"/>
      <c r="F31" s="50"/>
      <c r="G31" s="50"/>
      <c r="H31" s="50"/>
      <c r="I31" s="50"/>
      <c r="J31" s="50"/>
      <c r="K31" s="50"/>
      <c r="L31" s="32"/>
    </row>
    <row r="32" spans="2:12" s="1" customFormat="1" ht="14.45" customHeight="1" x14ac:dyDescent="0.2">
      <c r="B32" s="32"/>
      <c r="F32" s="35" t="s">
        <v>40</v>
      </c>
      <c r="I32" s="35" t="s">
        <v>39</v>
      </c>
      <c r="J32" s="35" t="s">
        <v>41</v>
      </c>
      <c r="L32" s="32"/>
    </row>
    <row r="33" spans="2:12" s="1" customFormat="1" ht="14.45" customHeight="1" x14ac:dyDescent="0.2">
      <c r="B33" s="32"/>
      <c r="D33" s="52" t="s">
        <v>42</v>
      </c>
      <c r="E33" s="27" t="s">
        <v>43</v>
      </c>
      <c r="F33" s="88">
        <f>ROUND((SUM(BE87:BE159)),  2)</f>
        <v>0</v>
      </c>
      <c r="I33" s="89">
        <v>0.21</v>
      </c>
      <c r="J33" s="88">
        <f>ROUND(((SUM(BE87:BE159))*I33),  2)</f>
        <v>0</v>
      </c>
      <c r="L33" s="32"/>
    </row>
    <row r="34" spans="2:12" s="1" customFormat="1" ht="14.45" customHeight="1" x14ac:dyDescent="0.2">
      <c r="B34" s="32"/>
      <c r="E34" s="27" t="s">
        <v>44</v>
      </c>
      <c r="F34" s="88">
        <f>ROUND((SUM(BF87:BF159)),  2)</f>
        <v>0</v>
      </c>
      <c r="I34" s="89">
        <v>0.15</v>
      </c>
      <c r="J34" s="88">
        <f>ROUND(((SUM(BF87:BF159))*I34),  2)</f>
        <v>0</v>
      </c>
      <c r="L34" s="32"/>
    </row>
    <row r="35" spans="2:12" s="1" customFormat="1" ht="14.45" hidden="1" customHeight="1" x14ac:dyDescent="0.2">
      <c r="B35" s="32"/>
      <c r="E35" s="27" t="s">
        <v>45</v>
      </c>
      <c r="F35" s="88">
        <f>ROUND((SUM(BG87:BG159)),  2)</f>
        <v>0</v>
      </c>
      <c r="I35" s="89">
        <v>0.21</v>
      </c>
      <c r="J35" s="88">
        <f>0</f>
        <v>0</v>
      </c>
      <c r="L35" s="32"/>
    </row>
    <row r="36" spans="2:12" s="1" customFormat="1" ht="14.45" hidden="1" customHeight="1" x14ac:dyDescent="0.2">
      <c r="B36" s="32"/>
      <c r="E36" s="27" t="s">
        <v>46</v>
      </c>
      <c r="F36" s="88">
        <f>ROUND((SUM(BH87:BH159)),  2)</f>
        <v>0</v>
      </c>
      <c r="I36" s="89">
        <v>0.15</v>
      </c>
      <c r="J36" s="88">
        <f>0</f>
        <v>0</v>
      </c>
      <c r="L36" s="32"/>
    </row>
    <row r="37" spans="2:12" s="1" customFormat="1" ht="14.45" hidden="1" customHeight="1" x14ac:dyDescent="0.2">
      <c r="B37" s="32"/>
      <c r="E37" s="27" t="s">
        <v>47</v>
      </c>
      <c r="F37" s="88">
        <f>ROUND((SUM(BI87:BI159)),  2)</f>
        <v>0</v>
      </c>
      <c r="I37" s="89">
        <v>0</v>
      </c>
      <c r="J37" s="88">
        <f>0</f>
        <v>0</v>
      </c>
      <c r="L37" s="32"/>
    </row>
    <row r="38" spans="2:12" s="1" customFormat="1" ht="6.95" customHeight="1" x14ac:dyDescent="0.2">
      <c r="B38" s="32"/>
      <c r="L38" s="32"/>
    </row>
    <row r="39" spans="2:12" s="1" customFormat="1" ht="25.35" customHeight="1" x14ac:dyDescent="0.2">
      <c r="B39" s="32"/>
      <c r="C39" s="90"/>
      <c r="D39" s="91" t="s">
        <v>48</v>
      </c>
      <c r="E39" s="54"/>
      <c r="F39" s="54"/>
      <c r="G39" s="92" t="s">
        <v>49</v>
      </c>
      <c r="H39" s="93" t="s">
        <v>50</v>
      </c>
      <c r="I39" s="54"/>
      <c r="J39" s="94">
        <f>SUM(J30:J37)</f>
        <v>0</v>
      </c>
      <c r="K39" s="95"/>
      <c r="L39" s="32"/>
    </row>
    <row r="40" spans="2:12" s="1" customFormat="1" ht="14.45" customHeight="1" x14ac:dyDescent="0.2">
      <c r="B40" s="41"/>
      <c r="C40" s="42"/>
      <c r="D40" s="42"/>
      <c r="E40" s="42"/>
      <c r="F40" s="42"/>
      <c r="G40" s="42"/>
      <c r="H40" s="42"/>
      <c r="I40" s="42"/>
      <c r="J40" s="42"/>
      <c r="K40" s="42"/>
      <c r="L40" s="32"/>
    </row>
    <row r="44" spans="2:12" s="1" customFormat="1" ht="6.95" customHeight="1" x14ac:dyDescent="0.2">
      <c r="B44" s="43"/>
      <c r="C44" s="44"/>
      <c r="D44" s="44"/>
      <c r="E44" s="44"/>
      <c r="F44" s="44"/>
      <c r="G44" s="44"/>
      <c r="H44" s="44"/>
      <c r="I44" s="44"/>
      <c r="J44" s="44"/>
      <c r="K44" s="44"/>
      <c r="L44" s="32"/>
    </row>
    <row r="45" spans="2:12" s="1" customFormat="1" ht="24.95" customHeight="1" x14ac:dyDescent="0.2">
      <c r="B45" s="32"/>
      <c r="C45" s="21" t="s">
        <v>140</v>
      </c>
      <c r="L45" s="32"/>
    </row>
    <row r="46" spans="2:12" s="1" customFormat="1" ht="6.95" customHeight="1" x14ac:dyDescent="0.2">
      <c r="B46" s="32"/>
      <c r="L46" s="32"/>
    </row>
    <row r="47" spans="2:12" s="1" customFormat="1" ht="12" customHeight="1" x14ac:dyDescent="0.2">
      <c r="B47" s="32"/>
      <c r="C47" s="27" t="s">
        <v>16</v>
      </c>
      <c r="L47" s="32"/>
    </row>
    <row r="48" spans="2:12" s="1" customFormat="1" ht="16.5" customHeight="1" x14ac:dyDescent="0.2">
      <c r="B48" s="32"/>
      <c r="E48" s="322" t="str">
        <f>E7</f>
        <v>Servisní centrum Čertovka</v>
      </c>
      <c r="F48" s="323"/>
      <c r="G48" s="323"/>
      <c r="H48" s="323"/>
      <c r="L48" s="32"/>
    </row>
    <row r="49" spans="2:47" s="1" customFormat="1" ht="12" customHeight="1" x14ac:dyDescent="0.2">
      <c r="B49" s="32"/>
      <c r="C49" s="27" t="s">
        <v>138</v>
      </c>
      <c r="L49" s="32"/>
    </row>
    <row r="50" spans="2:47" s="1" customFormat="1" ht="16.5" customHeight="1" x14ac:dyDescent="0.2">
      <c r="B50" s="32"/>
      <c r="E50" s="287" t="str">
        <f>E9</f>
        <v>SO_06 - Dešťová kanalizace</v>
      </c>
      <c r="F50" s="321"/>
      <c r="G50" s="321"/>
      <c r="H50" s="321"/>
      <c r="L50" s="32"/>
    </row>
    <row r="51" spans="2:47" s="1" customFormat="1" ht="6.95" customHeight="1" x14ac:dyDescent="0.2">
      <c r="B51" s="32"/>
      <c r="L51" s="32"/>
    </row>
    <row r="52" spans="2:47" s="1" customFormat="1" ht="12" customHeight="1" x14ac:dyDescent="0.2">
      <c r="B52" s="32"/>
      <c r="C52" s="27" t="s">
        <v>21</v>
      </c>
      <c r="F52" s="25" t="str">
        <f>F12</f>
        <v xml:space="preserve"> </v>
      </c>
      <c r="I52" s="27" t="s">
        <v>23</v>
      </c>
      <c r="J52" s="49" t="str">
        <f>IF(J12="","",J12)</f>
        <v>19. 1. 2024</v>
      </c>
      <c r="L52" s="32"/>
    </row>
    <row r="53" spans="2:47" s="1" customFormat="1" ht="6.95" customHeight="1" x14ac:dyDescent="0.2">
      <c r="B53" s="32"/>
      <c r="L53" s="32"/>
    </row>
    <row r="54" spans="2:47" s="1" customFormat="1" ht="15.2" customHeight="1" x14ac:dyDescent="0.2">
      <c r="B54" s="32"/>
      <c r="C54" s="27" t="s">
        <v>25</v>
      </c>
      <c r="F54" s="25" t="str">
        <f>E15</f>
        <v>Dipl. Ing. René Göndör</v>
      </c>
      <c r="I54" s="27" t="s">
        <v>32</v>
      </c>
      <c r="J54" s="30" t="str">
        <f>E21</f>
        <v>PIKHART.CZ</v>
      </c>
      <c r="L54" s="32"/>
    </row>
    <row r="55" spans="2:47" s="1" customFormat="1" ht="15.2" customHeight="1" x14ac:dyDescent="0.2">
      <c r="B55" s="32"/>
      <c r="C55" s="27" t="s">
        <v>30</v>
      </c>
      <c r="F55" s="25" t="str">
        <f>IF(E18="","",E18)</f>
        <v>Vyplň údaj</v>
      </c>
      <c r="I55" s="27" t="s">
        <v>35</v>
      </c>
      <c r="J55" s="30" t="str">
        <f>E24</f>
        <v xml:space="preserve"> </v>
      </c>
      <c r="L55" s="32"/>
    </row>
    <row r="56" spans="2:47" s="1" customFormat="1" ht="10.35" customHeight="1" x14ac:dyDescent="0.2">
      <c r="B56" s="32"/>
      <c r="L56" s="32"/>
    </row>
    <row r="57" spans="2:47" s="1" customFormat="1" ht="29.25" customHeight="1" x14ac:dyDescent="0.2">
      <c r="B57" s="32"/>
      <c r="C57" s="96" t="s">
        <v>141</v>
      </c>
      <c r="D57" s="90"/>
      <c r="E57" s="90"/>
      <c r="F57" s="90"/>
      <c r="G57" s="90"/>
      <c r="H57" s="90"/>
      <c r="I57" s="90"/>
      <c r="J57" s="97" t="s">
        <v>142</v>
      </c>
      <c r="K57" s="90"/>
      <c r="L57" s="32"/>
    </row>
    <row r="58" spans="2:47" s="1" customFormat="1" ht="10.35" customHeight="1" x14ac:dyDescent="0.2">
      <c r="B58" s="32"/>
      <c r="L58" s="32"/>
    </row>
    <row r="59" spans="2:47" s="1" customFormat="1" ht="22.9" customHeight="1" x14ac:dyDescent="0.2">
      <c r="B59" s="32"/>
      <c r="C59" s="98" t="s">
        <v>70</v>
      </c>
      <c r="J59" s="63">
        <f>J87</f>
        <v>0</v>
      </c>
      <c r="L59" s="32"/>
      <c r="AU59" s="17" t="s">
        <v>143</v>
      </c>
    </row>
    <row r="60" spans="2:47" s="8" customFormat="1" ht="24.95" customHeight="1" x14ac:dyDescent="0.2">
      <c r="B60" s="99"/>
      <c r="D60" s="100" t="s">
        <v>144</v>
      </c>
      <c r="E60" s="101"/>
      <c r="F60" s="101"/>
      <c r="G60" s="101"/>
      <c r="H60" s="101"/>
      <c r="I60" s="101"/>
      <c r="J60" s="102">
        <f>J88</f>
        <v>0</v>
      </c>
      <c r="L60" s="99"/>
    </row>
    <row r="61" spans="2:47" s="8" customFormat="1" ht="24.95" customHeight="1" x14ac:dyDescent="0.2">
      <c r="B61" s="99"/>
      <c r="D61" s="100" t="s">
        <v>145</v>
      </c>
      <c r="E61" s="101"/>
      <c r="F61" s="101"/>
      <c r="G61" s="101"/>
      <c r="H61" s="101"/>
      <c r="I61" s="101"/>
      <c r="J61" s="102">
        <f>J113</f>
        <v>0</v>
      </c>
      <c r="L61" s="99"/>
    </row>
    <row r="62" spans="2:47" s="8" customFormat="1" ht="24.95" customHeight="1" x14ac:dyDescent="0.2">
      <c r="B62" s="99"/>
      <c r="D62" s="100" t="s">
        <v>146</v>
      </c>
      <c r="E62" s="101"/>
      <c r="F62" s="101"/>
      <c r="G62" s="101"/>
      <c r="H62" s="101"/>
      <c r="I62" s="101"/>
      <c r="J62" s="102">
        <f>J125</f>
        <v>0</v>
      </c>
      <c r="L62" s="99"/>
    </row>
    <row r="63" spans="2:47" s="8" customFormat="1" ht="24.95" customHeight="1" x14ac:dyDescent="0.2">
      <c r="B63" s="99"/>
      <c r="D63" s="100" t="s">
        <v>149</v>
      </c>
      <c r="E63" s="101"/>
      <c r="F63" s="101"/>
      <c r="G63" s="101"/>
      <c r="H63" s="101"/>
      <c r="I63" s="101"/>
      <c r="J63" s="102">
        <f>J130</f>
        <v>0</v>
      </c>
      <c r="L63" s="99"/>
    </row>
    <row r="64" spans="2:47" s="8" customFormat="1" ht="24.95" customHeight="1" x14ac:dyDescent="0.2">
      <c r="B64" s="99"/>
      <c r="D64" s="100" t="s">
        <v>151</v>
      </c>
      <c r="E64" s="101"/>
      <c r="F64" s="101"/>
      <c r="G64" s="101"/>
      <c r="H64" s="101"/>
      <c r="I64" s="101"/>
      <c r="J64" s="102">
        <f>J146</f>
        <v>0</v>
      </c>
      <c r="L64" s="99"/>
    </row>
    <row r="65" spans="2:12" s="8" customFormat="1" ht="24.95" customHeight="1" x14ac:dyDescent="0.2">
      <c r="B65" s="99"/>
      <c r="D65" s="100" t="s">
        <v>1019</v>
      </c>
      <c r="E65" s="101"/>
      <c r="F65" s="101"/>
      <c r="G65" s="101"/>
      <c r="H65" s="101"/>
      <c r="I65" s="101"/>
      <c r="J65" s="102">
        <f>J149</f>
        <v>0</v>
      </c>
      <c r="L65" s="99"/>
    </row>
    <row r="66" spans="2:12" s="14" customFormat="1" ht="19.899999999999999" customHeight="1" x14ac:dyDescent="0.2">
      <c r="B66" s="171"/>
      <c r="D66" s="172" t="s">
        <v>1689</v>
      </c>
      <c r="E66" s="173"/>
      <c r="F66" s="173"/>
      <c r="G66" s="173"/>
      <c r="H66" s="173"/>
      <c r="I66" s="173"/>
      <c r="J66" s="174">
        <f>J150</f>
        <v>0</v>
      </c>
      <c r="L66" s="171"/>
    </row>
    <row r="67" spans="2:12" s="8" customFormat="1" ht="24.95" customHeight="1" x14ac:dyDescent="0.2">
      <c r="B67" s="99"/>
      <c r="D67" s="100" t="s">
        <v>1690</v>
      </c>
      <c r="E67" s="101"/>
      <c r="F67" s="101"/>
      <c r="G67" s="101"/>
      <c r="H67" s="101"/>
      <c r="I67" s="101"/>
      <c r="J67" s="102">
        <f>J155</f>
        <v>0</v>
      </c>
      <c r="L67" s="99"/>
    </row>
    <row r="68" spans="2:12" s="1" customFormat="1" ht="21.75" customHeight="1" x14ac:dyDescent="0.2">
      <c r="B68" s="32"/>
      <c r="L68" s="32"/>
    </row>
    <row r="69" spans="2:12" s="1" customFormat="1" ht="6.95" customHeight="1" x14ac:dyDescent="0.2">
      <c r="B69" s="41"/>
      <c r="C69" s="42"/>
      <c r="D69" s="42"/>
      <c r="E69" s="42"/>
      <c r="F69" s="42"/>
      <c r="G69" s="42"/>
      <c r="H69" s="42"/>
      <c r="I69" s="42"/>
      <c r="J69" s="42"/>
      <c r="K69" s="42"/>
      <c r="L69" s="32"/>
    </row>
    <row r="73" spans="2:12" s="1" customFormat="1" ht="6.95" customHeight="1" x14ac:dyDescent="0.2">
      <c r="B73" s="43"/>
      <c r="C73" s="44"/>
      <c r="D73" s="44"/>
      <c r="E73" s="44"/>
      <c r="F73" s="44"/>
      <c r="G73" s="44"/>
      <c r="H73" s="44"/>
      <c r="I73" s="44"/>
      <c r="J73" s="44"/>
      <c r="K73" s="44"/>
      <c r="L73" s="32"/>
    </row>
    <row r="74" spans="2:12" s="1" customFormat="1" ht="24.95" customHeight="1" x14ac:dyDescent="0.2">
      <c r="B74" s="32"/>
      <c r="C74" s="21" t="s">
        <v>152</v>
      </c>
      <c r="L74" s="32"/>
    </row>
    <row r="75" spans="2:12" s="1" customFormat="1" ht="6.95" customHeight="1" x14ac:dyDescent="0.2">
      <c r="B75" s="32"/>
      <c r="L75" s="32"/>
    </row>
    <row r="76" spans="2:12" s="1" customFormat="1" ht="12" customHeight="1" x14ac:dyDescent="0.2">
      <c r="B76" s="32"/>
      <c r="C76" s="27" t="s">
        <v>16</v>
      </c>
      <c r="L76" s="32"/>
    </row>
    <row r="77" spans="2:12" s="1" customFormat="1" ht="16.5" customHeight="1" x14ac:dyDescent="0.2">
      <c r="B77" s="32"/>
      <c r="E77" s="322" t="str">
        <f>E7</f>
        <v>Servisní centrum Čertovka</v>
      </c>
      <c r="F77" s="323"/>
      <c r="G77" s="323"/>
      <c r="H77" s="323"/>
      <c r="L77" s="32"/>
    </row>
    <row r="78" spans="2:12" s="1" customFormat="1" ht="12" customHeight="1" x14ac:dyDescent="0.2">
      <c r="B78" s="32"/>
      <c r="C78" s="27" t="s">
        <v>138</v>
      </c>
      <c r="L78" s="32"/>
    </row>
    <row r="79" spans="2:12" s="1" customFormat="1" ht="16.5" customHeight="1" x14ac:dyDescent="0.2">
      <c r="B79" s="32"/>
      <c r="E79" s="287" t="str">
        <f>E9</f>
        <v>SO_06 - Dešťová kanalizace</v>
      </c>
      <c r="F79" s="321"/>
      <c r="G79" s="321"/>
      <c r="H79" s="321"/>
      <c r="L79" s="32"/>
    </row>
    <row r="80" spans="2:12" s="1" customFormat="1" ht="6.95" customHeight="1" x14ac:dyDescent="0.2">
      <c r="B80" s="32"/>
      <c r="L80" s="32"/>
    </row>
    <row r="81" spans="2:65" s="1" customFormat="1" ht="12" customHeight="1" x14ac:dyDescent="0.2">
      <c r="B81" s="32"/>
      <c r="C81" s="27" t="s">
        <v>21</v>
      </c>
      <c r="F81" s="25" t="str">
        <f>F12</f>
        <v xml:space="preserve"> </v>
      </c>
      <c r="I81" s="27" t="s">
        <v>23</v>
      </c>
      <c r="J81" s="49" t="str">
        <f>IF(J12="","",J12)</f>
        <v>19. 1. 2024</v>
      </c>
      <c r="L81" s="32"/>
    </row>
    <row r="82" spans="2:65" s="1" customFormat="1" ht="6.95" customHeight="1" x14ac:dyDescent="0.2">
      <c r="B82" s="32"/>
      <c r="L82" s="32"/>
    </row>
    <row r="83" spans="2:65" s="1" customFormat="1" ht="15.2" customHeight="1" x14ac:dyDescent="0.2">
      <c r="B83" s="32"/>
      <c r="C83" s="27" t="s">
        <v>25</v>
      </c>
      <c r="F83" s="25" t="str">
        <f>E15</f>
        <v>Dipl. Ing. René Göndör</v>
      </c>
      <c r="I83" s="27" t="s">
        <v>32</v>
      </c>
      <c r="J83" s="30" t="str">
        <f>E21</f>
        <v>PIKHART.CZ</v>
      </c>
      <c r="L83" s="32"/>
    </row>
    <row r="84" spans="2:65" s="1" customFormat="1" ht="15.2" customHeight="1" x14ac:dyDescent="0.2">
      <c r="B84" s="32"/>
      <c r="C84" s="27" t="s">
        <v>30</v>
      </c>
      <c r="F84" s="25" t="str">
        <f>IF(E18="","",E18)</f>
        <v>Vyplň údaj</v>
      </c>
      <c r="I84" s="27" t="s">
        <v>35</v>
      </c>
      <c r="J84" s="30" t="str">
        <f>E24</f>
        <v xml:space="preserve"> </v>
      </c>
      <c r="L84" s="32"/>
    </row>
    <row r="85" spans="2:65" s="1" customFormat="1" ht="10.35" customHeight="1" x14ac:dyDescent="0.2">
      <c r="B85" s="32"/>
      <c r="L85" s="32"/>
    </row>
    <row r="86" spans="2:65" s="9" customFormat="1" ht="29.25" customHeight="1" x14ac:dyDescent="0.2">
      <c r="B86" s="103"/>
      <c r="C86" s="104" t="s">
        <v>153</v>
      </c>
      <c r="D86" s="105" t="s">
        <v>57</v>
      </c>
      <c r="E86" s="105" t="s">
        <v>53</v>
      </c>
      <c r="F86" s="105" t="s">
        <v>54</v>
      </c>
      <c r="G86" s="105" t="s">
        <v>154</v>
      </c>
      <c r="H86" s="105" t="s">
        <v>155</v>
      </c>
      <c r="I86" s="105" t="s">
        <v>156</v>
      </c>
      <c r="J86" s="105" t="s">
        <v>142</v>
      </c>
      <c r="K86" s="106" t="s">
        <v>157</v>
      </c>
      <c r="L86" s="103"/>
      <c r="M86" s="56" t="s">
        <v>19</v>
      </c>
      <c r="N86" s="57" t="s">
        <v>42</v>
      </c>
      <c r="O86" s="57" t="s">
        <v>158</v>
      </c>
      <c r="P86" s="57" t="s">
        <v>159</v>
      </c>
      <c r="Q86" s="57" t="s">
        <v>160</v>
      </c>
      <c r="R86" s="57" t="s">
        <v>161</v>
      </c>
      <c r="S86" s="57" t="s">
        <v>162</v>
      </c>
      <c r="T86" s="57" t="s">
        <v>163</v>
      </c>
      <c r="U86" s="58" t="s">
        <v>164</v>
      </c>
    </row>
    <row r="87" spans="2:65" s="1" customFormat="1" ht="22.9" customHeight="1" x14ac:dyDescent="0.25">
      <c r="B87" s="32"/>
      <c r="C87" s="61" t="s">
        <v>165</v>
      </c>
      <c r="J87" s="107">
        <f>BK87</f>
        <v>0</v>
      </c>
      <c r="L87" s="32"/>
      <c r="M87" s="59"/>
      <c r="N87" s="50"/>
      <c r="O87" s="50"/>
      <c r="P87" s="108">
        <f>P88+P113+P125+P130+P146+P149+P155</f>
        <v>0</v>
      </c>
      <c r="Q87" s="50"/>
      <c r="R87" s="108">
        <f>R88+R113+R125+R130+R146+R149+R155</f>
        <v>388.44348146806004</v>
      </c>
      <c r="S87" s="50"/>
      <c r="T87" s="108">
        <f>T88+T113+T125+T130+T146+T149+T155</f>
        <v>4.8000000000000001E-2</v>
      </c>
      <c r="U87" s="51"/>
      <c r="AT87" s="17" t="s">
        <v>71</v>
      </c>
      <c r="AU87" s="17" t="s">
        <v>143</v>
      </c>
      <c r="BK87" s="109">
        <f>BK88+BK113+BK125+BK130+BK146+BK149+BK155</f>
        <v>0</v>
      </c>
    </row>
    <row r="88" spans="2:65" s="10" customFormat="1" ht="25.9" customHeight="1" x14ac:dyDescent="0.2">
      <c r="B88" s="110"/>
      <c r="D88" s="111" t="s">
        <v>71</v>
      </c>
      <c r="E88" s="112" t="s">
        <v>80</v>
      </c>
      <c r="F88" s="112" t="s">
        <v>166</v>
      </c>
      <c r="I88" s="113"/>
      <c r="J88" s="114">
        <f>BK88</f>
        <v>0</v>
      </c>
      <c r="L88" s="110"/>
      <c r="M88" s="115"/>
      <c r="P88" s="116">
        <f>SUM(P89:P112)</f>
        <v>0</v>
      </c>
      <c r="R88" s="116">
        <f>SUM(R89:R112)</f>
        <v>103.92</v>
      </c>
      <c r="T88" s="116">
        <f>SUM(T89:T112)</f>
        <v>0</v>
      </c>
      <c r="U88" s="117"/>
      <c r="AR88" s="111" t="s">
        <v>80</v>
      </c>
      <c r="AT88" s="118" t="s">
        <v>71</v>
      </c>
      <c r="AU88" s="118" t="s">
        <v>72</v>
      </c>
      <c r="AY88" s="111" t="s">
        <v>167</v>
      </c>
      <c r="BK88" s="119">
        <f>SUM(BK89:BK112)</f>
        <v>0</v>
      </c>
    </row>
    <row r="89" spans="2:65" s="1" customFormat="1" ht="49.15" customHeight="1" x14ac:dyDescent="0.2">
      <c r="B89" s="32"/>
      <c r="C89" s="120" t="s">
        <v>80</v>
      </c>
      <c r="D89" s="120" t="s">
        <v>168</v>
      </c>
      <c r="E89" s="121" t="s">
        <v>1691</v>
      </c>
      <c r="F89" s="122" t="s">
        <v>1692</v>
      </c>
      <c r="G89" s="123" t="s">
        <v>171</v>
      </c>
      <c r="H89" s="124">
        <v>73.5</v>
      </c>
      <c r="I89" s="125"/>
      <c r="J89" s="126">
        <f>ROUND(I89*H89,2)</f>
        <v>0</v>
      </c>
      <c r="K89" s="122" t="s">
        <v>172</v>
      </c>
      <c r="L89" s="32"/>
      <c r="M89" s="127" t="s">
        <v>19</v>
      </c>
      <c r="N89" s="128" t="s">
        <v>43</v>
      </c>
      <c r="P89" s="129">
        <f>O89*H89</f>
        <v>0</v>
      </c>
      <c r="Q89" s="129">
        <v>0</v>
      </c>
      <c r="R89" s="129">
        <f>Q89*H89</f>
        <v>0</v>
      </c>
      <c r="S89" s="129">
        <v>0</v>
      </c>
      <c r="T89" s="129">
        <f>S89*H89</f>
        <v>0</v>
      </c>
      <c r="U89" s="130" t="s">
        <v>19</v>
      </c>
      <c r="AR89" s="131" t="s">
        <v>173</v>
      </c>
      <c r="AT89" s="131" t="s">
        <v>168</v>
      </c>
      <c r="AU89" s="131" t="s">
        <v>80</v>
      </c>
      <c r="AY89" s="17" t="s">
        <v>167</v>
      </c>
      <c r="BE89" s="132">
        <f>IF(N89="základní",J89,0)</f>
        <v>0</v>
      </c>
      <c r="BF89" s="132">
        <f>IF(N89="snížená",J89,0)</f>
        <v>0</v>
      </c>
      <c r="BG89" s="132">
        <f>IF(N89="zákl. přenesená",J89,0)</f>
        <v>0</v>
      </c>
      <c r="BH89" s="132">
        <f>IF(N89="sníž. přenesená",J89,0)</f>
        <v>0</v>
      </c>
      <c r="BI89" s="132">
        <f>IF(N89="nulová",J89,0)</f>
        <v>0</v>
      </c>
      <c r="BJ89" s="17" t="s">
        <v>80</v>
      </c>
      <c r="BK89" s="132">
        <f>ROUND(I89*H89,2)</f>
        <v>0</v>
      </c>
      <c r="BL89" s="17" t="s">
        <v>173</v>
      </c>
      <c r="BM89" s="131" t="s">
        <v>1693</v>
      </c>
    </row>
    <row r="90" spans="2:65" s="1" customFormat="1" x14ac:dyDescent="0.2">
      <c r="B90" s="32"/>
      <c r="D90" s="133" t="s">
        <v>175</v>
      </c>
      <c r="F90" s="134" t="s">
        <v>1694</v>
      </c>
      <c r="I90" s="135"/>
      <c r="L90" s="32"/>
      <c r="M90" s="136"/>
      <c r="U90" s="53"/>
      <c r="AT90" s="17" t="s">
        <v>175</v>
      </c>
      <c r="AU90" s="17" t="s">
        <v>80</v>
      </c>
    </row>
    <row r="91" spans="2:65" s="11" customFormat="1" x14ac:dyDescent="0.2">
      <c r="B91" s="137"/>
      <c r="D91" s="138" t="s">
        <v>177</v>
      </c>
      <c r="E91" s="139" t="s">
        <v>19</v>
      </c>
      <c r="F91" s="140" t="s">
        <v>1695</v>
      </c>
      <c r="H91" s="141">
        <v>73.5</v>
      </c>
      <c r="I91" s="142"/>
      <c r="L91" s="137"/>
      <c r="M91" s="143"/>
      <c r="U91" s="144"/>
      <c r="AT91" s="139" t="s">
        <v>177</v>
      </c>
      <c r="AU91" s="139" t="s">
        <v>80</v>
      </c>
      <c r="AV91" s="11" t="s">
        <v>82</v>
      </c>
      <c r="AW91" s="11" t="s">
        <v>34</v>
      </c>
      <c r="AX91" s="11" t="s">
        <v>72</v>
      </c>
      <c r="AY91" s="139" t="s">
        <v>167</v>
      </c>
    </row>
    <row r="92" spans="2:65" s="12" customFormat="1" x14ac:dyDescent="0.2">
      <c r="B92" s="145"/>
      <c r="D92" s="138" t="s">
        <v>177</v>
      </c>
      <c r="E92" s="146" t="s">
        <v>19</v>
      </c>
      <c r="F92" s="147" t="s">
        <v>179</v>
      </c>
      <c r="H92" s="148">
        <v>73.5</v>
      </c>
      <c r="I92" s="149"/>
      <c r="L92" s="145"/>
      <c r="M92" s="150"/>
      <c r="U92" s="151"/>
      <c r="AT92" s="146" t="s">
        <v>177</v>
      </c>
      <c r="AU92" s="146" t="s">
        <v>80</v>
      </c>
      <c r="AV92" s="12" t="s">
        <v>173</v>
      </c>
      <c r="AW92" s="12" t="s">
        <v>34</v>
      </c>
      <c r="AX92" s="12" t="s">
        <v>80</v>
      </c>
      <c r="AY92" s="146" t="s">
        <v>167</v>
      </c>
    </row>
    <row r="93" spans="2:65" s="1" customFormat="1" ht="49.15" customHeight="1" x14ac:dyDescent="0.2">
      <c r="B93" s="32"/>
      <c r="C93" s="120" t="s">
        <v>82</v>
      </c>
      <c r="D93" s="120" t="s">
        <v>168</v>
      </c>
      <c r="E93" s="121" t="s">
        <v>1510</v>
      </c>
      <c r="F93" s="122" t="s">
        <v>1511</v>
      </c>
      <c r="G93" s="123" t="s">
        <v>171</v>
      </c>
      <c r="H93" s="124">
        <v>259.8</v>
      </c>
      <c r="I93" s="125"/>
      <c r="J93" s="126">
        <f>ROUND(I93*H93,2)</f>
        <v>0</v>
      </c>
      <c r="K93" s="122" t="s">
        <v>172</v>
      </c>
      <c r="L93" s="32"/>
      <c r="M93" s="127" t="s">
        <v>19</v>
      </c>
      <c r="N93" s="128" t="s">
        <v>43</v>
      </c>
      <c r="P93" s="129">
        <f>O93*H93</f>
        <v>0</v>
      </c>
      <c r="Q93" s="129">
        <v>0</v>
      </c>
      <c r="R93" s="129">
        <f>Q93*H93</f>
        <v>0</v>
      </c>
      <c r="S93" s="129">
        <v>0</v>
      </c>
      <c r="T93" s="129">
        <f>S93*H93</f>
        <v>0</v>
      </c>
      <c r="U93" s="130" t="s">
        <v>19</v>
      </c>
      <c r="AR93" s="131" t="s">
        <v>173</v>
      </c>
      <c r="AT93" s="131" t="s">
        <v>168</v>
      </c>
      <c r="AU93" s="131" t="s">
        <v>80</v>
      </c>
      <c r="AY93" s="17" t="s">
        <v>167</v>
      </c>
      <c r="BE93" s="132">
        <f>IF(N93="základní",J93,0)</f>
        <v>0</v>
      </c>
      <c r="BF93" s="132">
        <f>IF(N93="snížená",J93,0)</f>
        <v>0</v>
      </c>
      <c r="BG93" s="132">
        <f>IF(N93="zákl. přenesená",J93,0)</f>
        <v>0</v>
      </c>
      <c r="BH93" s="132">
        <f>IF(N93="sníž. přenesená",J93,0)</f>
        <v>0</v>
      </c>
      <c r="BI93" s="132">
        <f>IF(N93="nulová",J93,0)</f>
        <v>0</v>
      </c>
      <c r="BJ93" s="17" t="s">
        <v>80</v>
      </c>
      <c r="BK93" s="132">
        <f>ROUND(I93*H93,2)</f>
        <v>0</v>
      </c>
      <c r="BL93" s="17" t="s">
        <v>173</v>
      </c>
      <c r="BM93" s="131" t="s">
        <v>1696</v>
      </c>
    </row>
    <row r="94" spans="2:65" s="1" customFormat="1" x14ac:dyDescent="0.2">
      <c r="B94" s="32"/>
      <c r="D94" s="133" t="s">
        <v>175</v>
      </c>
      <c r="F94" s="134" t="s">
        <v>1513</v>
      </c>
      <c r="I94" s="135"/>
      <c r="L94" s="32"/>
      <c r="M94" s="136"/>
      <c r="U94" s="53"/>
      <c r="AT94" s="17" t="s">
        <v>175</v>
      </c>
      <c r="AU94" s="17" t="s">
        <v>80</v>
      </c>
    </row>
    <row r="95" spans="2:65" s="11" customFormat="1" x14ac:dyDescent="0.2">
      <c r="B95" s="137"/>
      <c r="D95" s="138" t="s">
        <v>177</v>
      </c>
      <c r="E95" s="139" t="s">
        <v>19</v>
      </c>
      <c r="F95" s="140" t="s">
        <v>1697</v>
      </c>
      <c r="H95" s="141">
        <v>259.8</v>
      </c>
      <c r="I95" s="142"/>
      <c r="L95" s="137"/>
      <c r="M95" s="143"/>
      <c r="U95" s="144"/>
      <c r="AT95" s="139" t="s">
        <v>177</v>
      </c>
      <c r="AU95" s="139" t="s">
        <v>80</v>
      </c>
      <c r="AV95" s="11" t="s">
        <v>82</v>
      </c>
      <c r="AW95" s="11" t="s">
        <v>34</v>
      </c>
      <c r="AX95" s="11" t="s">
        <v>72</v>
      </c>
      <c r="AY95" s="139" t="s">
        <v>167</v>
      </c>
    </row>
    <row r="96" spans="2:65" s="12" customFormat="1" x14ac:dyDescent="0.2">
      <c r="B96" s="145"/>
      <c r="D96" s="138" t="s">
        <v>177</v>
      </c>
      <c r="E96" s="146" t="s">
        <v>19</v>
      </c>
      <c r="F96" s="147" t="s">
        <v>179</v>
      </c>
      <c r="H96" s="148">
        <v>259.8</v>
      </c>
      <c r="I96" s="149"/>
      <c r="L96" s="145"/>
      <c r="M96" s="150"/>
      <c r="U96" s="151"/>
      <c r="AT96" s="146" t="s">
        <v>177</v>
      </c>
      <c r="AU96" s="146" t="s">
        <v>80</v>
      </c>
      <c r="AV96" s="12" t="s">
        <v>173</v>
      </c>
      <c r="AW96" s="12" t="s">
        <v>34</v>
      </c>
      <c r="AX96" s="12" t="s">
        <v>80</v>
      </c>
      <c r="AY96" s="146" t="s">
        <v>167</v>
      </c>
    </row>
    <row r="97" spans="2:65" s="1" customFormat="1" ht="44.25" customHeight="1" x14ac:dyDescent="0.2">
      <c r="B97" s="32"/>
      <c r="C97" s="120" t="s">
        <v>187</v>
      </c>
      <c r="D97" s="120" t="s">
        <v>168</v>
      </c>
      <c r="E97" s="121" t="s">
        <v>1422</v>
      </c>
      <c r="F97" s="122" t="s">
        <v>1423</v>
      </c>
      <c r="G97" s="123" t="s">
        <v>171</v>
      </c>
      <c r="H97" s="124">
        <v>259.8</v>
      </c>
      <c r="I97" s="125"/>
      <c r="J97" s="126">
        <f>ROUND(I97*H97,2)</f>
        <v>0</v>
      </c>
      <c r="K97" s="122" t="s">
        <v>172</v>
      </c>
      <c r="L97" s="32"/>
      <c r="M97" s="127" t="s">
        <v>19</v>
      </c>
      <c r="N97" s="128" t="s">
        <v>43</v>
      </c>
      <c r="P97" s="129">
        <f>O97*H97</f>
        <v>0</v>
      </c>
      <c r="Q97" s="129">
        <v>0</v>
      </c>
      <c r="R97" s="129">
        <f>Q97*H97</f>
        <v>0</v>
      </c>
      <c r="S97" s="129">
        <v>0</v>
      </c>
      <c r="T97" s="129">
        <f>S97*H97</f>
        <v>0</v>
      </c>
      <c r="U97" s="130" t="s">
        <v>19</v>
      </c>
      <c r="AR97" s="131" t="s">
        <v>173</v>
      </c>
      <c r="AT97" s="131" t="s">
        <v>168</v>
      </c>
      <c r="AU97" s="131" t="s">
        <v>80</v>
      </c>
      <c r="AY97" s="17" t="s">
        <v>167</v>
      </c>
      <c r="BE97" s="132">
        <f>IF(N97="základní",J97,0)</f>
        <v>0</v>
      </c>
      <c r="BF97" s="132">
        <f>IF(N97="snížená",J97,0)</f>
        <v>0</v>
      </c>
      <c r="BG97" s="132">
        <f>IF(N97="zákl. přenesená",J97,0)</f>
        <v>0</v>
      </c>
      <c r="BH97" s="132">
        <f>IF(N97="sníž. přenesená",J97,0)</f>
        <v>0</v>
      </c>
      <c r="BI97" s="132">
        <f>IF(N97="nulová",J97,0)</f>
        <v>0</v>
      </c>
      <c r="BJ97" s="17" t="s">
        <v>80</v>
      </c>
      <c r="BK97" s="132">
        <f>ROUND(I97*H97,2)</f>
        <v>0</v>
      </c>
      <c r="BL97" s="17" t="s">
        <v>173</v>
      </c>
      <c r="BM97" s="131" t="s">
        <v>1698</v>
      </c>
    </row>
    <row r="98" spans="2:65" s="1" customFormat="1" x14ac:dyDescent="0.2">
      <c r="B98" s="32"/>
      <c r="D98" s="133" t="s">
        <v>175</v>
      </c>
      <c r="F98" s="134" t="s">
        <v>1425</v>
      </c>
      <c r="I98" s="135"/>
      <c r="L98" s="32"/>
      <c r="M98" s="136"/>
      <c r="U98" s="53"/>
      <c r="AT98" s="17" t="s">
        <v>175</v>
      </c>
      <c r="AU98" s="17" t="s">
        <v>80</v>
      </c>
    </row>
    <row r="99" spans="2:65" s="1" customFormat="1" ht="66.75" customHeight="1" x14ac:dyDescent="0.2">
      <c r="B99" s="32"/>
      <c r="C99" s="120" t="s">
        <v>173</v>
      </c>
      <c r="D99" s="120" t="s">
        <v>168</v>
      </c>
      <c r="E99" s="121" t="s">
        <v>1426</v>
      </c>
      <c r="F99" s="122" t="s">
        <v>1427</v>
      </c>
      <c r="G99" s="123" t="s">
        <v>171</v>
      </c>
      <c r="H99" s="124">
        <v>51.96</v>
      </c>
      <c r="I99" s="125"/>
      <c r="J99" s="126">
        <f>ROUND(I99*H99,2)</f>
        <v>0</v>
      </c>
      <c r="K99" s="122" t="s">
        <v>172</v>
      </c>
      <c r="L99" s="32"/>
      <c r="M99" s="127" t="s">
        <v>19</v>
      </c>
      <c r="N99" s="128" t="s">
        <v>43</v>
      </c>
      <c r="P99" s="129">
        <f>O99*H99</f>
        <v>0</v>
      </c>
      <c r="Q99" s="129">
        <v>0</v>
      </c>
      <c r="R99" s="129">
        <f>Q99*H99</f>
        <v>0</v>
      </c>
      <c r="S99" s="129">
        <v>0</v>
      </c>
      <c r="T99" s="129">
        <f>S99*H99</f>
        <v>0</v>
      </c>
      <c r="U99" s="130" t="s">
        <v>19</v>
      </c>
      <c r="AR99" s="131" t="s">
        <v>173</v>
      </c>
      <c r="AT99" s="131" t="s">
        <v>168</v>
      </c>
      <c r="AU99" s="131" t="s">
        <v>80</v>
      </c>
      <c r="AY99" s="17" t="s">
        <v>167</v>
      </c>
      <c r="BE99" s="132">
        <f>IF(N99="základní",J99,0)</f>
        <v>0</v>
      </c>
      <c r="BF99" s="132">
        <f>IF(N99="snížená",J99,0)</f>
        <v>0</v>
      </c>
      <c r="BG99" s="132">
        <f>IF(N99="zákl. přenesená",J99,0)</f>
        <v>0</v>
      </c>
      <c r="BH99" s="132">
        <f>IF(N99="sníž. přenesená",J99,0)</f>
        <v>0</v>
      </c>
      <c r="BI99" s="132">
        <f>IF(N99="nulová",J99,0)</f>
        <v>0</v>
      </c>
      <c r="BJ99" s="17" t="s">
        <v>80</v>
      </c>
      <c r="BK99" s="132">
        <f>ROUND(I99*H99,2)</f>
        <v>0</v>
      </c>
      <c r="BL99" s="17" t="s">
        <v>173</v>
      </c>
      <c r="BM99" s="131" t="s">
        <v>1699</v>
      </c>
    </row>
    <row r="100" spans="2:65" s="1" customFormat="1" x14ac:dyDescent="0.2">
      <c r="B100" s="32"/>
      <c r="D100" s="133" t="s">
        <v>175</v>
      </c>
      <c r="F100" s="134" t="s">
        <v>1429</v>
      </c>
      <c r="I100" s="135"/>
      <c r="L100" s="32"/>
      <c r="M100" s="136"/>
      <c r="U100" s="53"/>
      <c r="AT100" s="17" t="s">
        <v>175</v>
      </c>
      <c r="AU100" s="17" t="s">
        <v>80</v>
      </c>
    </row>
    <row r="101" spans="2:65" s="11" customFormat="1" x14ac:dyDescent="0.2">
      <c r="B101" s="137"/>
      <c r="D101" s="138" t="s">
        <v>177</v>
      </c>
      <c r="E101" s="139" t="s">
        <v>19</v>
      </c>
      <c r="F101" s="140" t="s">
        <v>1700</v>
      </c>
      <c r="H101" s="141">
        <v>51.96</v>
      </c>
      <c r="I101" s="142"/>
      <c r="L101" s="137"/>
      <c r="M101" s="143"/>
      <c r="U101" s="144"/>
      <c r="AT101" s="139" t="s">
        <v>177</v>
      </c>
      <c r="AU101" s="139" t="s">
        <v>80</v>
      </c>
      <c r="AV101" s="11" t="s">
        <v>82</v>
      </c>
      <c r="AW101" s="11" t="s">
        <v>34</v>
      </c>
      <c r="AX101" s="11" t="s">
        <v>72</v>
      </c>
      <c r="AY101" s="139" t="s">
        <v>167</v>
      </c>
    </row>
    <row r="102" spans="2:65" s="12" customFormat="1" x14ac:dyDescent="0.2">
      <c r="B102" s="145"/>
      <c r="D102" s="138" t="s">
        <v>177</v>
      </c>
      <c r="E102" s="146" t="s">
        <v>19</v>
      </c>
      <c r="F102" s="147" t="s">
        <v>179</v>
      </c>
      <c r="H102" s="148">
        <v>51.96</v>
      </c>
      <c r="I102" s="149"/>
      <c r="L102" s="145"/>
      <c r="M102" s="150"/>
      <c r="U102" s="151"/>
      <c r="AT102" s="146" t="s">
        <v>177</v>
      </c>
      <c r="AU102" s="146" t="s">
        <v>80</v>
      </c>
      <c r="AV102" s="12" t="s">
        <v>173</v>
      </c>
      <c r="AW102" s="12" t="s">
        <v>34</v>
      </c>
      <c r="AX102" s="12" t="s">
        <v>80</v>
      </c>
      <c r="AY102" s="146" t="s">
        <v>167</v>
      </c>
    </row>
    <row r="103" spans="2:65" s="1" customFormat="1" ht="16.5" customHeight="1" x14ac:dyDescent="0.2">
      <c r="B103" s="32"/>
      <c r="C103" s="152" t="s">
        <v>199</v>
      </c>
      <c r="D103" s="152" t="s">
        <v>180</v>
      </c>
      <c r="E103" s="153" t="s">
        <v>1522</v>
      </c>
      <c r="F103" s="154" t="s">
        <v>1523</v>
      </c>
      <c r="G103" s="155" t="s">
        <v>183</v>
      </c>
      <c r="H103" s="156">
        <v>103.92</v>
      </c>
      <c r="I103" s="157"/>
      <c r="J103" s="158">
        <f>ROUND(I103*H103,2)</f>
        <v>0</v>
      </c>
      <c r="K103" s="154" t="s">
        <v>172</v>
      </c>
      <c r="L103" s="159"/>
      <c r="M103" s="160" t="s">
        <v>19</v>
      </c>
      <c r="N103" s="161" t="s">
        <v>43</v>
      </c>
      <c r="P103" s="129">
        <f>O103*H103</f>
        <v>0</v>
      </c>
      <c r="Q103" s="129">
        <v>1</v>
      </c>
      <c r="R103" s="129">
        <f>Q103*H103</f>
        <v>103.92</v>
      </c>
      <c r="S103" s="129">
        <v>0</v>
      </c>
      <c r="T103" s="129">
        <f>S103*H103</f>
        <v>0</v>
      </c>
      <c r="U103" s="130" t="s">
        <v>19</v>
      </c>
      <c r="AR103" s="131" t="s">
        <v>184</v>
      </c>
      <c r="AT103" s="131" t="s">
        <v>180</v>
      </c>
      <c r="AU103" s="131" t="s">
        <v>80</v>
      </c>
      <c r="AY103" s="17" t="s">
        <v>167</v>
      </c>
      <c r="BE103" s="132">
        <f>IF(N103="základní",J103,0)</f>
        <v>0</v>
      </c>
      <c r="BF103" s="132">
        <f>IF(N103="snížená",J103,0)</f>
        <v>0</v>
      </c>
      <c r="BG103" s="132">
        <f>IF(N103="zákl. přenesená",J103,0)</f>
        <v>0</v>
      </c>
      <c r="BH103" s="132">
        <f>IF(N103="sníž. přenesená",J103,0)</f>
        <v>0</v>
      </c>
      <c r="BI103" s="132">
        <f>IF(N103="nulová",J103,0)</f>
        <v>0</v>
      </c>
      <c r="BJ103" s="17" t="s">
        <v>80</v>
      </c>
      <c r="BK103" s="132">
        <f>ROUND(I103*H103,2)</f>
        <v>0</v>
      </c>
      <c r="BL103" s="17" t="s">
        <v>173</v>
      </c>
      <c r="BM103" s="131" t="s">
        <v>1701</v>
      </c>
    </row>
    <row r="104" spans="2:65" s="11" customFormat="1" x14ac:dyDescent="0.2">
      <c r="B104" s="137"/>
      <c r="D104" s="138" t="s">
        <v>177</v>
      </c>
      <c r="E104" s="139" t="s">
        <v>19</v>
      </c>
      <c r="F104" s="140" t="s">
        <v>1702</v>
      </c>
      <c r="H104" s="141">
        <v>103.92</v>
      </c>
      <c r="I104" s="142"/>
      <c r="L104" s="137"/>
      <c r="M104" s="143"/>
      <c r="U104" s="144"/>
      <c r="AT104" s="139" t="s">
        <v>177</v>
      </c>
      <c r="AU104" s="139" t="s">
        <v>80</v>
      </c>
      <c r="AV104" s="11" t="s">
        <v>82</v>
      </c>
      <c r="AW104" s="11" t="s">
        <v>34</v>
      </c>
      <c r="AX104" s="11" t="s">
        <v>80</v>
      </c>
      <c r="AY104" s="139" t="s">
        <v>167</v>
      </c>
    </row>
    <row r="105" spans="2:65" s="1" customFormat="1" ht="37.9" customHeight="1" x14ac:dyDescent="0.2">
      <c r="B105" s="32"/>
      <c r="C105" s="120" t="s">
        <v>205</v>
      </c>
      <c r="D105" s="120" t="s">
        <v>168</v>
      </c>
      <c r="E105" s="121" t="s">
        <v>1703</v>
      </c>
      <c r="F105" s="122" t="s">
        <v>1704</v>
      </c>
      <c r="G105" s="123" t="s">
        <v>193</v>
      </c>
      <c r="H105" s="124">
        <v>122.5</v>
      </c>
      <c r="I105" s="125"/>
      <c r="J105" s="126">
        <f>ROUND(I105*H105,2)</f>
        <v>0</v>
      </c>
      <c r="K105" s="122" t="s">
        <v>172</v>
      </c>
      <c r="L105" s="32"/>
      <c r="M105" s="127" t="s">
        <v>19</v>
      </c>
      <c r="N105" s="128" t="s">
        <v>43</v>
      </c>
      <c r="P105" s="129">
        <f>O105*H105</f>
        <v>0</v>
      </c>
      <c r="Q105" s="129">
        <v>0</v>
      </c>
      <c r="R105" s="129">
        <f>Q105*H105</f>
        <v>0</v>
      </c>
      <c r="S105" s="129">
        <v>0</v>
      </c>
      <c r="T105" s="129">
        <f>S105*H105</f>
        <v>0</v>
      </c>
      <c r="U105" s="130" t="s">
        <v>19</v>
      </c>
      <c r="AR105" s="131" t="s">
        <v>173</v>
      </c>
      <c r="AT105" s="131" t="s">
        <v>168</v>
      </c>
      <c r="AU105" s="131" t="s">
        <v>80</v>
      </c>
      <c r="AY105" s="17" t="s">
        <v>167</v>
      </c>
      <c r="BE105" s="132">
        <f>IF(N105="základní",J105,0)</f>
        <v>0</v>
      </c>
      <c r="BF105" s="132">
        <f>IF(N105="snížená",J105,0)</f>
        <v>0</v>
      </c>
      <c r="BG105" s="132">
        <f>IF(N105="zákl. přenesená",J105,0)</f>
        <v>0</v>
      </c>
      <c r="BH105" s="132">
        <f>IF(N105="sníž. přenesená",J105,0)</f>
        <v>0</v>
      </c>
      <c r="BI105" s="132">
        <f>IF(N105="nulová",J105,0)</f>
        <v>0</v>
      </c>
      <c r="BJ105" s="17" t="s">
        <v>80</v>
      </c>
      <c r="BK105" s="132">
        <f>ROUND(I105*H105,2)</f>
        <v>0</v>
      </c>
      <c r="BL105" s="17" t="s">
        <v>173</v>
      </c>
      <c r="BM105" s="131" t="s">
        <v>1705</v>
      </c>
    </row>
    <row r="106" spans="2:65" s="1" customFormat="1" x14ac:dyDescent="0.2">
      <c r="B106" s="32"/>
      <c r="D106" s="133" t="s">
        <v>175</v>
      </c>
      <c r="F106" s="134" t="s">
        <v>1706</v>
      </c>
      <c r="I106" s="135"/>
      <c r="L106" s="32"/>
      <c r="M106" s="136"/>
      <c r="U106" s="53"/>
      <c r="AT106" s="17" t="s">
        <v>175</v>
      </c>
      <c r="AU106" s="17" t="s">
        <v>80</v>
      </c>
    </row>
    <row r="107" spans="2:65" s="11" customFormat="1" x14ac:dyDescent="0.2">
      <c r="B107" s="137"/>
      <c r="D107" s="138" t="s">
        <v>177</v>
      </c>
      <c r="E107" s="139" t="s">
        <v>19</v>
      </c>
      <c r="F107" s="140" t="s">
        <v>1707</v>
      </c>
      <c r="H107" s="141">
        <v>122.5</v>
      </c>
      <c r="I107" s="142"/>
      <c r="L107" s="137"/>
      <c r="M107" s="143"/>
      <c r="U107" s="144"/>
      <c r="AT107" s="139" t="s">
        <v>177</v>
      </c>
      <c r="AU107" s="139" t="s">
        <v>80</v>
      </c>
      <c r="AV107" s="11" t="s">
        <v>82</v>
      </c>
      <c r="AW107" s="11" t="s">
        <v>34</v>
      </c>
      <c r="AX107" s="11" t="s">
        <v>72</v>
      </c>
      <c r="AY107" s="139" t="s">
        <v>167</v>
      </c>
    </row>
    <row r="108" spans="2:65" s="12" customFormat="1" x14ac:dyDescent="0.2">
      <c r="B108" s="145"/>
      <c r="D108" s="138" t="s">
        <v>177</v>
      </c>
      <c r="E108" s="146" t="s">
        <v>19</v>
      </c>
      <c r="F108" s="147" t="s">
        <v>179</v>
      </c>
      <c r="H108" s="148">
        <v>122.5</v>
      </c>
      <c r="I108" s="149"/>
      <c r="L108" s="145"/>
      <c r="M108" s="150"/>
      <c r="U108" s="151"/>
      <c r="AT108" s="146" t="s">
        <v>177</v>
      </c>
      <c r="AU108" s="146" t="s">
        <v>80</v>
      </c>
      <c r="AV108" s="12" t="s">
        <v>173</v>
      </c>
      <c r="AW108" s="12" t="s">
        <v>34</v>
      </c>
      <c r="AX108" s="12" t="s">
        <v>80</v>
      </c>
      <c r="AY108" s="146" t="s">
        <v>167</v>
      </c>
    </row>
    <row r="109" spans="2:65" s="1" customFormat="1" ht="44.25" customHeight="1" x14ac:dyDescent="0.2">
      <c r="B109" s="32"/>
      <c r="C109" s="120" t="s">
        <v>212</v>
      </c>
      <c r="D109" s="120" t="s">
        <v>168</v>
      </c>
      <c r="E109" s="121" t="s">
        <v>1526</v>
      </c>
      <c r="F109" s="122" t="s">
        <v>1527</v>
      </c>
      <c r="G109" s="123" t="s">
        <v>193</v>
      </c>
      <c r="H109" s="124">
        <v>50</v>
      </c>
      <c r="I109" s="125"/>
      <c r="J109" s="126">
        <f>ROUND(I109*H109,2)</f>
        <v>0</v>
      </c>
      <c r="K109" s="122" t="s">
        <v>172</v>
      </c>
      <c r="L109" s="32"/>
      <c r="M109" s="127" t="s">
        <v>19</v>
      </c>
      <c r="N109" s="128" t="s">
        <v>43</v>
      </c>
      <c r="P109" s="129">
        <f>O109*H109</f>
        <v>0</v>
      </c>
      <c r="Q109" s="129">
        <v>0</v>
      </c>
      <c r="R109" s="129">
        <f>Q109*H109</f>
        <v>0</v>
      </c>
      <c r="S109" s="129">
        <v>0</v>
      </c>
      <c r="T109" s="129">
        <f>S109*H109</f>
        <v>0</v>
      </c>
      <c r="U109" s="130" t="s">
        <v>19</v>
      </c>
      <c r="AR109" s="131" t="s">
        <v>173</v>
      </c>
      <c r="AT109" s="131" t="s">
        <v>168</v>
      </c>
      <c r="AU109" s="131" t="s">
        <v>80</v>
      </c>
      <c r="AY109" s="17" t="s">
        <v>167</v>
      </c>
      <c r="BE109" s="132">
        <f>IF(N109="základní",J109,0)</f>
        <v>0</v>
      </c>
      <c r="BF109" s="132">
        <f>IF(N109="snížená",J109,0)</f>
        <v>0</v>
      </c>
      <c r="BG109" s="132">
        <f>IF(N109="zákl. přenesená",J109,0)</f>
        <v>0</v>
      </c>
      <c r="BH109" s="132">
        <f>IF(N109="sníž. přenesená",J109,0)</f>
        <v>0</v>
      </c>
      <c r="BI109" s="132">
        <f>IF(N109="nulová",J109,0)</f>
        <v>0</v>
      </c>
      <c r="BJ109" s="17" t="s">
        <v>80</v>
      </c>
      <c r="BK109" s="132">
        <f>ROUND(I109*H109,2)</f>
        <v>0</v>
      </c>
      <c r="BL109" s="17" t="s">
        <v>173</v>
      </c>
      <c r="BM109" s="131" t="s">
        <v>1708</v>
      </c>
    </row>
    <row r="110" spans="2:65" s="1" customFormat="1" x14ac:dyDescent="0.2">
      <c r="B110" s="32"/>
      <c r="D110" s="133" t="s">
        <v>175</v>
      </c>
      <c r="F110" s="134" t="s">
        <v>1529</v>
      </c>
      <c r="I110" s="135"/>
      <c r="L110" s="32"/>
      <c r="M110" s="136"/>
      <c r="U110" s="53"/>
      <c r="AT110" s="17" t="s">
        <v>175</v>
      </c>
      <c r="AU110" s="17" t="s">
        <v>80</v>
      </c>
    </row>
    <row r="111" spans="2:65" s="11" customFormat="1" x14ac:dyDescent="0.2">
      <c r="B111" s="137"/>
      <c r="D111" s="138" t="s">
        <v>177</v>
      </c>
      <c r="E111" s="139" t="s">
        <v>19</v>
      </c>
      <c r="F111" s="140" t="s">
        <v>1709</v>
      </c>
      <c r="H111" s="141">
        <v>50</v>
      </c>
      <c r="I111" s="142"/>
      <c r="L111" s="137"/>
      <c r="M111" s="143"/>
      <c r="U111" s="144"/>
      <c r="AT111" s="139" t="s">
        <v>177</v>
      </c>
      <c r="AU111" s="139" t="s">
        <v>80</v>
      </c>
      <c r="AV111" s="11" t="s">
        <v>82</v>
      </c>
      <c r="AW111" s="11" t="s">
        <v>34</v>
      </c>
      <c r="AX111" s="11" t="s">
        <v>72</v>
      </c>
      <c r="AY111" s="139" t="s">
        <v>167</v>
      </c>
    </row>
    <row r="112" spans="2:65" s="12" customFormat="1" x14ac:dyDescent="0.2">
      <c r="B112" s="145"/>
      <c r="D112" s="138" t="s">
        <v>177</v>
      </c>
      <c r="E112" s="146" t="s">
        <v>19</v>
      </c>
      <c r="F112" s="147" t="s">
        <v>179</v>
      </c>
      <c r="H112" s="148">
        <v>50</v>
      </c>
      <c r="I112" s="149"/>
      <c r="L112" s="145"/>
      <c r="M112" s="150"/>
      <c r="U112" s="151"/>
      <c r="AT112" s="146" t="s">
        <v>177</v>
      </c>
      <c r="AU112" s="146" t="s">
        <v>80</v>
      </c>
      <c r="AV112" s="12" t="s">
        <v>173</v>
      </c>
      <c r="AW112" s="12" t="s">
        <v>34</v>
      </c>
      <c r="AX112" s="12" t="s">
        <v>80</v>
      </c>
      <c r="AY112" s="146" t="s">
        <v>167</v>
      </c>
    </row>
    <row r="113" spans="2:65" s="10" customFormat="1" ht="25.9" customHeight="1" x14ac:dyDescent="0.2">
      <c r="B113" s="110"/>
      <c r="D113" s="111" t="s">
        <v>71</v>
      </c>
      <c r="E113" s="112" t="s">
        <v>82</v>
      </c>
      <c r="F113" s="112" t="s">
        <v>224</v>
      </c>
      <c r="I113" s="113"/>
      <c r="J113" s="114">
        <f>BK113</f>
        <v>0</v>
      </c>
      <c r="L113" s="110"/>
      <c r="M113" s="115"/>
      <c r="P113" s="116">
        <f>SUM(P114:P124)</f>
        <v>0</v>
      </c>
      <c r="R113" s="116">
        <f>SUM(R114:R124)</f>
        <v>125.801626645</v>
      </c>
      <c r="T113" s="116">
        <f>SUM(T114:T124)</f>
        <v>0</v>
      </c>
      <c r="U113" s="117"/>
      <c r="AR113" s="111" t="s">
        <v>80</v>
      </c>
      <c r="AT113" s="118" t="s">
        <v>71</v>
      </c>
      <c r="AU113" s="118" t="s">
        <v>72</v>
      </c>
      <c r="AY113" s="111" t="s">
        <v>167</v>
      </c>
      <c r="BK113" s="119">
        <f>SUM(BK114:BK124)</f>
        <v>0</v>
      </c>
    </row>
    <row r="114" spans="2:65" s="1" customFormat="1" ht="37.9" customHeight="1" x14ac:dyDescent="0.2">
      <c r="B114" s="32"/>
      <c r="C114" s="120" t="s">
        <v>184</v>
      </c>
      <c r="D114" s="120" t="s">
        <v>168</v>
      </c>
      <c r="E114" s="121" t="s">
        <v>1710</v>
      </c>
      <c r="F114" s="122" t="s">
        <v>1711</v>
      </c>
      <c r="G114" s="123" t="s">
        <v>171</v>
      </c>
      <c r="H114" s="124">
        <v>61.25</v>
      </c>
      <c r="I114" s="125"/>
      <c r="J114" s="126">
        <f>ROUND(I114*H114,2)</f>
        <v>0</v>
      </c>
      <c r="K114" s="122" t="s">
        <v>172</v>
      </c>
      <c r="L114" s="32"/>
      <c r="M114" s="127" t="s">
        <v>19</v>
      </c>
      <c r="N114" s="128" t="s">
        <v>43</v>
      </c>
      <c r="P114" s="129">
        <f>O114*H114</f>
        <v>0</v>
      </c>
      <c r="Q114" s="129">
        <v>2.052</v>
      </c>
      <c r="R114" s="129">
        <f>Q114*H114</f>
        <v>125.685</v>
      </c>
      <c r="S114" s="129">
        <v>0</v>
      </c>
      <c r="T114" s="129">
        <f>S114*H114</f>
        <v>0</v>
      </c>
      <c r="U114" s="130" t="s">
        <v>19</v>
      </c>
      <c r="AR114" s="131" t="s">
        <v>173</v>
      </c>
      <c r="AT114" s="131" t="s">
        <v>168</v>
      </c>
      <c r="AU114" s="131" t="s">
        <v>80</v>
      </c>
      <c r="AY114" s="17" t="s">
        <v>167</v>
      </c>
      <c r="BE114" s="132">
        <f>IF(N114="základní",J114,0)</f>
        <v>0</v>
      </c>
      <c r="BF114" s="132">
        <f>IF(N114="snížená",J114,0)</f>
        <v>0</v>
      </c>
      <c r="BG114" s="132">
        <f>IF(N114="zákl. přenesená",J114,0)</f>
        <v>0</v>
      </c>
      <c r="BH114" s="132">
        <f>IF(N114="sníž. přenesená",J114,0)</f>
        <v>0</v>
      </c>
      <c r="BI114" s="132">
        <f>IF(N114="nulová",J114,0)</f>
        <v>0</v>
      </c>
      <c r="BJ114" s="17" t="s">
        <v>80</v>
      </c>
      <c r="BK114" s="132">
        <f>ROUND(I114*H114,2)</f>
        <v>0</v>
      </c>
      <c r="BL114" s="17" t="s">
        <v>173</v>
      </c>
      <c r="BM114" s="131" t="s">
        <v>1712</v>
      </c>
    </row>
    <row r="115" spans="2:65" s="1" customFormat="1" x14ac:dyDescent="0.2">
      <c r="B115" s="32"/>
      <c r="D115" s="133" t="s">
        <v>175</v>
      </c>
      <c r="F115" s="134" t="s">
        <v>1713</v>
      </c>
      <c r="I115" s="135"/>
      <c r="L115" s="32"/>
      <c r="M115" s="136"/>
      <c r="U115" s="53"/>
      <c r="AT115" s="17" t="s">
        <v>175</v>
      </c>
      <c r="AU115" s="17" t="s">
        <v>80</v>
      </c>
    </row>
    <row r="116" spans="2:65" s="11" customFormat="1" x14ac:dyDescent="0.2">
      <c r="B116" s="137"/>
      <c r="D116" s="138" t="s">
        <v>177</v>
      </c>
      <c r="E116" s="139" t="s">
        <v>19</v>
      </c>
      <c r="F116" s="140" t="s">
        <v>1714</v>
      </c>
      <c r="H116" s="141">
        <v>61.25</v>
      </c>
      <c r="I116" s="142"/>
      <c r="L116" s="137"/>
      <c r="M116" s="143"/>
      <c r="U116" s="144"/>
      <c r="AT116" s="139" t="s">
        <v>177</v>
      </c>
      <c r="AU116" s="139" t="s">
        <v>80</v>
      </c>
      <c r="AV116" s="11" t="s">
        <v>82</v>
      </c>
      <c r="AW116" s="11" t="s">
        <v>34</v>
      </c>
      <c r="AX116" s="11" t="s">
        <v>72</v>
      </c>
      <c r="AY116" s="139" t="s">
        <v>167</v>
      </c>
    </row>
    <row r="117" spans="2:65" s="12" customFormat="1" x14ac:dyDescent="0.2">
      <c r="B117" s="145"/>
      <c r="D117" s="138" t="s">
        <v>177</v>
      </c>
      <c r="E117" s="146" t="s">
        <v>19</v>
      </c>
      <c r="F117" s="147" t="s">
        <v>179</v>
      </c>
      <c r="H117" s="148">
        <v>61.25</v>
      </c>
      <c r="I117" s="149"/>
      <c r="L117" s="145"/>
      <c r="M117" s="150"/>
      <c r="U117" s="151"/>
      <c r="AT117" s="146" t="s">
        <v>177</v>
      </c>
      <c r="AU117" s="146" t="s">
        <v>80</v>
      </c>
      <c r="AV117" s="12" t="s">
        <v>173</v>
      </c>
      <c r="AW117" s="12" t="s">
        <v>34</v>
      </c>
      <c r="AX117" s="12" t="s">
        <v>80</v>
      </c>
      <c r="AY117" s="146" t="s">
        <v>167</v>
      </c>
    </row>
    <row r="118" spans="2:65" s="1" customFormat="1" ht="55.5" customHeight="1" x14ac:dyDescent="0.2">
      <c r="B118" s="32"/>
      <c r="C118" s="120" t="s">
        <v>225</v>
      </c>
      <c r="D118" s="120" t="s">
        <v>168</v>
      </c>
      <c r="E118" s="121" t="s">
        <v>1715</v>
      </c>
      <c r="F118" s="122" t="s">
        <v>1716</v>
      </c>
      <c r="G118" s="123" t="s">
        <v>193</v>
      </c>
      <c r="H118" s="124">
        <v>157.5</v>
      </c>
      <c r="I118" s="125"/>
      <c r="J118" s="126">
        <f>ROUND(I118*H118,2)</f>
        <v>0</v>
      </c>
      <c r="K118" s="122" t="s">
        <v>172</v>
      </c>
      <c r="L118" s="32"/>
      <c r="M118" s="127" t="s">
        <v>19</v>
      </c>
      <c r="N118" s="128" t="s">
        <v>43</v>
      </c>
      <c r="P118" s="129">
        <f>O118*H118</f>
        <v>0</v>
      </c>
      <c r="Q118" s="129">
        <v>2.6668599999999997E-4</v>
      </c>
      <c r="R118" s="129">
        <f>Q118*H118</f>
        <v>4.2003044999999996E-2</v>
      </c>
      <c r="S118" s="129">
        <v>0</v>
      </c>
      <c r="T118" s="129">
        <f>S118*H118</f>
        <v>0</v>
      </c>
      <c r="U118" s="130" t="s">
        <v>19</v>
      </c>
      <c r="AR118" s="131" t="s">
        <v>173</v>
      </c>
      <c r="AT118" s="131" t="s">
        <v>168</v>
      </c>
      <c r="AU118" s="131" t="s">
        <v>80</v>
      </c>
      <c r="AY118" s="17" t="s">
        <v>167</v>
      </c>
      <c r="BE118" s="132">
        <f>IF(N118="základní",J118,0)</f>
        <v>0</v>
      </c>
      <c r="BF118" s="132">
        <f>IF(N118="snížená",J118,0)</f>
        <v>0</v>
      </c>
      <c r="BG118" s="132">
        <f>IF(N118="zákl. přenesená",J118,0)</f>
        <v>0</v>
      </c>
      <c r="BH118" s="132">
        <f>IF(N118="sníž. přenesená",J118,0)</f>
        <v>0</v>
      </c>
      <c r="BI118" s="132">
        <f>IF(N118="nulová",J118,0)</f>
        <v>0</v>
      </c>
      <c r="BJ118" s="17" t="s">
        <v>80</v>
      </c>
      <c r="BK118" s="132">
        <f>ROUND(I118*H118,2)</f>
        <v>0</v>
      </c>
      <c r="BL118" s="17" t="s">
        <v>173</v>
      </c>
      <c r="BM118" s="131" t="s">
        <v>1717</v>
      </c>
    </row>
    <row r="119" spans="2:65" s="1" customFormat="1" x14ac:dyDescent="0.2">
      <c r="B119" s="32"/>
      <c r="D119" s="133" t="s">
        <v>175</v>
      </c>
      <c r="F119" s="134" t="s">
        <v>1718</v>
      </c>
      <c r="I119" s="135"/>
      <c r="L119" s="32"/>
      <c r="M119" s="136"/>
      <c r="U119" s="53"/>
      <c r="AT119" s="17" t="s">
        <v>175</v>
      </c>
      <c r="AU119" s="17" t="s">
        <v>80</v>
      </c>
    </row>
    <row r="120" spans="2:65" s="11" customFormat="1" x14ac:dyDescent="0.2">
      <c r="B120" s="137"/>
      <c r="D120" s="138" t="s">
        <v>177</v>
      </c>
      <c r="E120" s="139" t="s">
        <v>19</v>
      </c>
      <c r="F120" s="140" t="s">
        <v>1719</v>
      </c>
      <c r="H120" s="141">
        <v>122.5</v>
      </c>
      <c r="I120" s="142"/>
      <c r="L120" s="137"/>
      <c r="M120" s="143"/>
      <c r="U120" s="144"/>
      <c r="AT120" s="139" t="s">
        <v>177</v>
      </c>
      <c r="AU120" s="139" t="s">
        <v>80</v>
      </c>
      <c r="AV120" s="11" t="s">
        <v>82</v>
      </c>
      <c r="AW120" s="11" t="s">
        <v>34</v>
      </c>
      <c r="AX120" s="11" t="s">
        <v>72</v>
      </c>
      <c r="AY120" s="139" t="s">
        <v>167</v>
      </c>
    </row>
    <row r="121" spans="2:65" s="11" customFormat="1" x14ac:dyDescent="0.2">
      <c r="B121" s="137"/>
      <c r="D121" s="138" t="s">
        <v>177</v>
      </c>
      <c r="E121" s="139" t="s">
        <v>19</v>
      </c>
      <c r="F121" s="140" t="s">
        <v>1720</v>
      </c>
      <c r="H121" s="141">
        <v>35</v>
      </c>
      <c r="I121" s="142"/>
      <c r="L121" s="137"/>
      <c r="M121" s="143"/>
      <c r="U121" s="144"/>
      <c r="AT121" s="139" t="s">
        <v>177</v>
      </c>
      <c r="AU121" s="139" t="s">
        <v>80</v>
      </c>
      <c r="AV121" s="11" t="s">
        <v>82</v>
      </c>
      <c r="AW121" s="11" t="s">
        <v>34</v>
      </c>
      <c r="AX121" s="11" t="s">
        <v>72</v>
      </c>
      <c r="AY121" s="139" t="s">
        <v>167</v>
      </c>
    </row>
    <row r="122" spans="2:65" s="12" customFormat="1" x14ac:dyDescent="0.2">
      <c r="B122" s="145"/>
      <c r="D122" s="138" t="s">
        <v>177</v>
      </c>
      <c r="E122" s="146" t="s">
        <v>19</v>
      </c>
      <c r="F122" s="147" t="s">
        <v>179</v>
      </c>
      <c r="H122" s="148">
        <v>157.5</v>
      </c>
      <c r="I122" s="149"/>
      <c r="L122" s="145"/>
      <c r="M122" s="150"/>
      <c r="U122" s="151"/>
      <c r="AT122" s="146" t="s">
        <v>177</v>
      </c>
      <c r="AU122" s="146" t="s">
        <v>80</v>
      </c>
      <c r="AV122" s="12" t="s">
        <v>173</v>
      </c>
      <c r="AW122" s="12" t="s">
        <v>34</v>
      </c>
      <c r="AX122" s="12" t="s">
        <v>80</v>
      </c>
      <c r="AY122" s="146" t="s">
        <v>167</v>
      </c>
    </row>
    <row r="123" spans="2:65" s="1" customFormat="1" ht="24.2" customHeight="1" x14ac:dyDescent="0.2">
      <c r="B123" s="32"/>
      <c r="C123" s="152" t="s">
        <v>233</v>
      </c>
      <c r="D123" s="152" t="s">
        <v>180</v>
      </c>
      <c r="E123" s="153" t="s">
        <v>1721</v>
      </c>
      <c r="F123" s="154" t="s">
        <v>1722</v>
      </c>
      <c r="G123" s="155" t="s">
        <v>193</v>
      </c>
      <c r="H123" s="156">
        <v>186.559</v>
      </c>
      <c r="I123" s="157"/>
      <c r="J123" s="158">
        <f>ROUND(I123*H123,2)</f>
        <v>0</v>
      </c>
      <c r="K123" s="154" t="s">
        <v>172</v>
      </c>
      <c r="L123" s="159"/>
      <c r="M123" s="160" t="s">
        <v>19</v>
      </c>
      <c r="N123" s="161" t="s">
        <v>43</v>
      </c>
      <c r="P123" s="129">
        <f>O123*H123</f>
        <v>0</v>
      </c>
      <c r="Q123" s="129">
        <v>4.0000000000000002E-4</v>
      </c>
      <c r="R123" s="129">
        <f>Q123*H123</f>
        <v>7.4623599999999998E-2</v>
      </c>
      <c r="S123" s="129">
        <v>0</v>
      </c>
      <c r="T123" s="129">
        <f>S123*H123</f>
        <v>0</v>
      </c>
      <c r="U123" s="130" t="s">
        <v>19</v>
      </c>
      <c r="AR123" s="131" t="s">
        <v>184</v>
      </c>
      <c r="AT123" s="131" t="s">
        <v>180</v>
      </c>
      <c r="AU123" s="131" t="s">
        <v>80</v>
      </c>
      <c r="AY123" s="17" t="s">
        <v>167</v>
      </c>
      <c r="BE123" s="132">
        <f>IF(N123="základní",J123,0)</f>
        <v>0</v>
      </c>
      <c r="BF123" s="132">
        <f>IF(N123="snížená",J123,0)</f>
        <v>0</v>
      </c>
      <c r="BG123" s="132">
        <f>IF(N123="zákl. přenesená",J123,0)</f>
        <v>0</v>
      </c>
      <c r="BH123" s="132">
        <f>IF(N123="sníž. přenesená",J123,0)</f>
        <v>0</v>
      </c>
      <c r="BI123" s="132">
        <f>IF(N123="nulová",J123,0)</f>
        <v>0</v>
      </c>
      <c r="BJ123" s="17" t="s">
        <v>80</v>
      </c>
      <c r="BK123" s="132">
        <f>ROUND(I123*H123,2)</f>
        <v>0</v>
      </c>
      <c r="BL123" s="17" t="s">
        <v>173</v>
      </c>
      <c r="BM123" s="131" t="s">
        <v>1723</v>
      </c>
    </row>
    <row r="124" spans="2:65" s="11" customFormat="1" x14ac:dyDescent="0.2">
      <c r="B124" s="137"/>
      <c r="D124" s="138" t="s">
        <v>177</v>
      </c>
      <c r="E124" s="139" t="s">
        <v>19</v>
      </c>
      <c r="F124" s="140" t="s">
        <v>1724</v>
      </c>
      <c r="H124" s="141">
        <v>186.559</v>
      </c>
      <c r="I124" s="142"/>
      <c r="L124" s="137"/>
      <c r="M124" s="143"/>
      <c r="U124" s="144"/>
      <c r="AT124" s="139" t="s">
        <v>177</v>
      </c>
      <c r="AU124" s="139" t="s">
        <v>80</v>
      </c>
      <c r="AV124" s="11" t="s">
        <v>82</v>
      </c>
      <c r="AW124" s="11" t="s">
        <v>34</v>
      </c>
      <c r="AX124" s="11" t="s">
        <v>80</v>
      </c>
      <c r="AY124" s="139" t="s">
        <v>167</v>
      </c>
    </row>
    <row r="125" spans="2:65" s="10" customFormat="1" ht="25.9" customHeight="1" x14ac:dyDescent="0.2">
      <c r="B125" s="110"/>
      <c r="D125" s="111" t="s">
        <v>71</v>
      </c>
      <c r="E125" s="112" t="s">
        <v>173</v>
      </c>
      <c r="F125" s="112" t="s">
        <v>232</v>
      </c>
      <c r="I125" s="113"/>
      <c r="J125" s="114">
        <f>BK125</f>
        <v>0</v>
      </c>
      <c r="L125" s="110"/>
      <c r="M125" s="115"/>
      <c r="P125" s="116">
        <f>SUM(P126:P129)</f>
        <v>0</v>
      </c>
      <c r="R125" s="116">
        <f>SUM(R126:R129)</f>
        <v>79.872</v>
      </c>
      <c r="T125" s="116">
        <f>SUM(T126:T129)</f>
        <v>0</v>
      </c>
      <c r="U125" s="117"/>
      <c r="AR125" s="111" t="s">
        <v>80</v>
      </c>
      <c r="AT125" s="118" t="s">
        <v>71</v>
      </c>
      <c r="AU125" s="118" t="s">
        <v>72</v>
      </c>
      <c r="AY125" s="111" t="s">
        <v>167</v>
      </c>
      <c r="BK125" s="119">
        <f>SUM(BK126:BK129)</f>
        <v>0</v>
      </c>
    </row>
    <row r="126" spans="2:65" s="1" customFormat="1" ht="37.9" customHeight="1" x14ac:dyDescent="0.2">
      <c r="B126" s="32"/>
      <c r="C126" s="120" t="s">
        <v>239</v>
      </c>
      <c r="D126" s="120" t="s">
        <v>168</v>
      </c>
      <c r="E126" s="121" t="s">
        <v>1725</v>
      </c>
      <c r="F126" s="122" t="s">
        <v>1726</v>
      </c>
      <c r="G126" s="123" t="s">
        <v>171</v>
      </c>
      <c r="H126" s="124">
        <v>40</v>
      </c>
      <c r="I126" s="125"/>
      <c r="J126" s="126">
        <f>ROUND(I126*H126,2)</f>
        <v>0</v>
      </c>
      <c r="K126" s="122" t="s">
        <v>172</v>
      </c>
      <c r="L126" s="32"/>
      <c r="M126" s="127" t="s">
        <v>19</v>
      </c>
      <c r="N126" s="128" t="s">
        <v>43</v>
      </c>
      <c r="P126" s="129">
        <f>O126*H126</f>
        <v>0</v>
      </c>
      <c r="Q126" s="129">
        <v>1.9967999999999999</v>
      </c>
      <c r="R126" s="129">
        <f>Q126*H126</f>
        <v>79.872</v>
      </c>
      <c r="S126" s="129">
        <v>0</v>
      </c>
      <c r="T126" s="129">
        <f>S126*H126</f>
        <v>0</v>
      </c>
      <c r="U126" s="130" t="s">
        <v>19</v>
      </c>
      <c r="AR126" s="131" t="s">
        <v>173</v>
      </c>
      <c r="AT126" s="131" t="s">
        <v>168</v>
      </c>
      <c r="AU126" s="131" t="s">
        <v>80</v>
      </c>
      <c r="AY126" s="17" t="s">
        <v>167</v>
      </c>
      <c r="BE126" s="132">
        <f>IF(N126="základní",J126,0)</f>
        <v>0</v>
      </c>
      <c r="BF126" s="132">
        <f>IF(N126="snížená",J126,0)</f>
        <v>0</v>
      </c>
      <c r="BG126" s="132">
        <f>IF(N126="zákl. přenesená",J126,0)</f>
        <v>0</v>
      </c>
      <c r="BH126" s="132">
        <f>IF(N126="sníž. přenesená",J126,0)</f>
        <v>0</v>
      </c>
      <c r="BI126" s="132">
        <f>IF(N126="nulová",J126,0)</f>
        <v>0</v>
      </c>
      <c r="BJ126" s="17" t="s">
        <v>80</v>
      </c>
      <c r="BK126" s="132">
        <f>ROUND(I126*H126,2)</f>
        <v>0</v>
      </c>
      <c r="BL126" s="17" t="s">
        <v>173</v>
      </c>
      <c r="BM126" s="131" t="s">
        <v>1727</v>
      </c>
    </row>
    <row r="127" spans="2:65" s="1" customFormat="1" x14ac:dyDescent="0.2">
      <c r="B127" s="32"/>
      <c r="D127" s="133" t="s">
        <v>175</v>
      </c>
      <c r="F127" s="134" t="s">
        <v>1728</v>
      </c>
      <c r="I127" s="135"/>
      <c r="L127" s="32"/>
      <c r="M127" s="136"/>
      <c r="U127" s="53"/>
      <c r="AT127" s="17" t="s">
        <v>175</v>
      </c>
      <c r="AU127" s="17" t="s">
        <v>80</v>
      </c>
    </row>
    <row r="128" spans="2:65" s="11" customFormat="1" x14ac:dyDescent="0.2">
      <c r="B128" s="137"/>
      <c r="D128" s="138" t="s">
        <v>177</v>
      </c>
      <c r="E128" s="139" t="s">
        <v>19</v>
      </c>
      <c r="F128" s="140" t="s">
        <v>1729</v>
      </c>
      <c r="H128" s="141">
        <v>40</v>
      </c>
      <c r="I128" s="142"/>
      <c r="L128" s="137"/>
      <c r="M128" s="143"/>
      <c r="U128" s="144"/>
      <c r="AT128" s="139" t="s">
        <v>177</v>
      </c>
      <c r="AU128" s="139" t="s">
        <v>80</v>
      </c>
      <c r="AV128" s="11" t="s">
        <v>82</v>
      </c>
      <c r="AW128" s="11" t="s">
        <v>34</v>
      </c>
      <c r="AX128" s="11" t="s">
        <v>72</v>
      </c>
      <c r="AY128" s="139" t="s">
        <v>167</v>
      </c>
    </row>
    <row r="129" spans="2:65" s="12" customFormat="1" x14ac:dyDescent="0.2">
      <c r="B129" s="145"/>
      <c r="D129" s="138" t="s">
        <v>177</v>
      </c>
      <c r="E129" s="146" t="s">
        <v>19</v>
      </c>
      <c r="F129" s="147" t="s">
        <v>179</v>
      </c>
      <c r="H129" s="148">
        <v>40</v>
      </c>
      <c r="I129" s="149"/>
      <c r="L129" s="145"/>
      <c r="M129" s="150"/>
      <c r="U129" s="151"/>
      <c r="AT129" s="146" t="s">
        <v>177</v>
      </c>
      <c r="AU129" s="146" t="s">
        <v>80</v>
      </c>
      <c r="AV129" s="12" t="s">
        <v>173</v>
      </c>
      <c r="AW129" s="12" t="s">
        <v>34</v>
      </c>
      <c r="AX129" s="12" t="s">
        <v>80</v>
      </c>
      <c r="AY129" s="146" t="s">
        <v>167</v>
      </c>
    </row>
    <row r="130" spans="2:65" s="10" customFormat="1" ht="25.9" customHeight="1" x14ac:dyDescent="0.2">
      <c r="B130" s="110"/>
      <c r="D130" s="111" t="s">
        <v>71</v>
      </c>
      <c r="E130" s="112" t="s">
        <v>184</v>
      </c>
      <c r="F130" s="112" t="s">
        <v>310</v>
      </c>
      <c r="I130" s="113"/>
      <c r="J130" s="114">
        <f>BK130</f>
        <v>0</v>
      </c>
      <c r="L130" s="110"/>
      <c r="M130" s="115"/>
      <c r="P130" s="116">
        <f>SUM(P131:P145)</f>
        <v>0</v>
      </c>
      <c r="R130" s="116">
        <f>SUM(R131:R145)</f>
        <v>78.848669223060014</v>
      </c>
      <c r="T130" s="116">
        <f>SUM(T131:T145)</f>
        <v>0</v>
      </c>
      <c r="U130" s="117"/>
      <c r="AR130" s="111" t="s">
        <v>80</v>
      </c>
      <c r="AT130" s="118" t="s">
        <v>71</v>
      </c>
      <c r="AU130" s="118" t="s">
        <v>72</v>
      </c>
      <c r="AY130" s="111" t="s">
        <v>167</v>
      </c>
      <c r="BK130" s="119">
        <f>SUM(BK131:BK145)</f>
        <v>0</v>
      </c>
    </row>
    <row r="131" spans="2:65" s="1" customFormat="1" ht="44.25" customHeight="1" x14ac:dyDescent="0.2">
      <c r="B131" s="32"/>
      <c r="C131" s="120" t="s">
        <v>246</v>
      </c>
      <c r="D131" s="120" t="s">
        <v>168</v>
      </c>
      <c r="E131" s="121" t="s">
        <v>1730</v>
      </c>
      <c r="F131" s="122" t="s">
        <v>1731</v>
      </c>
      <c r="G131" s="123" t="s">
        <v>228</v>
      </c>
      <c r="H131" s="124">
        <v>50.6</v>
      </c>
      <c r="I131" s="125"/>
      <c r="J131" s="126">
        <f>ROUND(I131*H131,2)</f>
        <v>0</v>
      </c>
      <c r="K131" s="122" t="s">
        <v>172</v>
      </c>
      <c r="L131" s="32"/>
      <c r="M131" s="127" t="s">
        <v>19</v>
      </c>
      <c r="N131" s="128" t="s">
        <v>43</v>
      </c>
      <c r="P131" s="129">
        <f>O131*H131</f>
        <v>0</v>
      </c>
      <c r="Q131" s="129">
        <v>4.2196810999999999E-3</v>
      </c>
      <c r="R131" s="129">
        <f>Q131*H131</f>
        <v>0.21351586366</v>
      </c>
      <c r="S131" s="129">
        <v>0</v>
      </c>
      <c r="T131" s="129">
        <f>S131*H131</f>
        <v>0</v>
      </c>
      <c r="U131" s="130" t="s">
        <v>19</v>
      </c>
      <c r="AR131" s="131" t="s">
        <v>173</v>
      </c>
      <c r="AT131" s="131" t="s">
        <v>168</v>
      </c>
      <c r="AU131" s="131" t="s">
        <v>80</v>
      </c>
      <c r="AY131" s="17" t="s">
        <v>167</v>
      </c>
      <c r="BE131" s="132">
        <f>IF(N131="základní",J131,0)</f>
        <v>0</v>
      </c>
      <c r="BF131" s="132">
        <f>IF(N131="snížená",J131,0)</f>
        <v>0</v>
      </c>
      <c r="BG131" s="132">
        <f>IF(N131="zákl. přenesená",J131,0)</f>
        <v>0</v>
      </c>
      <c r="BH131" s="132">
        <f>IF(N131="sníž. přenesená",J131,0)</f>
        <v>0</v>
      </c>
      <c r="BI131" s="132">
        <f>IF(N131="nulová",J131,0)</f>
        <v>0</v>
      </c>
      <c r="BJ131" s="17" t="s">
        <v>80</v>
      </c>
      <c r="BK131" s="132">
        <f>ROUND(I131*H131,2)</f>
        <v>0</v>
      </c>
      <c r="BL131" s="17" t="s">
        <v>173</v>
      </c>
      <c r="BM131" s="131" t="s">
        <v>1732</v>
      </c>
    </row>
    <row r="132" spans="2:65" s="1" customFormat="1" x14ac:dyDescent="0.2">
      <c r="B132" s="32"/>
      <c r="D132" s="133" t="s">
        <v>175</v>
      </c>
      <c r="F132" s="134" t="s">
        <v>1733</v>
      </c>
      <c r="I132" s="135"/>
      <c r="L132" s="32"/>
      <c r="M132" s="136"/>
      <c r="U132" s="53"/>
      <c r="AT132" s="17" t="s">
        <v>175</v>
      </c>
      <c r="AU132" s="17" t="s">
        <v>80</v>
      </c>
    </row>
    <row r="133" spans="2:65" s="11" customFormat="1" x14ac:dyDescent="0.2">
      <c r="B133" s="137"/>
      <c r="D133" s="138" t="s">
        <v>177</v>
      </c>
      <c r="E133" s="139" t="s">
        <v>19</v>
      </c>
      <c r="F133" s="140" t="s">
        <v>1734</v>
      </c>
      <c r="H133" s="141">
        <v>50.6</v>
      </c>
      <c r="I133" s="142"/>
      <c r="L133" s="137"/>
      <c r="M133" s="143"/>
      <c r="U133" s="144"/>
      <c r="AT133" s="139" t="s">
        <v>177</v>
      </c>
      <c r="AU133" s="139" t="s">
        <v>80</v>
      </c>
      <c r="AV133" s="11" t="s">
        <v>82</v>
      </c>
      <c r="AW133" s="11" t="s">
        <v>34</v>
      </c>
      <c r="AX133" s="11" t="s">
        <v>80</v>
      </c>
      <c r="AY133" s="139" t="s">
        <v>167</v>
      </c>
    </row>
    <row r="134" spans="2:65" s="1" customFormat="1" ht="44.25" customHeight="1" x14ac:dyDescent="0.2">
      <c r="B134" s="32"/>
      <c r="C134" s="120" t="s">
        <v>255</v>
      </c>
      <c r="D134" s="120" t="s">
        <v>168</v>
      </c>
      <c r="E134" s="121" t="s">
        <v>1735</v>
      </c>
      <c r="F134" s="122" t="s">
        <v>1736</v>
      </c>
      <c r="G134" s="123" t="s">
        <v>228</v>
      </c>
      <c r="H134" s="124">
        <v>122.6</v>
      </c>
      <c r="I134" s="125"/>
      <c r="J134" s="126">
        <f>ROUND(I134*H134,2)</f>
        <v>0</v>
      </c>
      <c r="K134" s="122" t="s">
        <v>172</v>
      </c>
      <c r="L134" s="32"/>
      <c r="M134" s="127" t="s">
        <v>19</v>
      </c>
      <c r="N134" s="128" t="s">
        <v>43</v>
      </c>
      <c r="P134" s="129">
        <f>O134*H134</f>
        <v>0</v>
      </c>
      <c r="Q134" s="129">
        <v>1.3225729E-2</v>
      </c>
      <c r="R134" s="129">
        <f>Q134*H134</f>
        <v>1.6214743754000001</v>
      </c>
      <c r="S134" s="129">
        <v>0</v>
      </c>
      <c r="T134" s="129">
        <f>S134*H134</f>
        <v>0</v>
      </c>
      <c r="U134" s="130" t="s">
        <v>19</v>
      </c>
      <c r="AR134" s="131" t="s">
        <v>173</v>
      </c>
      <c r="AT134" s="131" t="s">
        <v>168</v>
      </c>
      <c r="AU134" s="131" t="s">
        <v>80</v>
      </c>
      <c r="AY134" s="17" t="s">
        <v>167</v>
      </c>
      <c r="BE134" s="132">
        <f>IF(N134="základní",J134,0)</f>
        <v>0</v>
      </c>
      <c r="BF134" s="132">
        <f>IF(N134="snížená",J134,0)</f>
        <v>0</v>
      </c>
      <c r="BG134" s="132">
        <f>IF(N134="zákl. přenesená",J134,0)</f>
        <v>0</v>
      </c>
      <c r="BH134" s="132">
        <f>IF(N134="sníž. přenesená",J134,0)</f>
        <v>0</v>
      </c>
      <c r="BI134" s="132">
        <f>IF(N134="nulová",J134,0)</f>
        <v>0</v>
      </c>
      <c r="BJ134" s="17" t="s">
        <v>80</v>
      </c>
      <c r="BK134" s="132">
        <f>ROUND(I134*H134,2)</f>
        <v>0</v>
      </c>
      <c r="BL134" s="17" t="s">
        <v>173</v>
      </c>
      <c r="BM134" s="131" t="s">
        <v>1737</v>
      </c>
    </row>
    <row r="135" spans="2:65" s="1" customFormat="1" x14ac:dyDescent="0.2">
      <c r="B135" s="32"/>
      <c r="D135" s="133" t="s">
        <v>175</v>
      </c>
      <c r="F135" s="134" t="s">
        <v>1738</v>
      </c>
      <c r="I135" s="135"/>
      <c r="L135" s="32"/>
      <c r="M135" s="136"/>
      <c r="U135" s="53"/>
      <c r="AT135" s="17" t="s">
        <v>175</v>
      </c>
      <c r="AU135" s="17" t="s">
        <v>80</v>
      </c>
    </row>
    <row r="136" spans="2:65" s="11" customFormat="1" x14ac:dyDescent="0.2">
      <c r="B136" s="137"/>
      <c r="D136" s="138" t="s">
        <v>177</v>
      </c>
      <c r="E136" s="139" t="s">
        <v>19</v>
      </c>
      <c r="F136" s="140" t="s">
        <v>1739</v>
      </c>
      <c r="H136" s="141">
        <v>122.6</v>
      </c>
      <c r="I136" s="142"/>
      <c r="L136" s="137"/>
      <c r="M136" s="143"/>
      <c r="U136" s="144"/>
      <c r="AT136" s="139" t="s">
        <v>177</v>
      </c>
      <c r="AU136" s="139" t="s">
        <v>80</v>
      </c>
      <c r="AV136" s="11" t="s">
        <v>82</v>
      </c>
      <c r="AW136" s="11" t="s">
        <v>34</v>
      </c>
      <c r="AX136" s="11" t="s">
        <v>72</v>
      </c>
      <c r="AY136" s="139" t="s">
        <v>167</v>
      </c>
    </row>
    <row r="137" spans="2:65" s="12" customFormat="1" x14ac:dyDescent="0.2">
      <c r="B137" s="145"/>
      <c r="D137" s="138" t="s">
        <v>177</v>
      </c>
      <c r="E137" s="146" t="s">
        <v>19</v>
      </c>
      <c r="F137" s="147" t="s">
        <v>179</v>
      </c>
      <c r="H137" s="148">
        <v>122.6</v>
      </c>
      <c r="I137" s="149"/>
      <c r="L137" s="145"/>
      <c r="M137" s="150"/>
      <c r="U137" s="151"/>
      <c r="AT137" s="146" t="s">
        <v>177</v>
      </c>
      <c r="AU137" s="146" t="s">
        <v>80</v>
      </c>
      <c r="AV137" s="12" t="s">
        <v>173</v>
      </c>
      <c r="AW137" s="12" t="s">
        <v>34</v>
      </c>
      <c r="AX137" s="12" t="s">
        <v>80</v>
      </c>
      <c r="AY137" s="146" t="s">
        <v>167</v>
      </c>
    </row>
    <row r="138" spans="2:65" s="1" customFormat="1" ht="37.9" customHeight="1" x14ac:dyDescent="0.2">
      <c r="B138" s="32"/>
      <c r="C138" s="120" t="s">
        <v>264</v>
      </c>
      <c r="D138" s="120" t="s">
        <v>168</v>
      </c>
      <c r="E138" s="121" t="s">
        <v>1740</v>
      </c>
      <c r="F138" s="122" t="s">
        <v>1741</v>
      </c>
      <c r="G138" s="123" t="s">
        <v>314</v>
      </c>
      <c r="H138" s="124">
        <v>15</v>
      </c>
      <c r="I138" s="125"/>
      <c r="J138" s="126">
        <f>ROUND(I138*H138,2)</f>
        <v>0</v>
      </c>
      <c r="K138" s="122" t="s">
        <v>172</v>
      </c>
      <c r="L138" s="32"/>
      <c r="M138" s="127" t="s">
        <v>19</v>
      </c>
      <c r="N138" s="128" t="s">
        <v>43</v>
      </c>
      <c r="P138" s="129">
        <f>O138*H138</f>
        <v>0</v>
      </c>
      <c r="Q138" s="129">
        <v>1.9E-6</v>
      </c>
      <c r="R138" s="129">
        <f>Q138*H138</f>
        <v>2.8500000000000002E-5</v>
      </c>
      <c r="S138" s="129">
        <v>0</v>
      </c>
      <c r="T138" s="129">
        <f>S138*H138</f>
        <v>0</v>
      </c>
      <c r="U138" s="130" t="s">
        <v>19</v>
      </c>
      <c r="AR138" s="131" t="s">
        <v>173</v>
      </c>
      <c r="AT138" s="131" t="s">
        <v>168</v>
      </c>
      <c r="AU138" s="131" t="s">
        <v>80</v>
      </c>
      <c r="AY138" s="17" t="s">
        <v>167</v>
      </c>
      <c r="BE138" s="132">
        <f>IF(N138="základní",J138,0)</f>
        <v>0</v>
      </c>
      <c r="BF138" s="132">
        <f>IF(N138="snížená",J138,0)</f>
        <v>0</v>
      </c>
      <c r="BG138" s="132">
        <f>IF(N138="zákl. přenesená",J138,0)</f>
        <v>0</v>
      </c>
      <c r="BH138" s="132">
        <f>IF(N138="sníž. přenesená",J138,0)</f>
        <v>0</v>
      </c>
      <c r="BI138" s="132">
        <f>IF(N138="nulová",J138,0)</f>
        <v>0</v>
      </c>
      <c r="BJ138" s="17" t="s">
        <v>80</v>
      </c>
      <c r="BK138" s="132">
        <f>ROUND(I138*H138,2)</f>
        <v>0</v>
      </c>
      <c r="BL138" s="17" t="s">
        <v>173</v>
      </c>
      <c r="BM138" s="131" t="s">
        <v>1742</v>
      </c>
    </row>
    <row r="139" spans="2:65" s="1" customFormat="1" x14ac:dyDescent="0.2">
      <c r="B139" s="32"/>
      <c r="D139" s="133" t="s">
        <v>175</v>
      </c>
      <c r="F139" s="134" t="s">
        <v>1743</v>
      </c>
      <c r="I139" s="135"/>
      <c r="L139" s="32"/>
      <c r="M139" s="136"/>
      <c r="U139" s="53"/>
      <c r="AT139" s="17" t="s">
        <v>175</v>
      </c>
      <c r="AU139" s="17" t="s">
        <v>80</v>
      </c>
    </row>
    <row r="140" spans="2:65" s="1" customFormat="1" ht="16.5" customHeight="1" x14ac:dyDescent="0.2">
      <c r="B140" s="32"/>
      <c r="C140" s="152" t="s">
        <v>8</v>
      </c>
      <c r="D140" s="152" t="s">
        <v>180</v>
      </c>
      <c r="E140" s="153" t="s">
        <v>1744</v>
      </c>
      <c r="F140" s="154" t="s">
        <v>1745</v>
      </c>
      <c r="G140" s="155" t="s">
        <v>314</v>
      </c>
      <c r="H140" s="156">
        <v>15</v>
      </c>
      <c r="I140" s="157"/>
      <c r="J140" s="158">
        <f>ROUND(I140*H140,2)</f>
        <v>0</v>
      </c>
      <c r="K140" s="154" t="s">
        <v>172</v>
      </c>
      <c r="L140" s="159"/>
      <c r="M140" s="160" t="s">
        <v>19</v>
      </c>
      <c r="N140" s="161" t="s">
        <v>43</v>
      </c>
      <c r="P140" s="129">
        <f>O140*H140</f>
        <v>0</v>
      </c>
      <c r="Q140" s="129">
        <v>4.7000000000000002E-3</v>
      </c>
      <c r="R140" s="129">
        <f>Q140*H140</f>
        <v>7.0500000000000007E-2</v>
      </c>
      <c r="S140" s="129">
        <v>0</v>
      </c>
      <c r="T140" s="129">
        <f>S140*H140</f>
        <v>0</v>
      </c>
      <c r="U140" s="130" t="s">
        <v>19</v>
      </c>
      <c r="AR140" s="131" t="s">
        <v>184</v>
      </c>
      <c r="AT140" s="131" t="s">
        <v>180</v>
      </c>
      <c r="AU140" s="131" t="s">
        <v>80</v>
      </c>
      <c r="AY140" s="17" t="s">
        <v>167</v>
      </c>
      <c r="BE140" s="132">
        <f>IF(N140="základní",J140,0)</f>
        <v>0</v>
      </c>
      <c r="BF140" s="132">
        <f>IF(N140="snížená",J140,0)</f>
        <v>0</v>
      </c>
      <c r="BG140" s="132">
        <f>IF(N140="zákl. přenesená",J140,0)</f>
        <v>0</v>
      </c>
      <c r="BH140" s="132">
        <f>IF(N140="sníž. přenesená",J140,0)</f>
        <v>0</v>
      </c>
      <c r="BI140" s="132">
        <f>IF(N140="nulová",J140,0)</f>
        <v>0</v>
      </c>
      <c r="BJ140" s="17" t="s">
        <v>80</v>
      </c>
      <c r="BK140" s="132">
        <f>ROUND(I140*H140,2)</f>
        <v>0</v>
      </c>
      <c r="BL140" s="17" t="s">
        <v>173</v>
      </c>
      <c r="BM140" s="131" t="s">
        <v>1746</v>
      </c>
    </row>
    <row r="141" spans="2:65" s="1" customFormat="1" ht="24.2" customHeight="1" x14ac:dyDescent="0.2">
      <c r="B141" s="32"/>
      <c r="C141" s="120" t="s">
        <v>273</v>
      </c>
      <c r="D141" s="120" t="s">
        <v>168</v>
      </c>
      <c r="E141" s="121" t="s">
        <v>1606</v>
      </c>
      <c r="F141" s="122" t="s">
        <v>1607</v>
      </c>
      <c r="G141" s="123" t="s">
        <v>314</v>
      </c>
      <c r="H141" s="124">
        <v>1</v>
      </c>
      <c r="I141" s="125"/>
      <c r="J141" s="126">
        <f>ROUND(I141*H141,2)</f>
        <v>0</v>
      </c>
      <c r="K141" s="122" t="s">
        <v>172</v>
      </c>
      <c r="L141" s="32"/>
      <c r="M141" s="127" t="s">
        <v>19</v>
      </c>
      <c r="N141" s="128" t="s">
        <v>43</v>
      </c>
      <c r="P141" s="129">
        <f>O141*H141</f>
        <v>0</v>
      </c>
      <c r="Q141" s="129">
        <v>8.7000000000000001E-4</v>
      </c>
      <c r="R141" s="129">
        <f>Q141*H141</f>
        <v>8.7000000000000001E-4</v>
      </c>
      <c r="S141" s="129">
        <v>0</v>
      </c>
      <c r="T141" s="129">
        <f>S141*H141</f>
        <v>0</v>
      </c>
      <c r="U141" s="130" t="s">
        <v>19</v>
      </c>
      <c r="AR141" s="131" t="s">
        <v>173</v>
      </c>
      <c r="AT141" s="131" t="s">
        <v>168</v>
      </c>
      <c r="AU141" s="131" t="s">
        <v>80</v>
      </c>
      <c r="AY141" s="17" t="s">
        <v>167</v>
      </c>
      <c r="BE141" s="132">
        <f>IF(N141="základní",J141,0)</f>
        <v>0</v>
      </c>
      <c r="BF141" s="132">
        <f>IF(N141="snížená",J141,0)</f>
        <v>0</v>
      </c>
      <c r="BG141" s="132">
        <f>IF(N141="zákl. přenesená",J141,0)</f>
        <v>0</v>
      </c>
      <c r="BH141" s="132">
        <f>IF(N141="sníž. přenesená",J141,0)</f>
        <v>0</v>
      </c>
      <c r="BI141" s="132">
        <f>IF(N141="nulová",J141,0)</f>
        <v>0</v>
      </c>
      <c r="BJ141" s="17" t="s">
        <v>80</v>
      </c>
      <c r="BK141" s="132">
        <f>ROUND(I141*H141,2)</f>
        <v>0</v>
      </c>
      <c r="BL141" s="17" t="s">
        <v>173</v>
      </c>
      <c r="BM141" s="131" t="s">
        <v>1747</v>
      </c>
    </row>
    <row r="142" spans="2:65" s="1" customFormat="1" x14ac:dyDescent="0.2">
      <c r="B142" s="32"/>
      <c r="D142" s="133" t="s">
        <v>175</v>
      </c>
      <c r="F142" s="134" t="s">
        <v>1609</v>
      </c>
      <c r="I142" s="135"/>
      <c r="L142" s="32"/>
      <c r="M142" s="136"/>
      <c r="U142" s="53"/>
      <c r="AT142" s="17" t="s">
        <v>175</v>
      </c>
      <c r="AU142" s="17" t="s">
        <v>80</v>
      </c>
    </row>
    <row r="143" spans="2:65" s="1" customFormat="1" ht="24.2" customHeight="1" x14ac:dyDescent="0.2">
      <c r="B143" s="32"/>
      <c r="C143" s="152" t="s">
        <v>278</v>
      </c>
      <c r="D143" s="152" t="s">
        <v>180</v>
      </c>
      <c r="E143" s="153" t="s">
        <v>1610</v>
      </c>
      <c r="F143" s="154" t="s">
        <v>1611</v>
      </c>
      <c r="G143" s="155" t="s">
        <v>314</v>
      </c>
      <c r="H143" s="156">
        <v>1</v>
      </c>
      <c r="I143" s="157"/>
      <c r="J143" s="158">
        <f>ROUND(I143*H143,2)</f>
        <v>0</v>
      </c>
      <c r="K143" s="154" t="s">
        <v>172</v>
      </c>
      <c r="L143" s="159"/>
      <c r="M143" s="160" t="s">
        <v>19</v>
      </c>
      <c r="N143" s="161" t="s">
        <v>43</v>
      </c>
      <c r="P143" s="129">
        <f>O143*H143</f>
        <v>0</v>
      </c>
      <c r="Q143" s="129">
        <v>6.0000000000000001E-3</v>
      </c>
      <c r="R143" s="129">
        <f>Q143*H143</f>
        <v>6.0000000000000001E-3</v>
      </c>
      <c r="S143" s="129">
        <v>0</v>
      </c>
      <c r="T143" s="129">
        <f>S143*H143</f>
        <v>0</v>
      </c>
      <c r="U143" s="130" t="s">
        <v>19</v>
      </c>
      <c r="AR143" s="131" t="s">
        <v>184</v>
      </c>
      <c r="AT143" s="131" t="s">
        <v>180</v>
      </c>
      <c r="AU143" s="131" t="s">
        <v>80</v>
      </c>
      <c r="AY143" s="17" t="s">
        <v>167</v>
      </c>
      <c r="BE143" s="132">
        <f>IF(N143="základní",J143,0)</f>
        <v>0</v>
      </c>
      <c r="BF143" s="132">
        <f>IF(N143="snížená",J143,0)</f>
        <v>0</v>
      </c>
      <c r="BG143" s="132">
        <f>IF(N143="zákl. přenesená",J143,0)</f>
        <v>0</v>
      </c>
      <c r="BH143" s="132">
        <f>IF(N143="sníž. přenesená",J143,0)</f>
        <v>0</v>
      </c>
      <c r="BI143" s="132">
        <f>IF(N143="nulová",J143,0)</f>
        <v>0</v>
      </c>
      <c r="BJ143" s="17" t="s">
        <v>80</v>
      </c>
      <c r="BK143" s="132">
        <f>ROUND(I143*H143,2)</f>
        <v>0</v>
      </c>
      <c r="BL143" s="17" t="s">
        <v>173</v>
      </c>
      <c r="BM143" s="131" t="s">
        <v>1748</v>
      </c>
    </row>
    <row r="144" spans="2:65" s="1" customFormat="1" ht="49.15" customHeight="1" x14ac:dyDescent="0.2">
      <c r="B144" s="32"/>
      <c r="C144" s="120" t="s">
        <v>284</v>
      </c>
      <c r="D144" s="120" t="s">
        <v>168</v>
      </c>
      <c r="E144" s="121" t="s">
        <v>1613</v>
      </c>
      <c r="F144" s="122" t="s">
        <v>1614</v>
      </c>
      <c r="G144" s="123" t="s">
        <v>314</v>
      </c>
      <c r="H144" s="124">
        <v>6</v>
      </c>
      <c r="I144" s="125"/>
      <c r="J144" s="126">
        <f>ROUND(I144*H144,2)</f>
        <v>0</v>
      </c>
      <c r="K144" s="122" t="s">
        <v>172</v>
      </c>
      <c r="L144" s="32"/>
      <c r="M144" s="127" t="s">
        <v>19</v>
      </c>
      <c r="N144" s="128" t="s">
        <v>43</v>
      </c>
      <c r="P144" s="129">
        <f>O144*H144</f>
        <v>0</v>
      </c>
      <c r="Q144" s="129">
        <v>12.822713414000001</v>
      </c>
      <c r="R144" s="129">
        <f>Q144*H144</f>
        <v>76.936280484000008</v>
      </c>
      <c r="S144" s="129">
        <v>0</v>
      </c>
      <c r="T144" s="129">
        <f>S144*H144</f>
        <v>0</v>
      </c>
      <c r="U144" s="130" t="s">
        <v>19</v>
      </c>
      <c r="AR144" s="131" t="s">
        <v>173</v>
      </c>
      <c r="AT144" s="131" t="s">
        <v>168</v>
      </c>
      <c r="AU144" s="131" t="s">
        <v>80</v>
      </c>
      <c r="AY144" s="17" t="s">
        <v>167</v>
      </c>
      <c r="BE144" s="132">
        <f>IF(N144="základní",J144,0)</f>
        <v>0</v>
      </c>
      <c r="BF144" s="132">
        <f>IF(N144="snížená",J144,0)</f>
        <v>0</v>
      </c>
      <c r="BG144" s="132">
        <f>IF(N144="zákl. přenesená",J144,0)</f>
        <v>0</v>
      </c>
      <c r="BH144" s="132">
        <f>IF(N144="sníž. přenesená",J144,0)</f>
        <v>0</v>
      </c>
      <c r="BI144" s="132">
        <f>IF(N144="nulová",J144,0)</f>
        <v>0</v>
      </c>
      <c r="BJ144" s="17" t="s">
        <v>80</v>
      </c>
      <c r="BK144" s="132">
        <f>ROUND(I144*H144,2)</f>
        <v>0</v>
      </c>
      <c r="BL144" s="17" t="s">
        <v>173</v>
      </c>
      <c r="BM144" s="131" t="s">
        <v>1749</v>
      </c>
    </row>
    <row r="145" spans="2:65" s="1" customFormat="1" x14ac:dyDescent="0.2">
      <c r="B145" s="32"/>
      <c r="D145" s="133" t="s">
        <v>175</v>
      </c>
      <c r="F145" s="134" t="s">
        <v>1616</v>
      </c>
      <c r="I145" s="135"/>
      <c r="L145" s="32"/>
      <c r="M145" s="136"/>
      <c r="U145" s="53"/>
      <c r="AT145" s="17" t="s">
        <v>175</v>
      </c>
      <c r="AU145" s="17" t="s">
        <v>80</v>
      </c>
    </row>
    <row r="146" spans="2:65" s="10" customFormat="1" ht="25.9" customHeight="1" x14ac:dyDescent="0.2">
      <c r="B146" s="110"/>
      <c r="D146" s="111" t="s">
        <v>71</v>
      </c>
      <c r="E146" s="112" t="s">
        <v>405</v>
      </c>
      <c r="F146" s="112" t="s">
        <v>406</v>
      </c>
      <c r="I146" s="113"/>
      <c r="J146" s="114">
        <f>BK146</f>
        <v>0</v>
      </c>
      <c r="L146" s="110"/>
      <c r="M146" s="115"/>
      <c r="P146" s="116">
        <f>SUM(P147:P148)</f>
        <v>0</v>
      </c>
      <c r="R146" s="116">
        <f>SUM(R147:R148)</f>
        <v>0</v>
      </c>
      <c r="T146" s="116">
        <f>SUM(T147:T148)</f>
        <v>0</v>
      </c>
      <c r="U146" s="117"/>
      <c r="AR146" s="111" t="s">
        <v>80</v>
      </c>
      <c r="AT146" s="118" t="s">
        <v>71</v>
      </c>
      <c r="AU146" s="118" t="s">
        <v>72</v>
      </c>
      <c r="AY146" s="111" t="s">
        <v>167</v>
      </c>
      <c r="BK146" s="119">
        <f>SUM(BK147:BK148)</f>
        <v>0</v>
      </c>
    </row>
    <row r="147" spans="2:65" s="1" customFormat="1" ht="49.15" customHeight="1" x14ac:dyDescent="0.2">
      <c r="B147" s="32"/>
      <c r="C147" s="120" t="s">
        <v>289</v>
      </c>
      <c r="D147" s="120" t="s">
        <v>168</v>
      </c>
      <c r="E147" s="121" t="s">
        <v>1490</v>
      </c>
      <c r="F147" s="122" t="s">
        <v>1491</v>
      </c>
      <c r="G147" s="123" t="s">
        <v>183</v>
      </c>
      <c r="H147" s="124">
        <v>216.91399999999999</v>
      </c>
      <c r="I147" s="125"/>
      <c r="J147" s="126">
        <f>ROUND(I147*H147,2)</f>
        <v>0</v>
      </c>
      <c r="K147" s="122" t="s">
        <v>172</v>
      </c>
      <c r="L147" s="32"/>
      <c r="M147" s="127" t="s">
        <v>19</v>
      </c>
      <c r="N147" s="128" t="s">
        <v>43</v>
      </c>
      <c r="P147" s="129">
        <f>O147*H147</f>
        <v>0</v>
      </c>
      <c r="Q147" s="129">
        <v>0</v>
      </c>
      <c r="R147" s="129">
        <f>Q147*H147</f>
        <v>0</v>
      </c>
      <c r="S147" s="129">
        <v>0</v>
      </c>
      <c r="T147" s="129">
        <f>S147*H147</f>
        <v>0</v>
      </c>
      <c r="U147" s="130" t="s">
        <v>19</v>
      </c>
      <c r="AR147" s="131" t="s">
        <v>173</v>
      </c>
      <c r="AT147" s="131" t="s">
        <v>168</v>
      </c>
      <c r="AU147" s="131" t="s">
        <v>80</v>
      </c>
      <c r="AY147" s="17" t="s">
        <v>167</v>
      </c>
      <c r="BE147" s="132">
        <f>IF(N147="základní",J147,0)</f>
        <v>0</v>
      </c>
      <c r="BF147" s="132">
        <f>IF(N147="snížená",J147,0)</f>
        <v>0</v>
      </c>
      <c r="BG147" s="132">
        <f>IF(N147="zákl. přenesená",J147,0)</f>
        <v>0</v>
      </c>
      <c r="BH147" s="132">
        <f>IF(N147="sníž. přenesená",J147,0)</f>
        <v>0</v>
      </c>
      <c r="BI147" s="132">
        <f>IF(N147="nulová",J147,0)</f>
        <v>0</v>
      </c>
      <c r="BJ147" s="17" t="s">
        <v>80</v>
      </c>
      <c r="BK147" s="132">
        <f>ROUND(I147*H147,2)</f>
        <v>0</v>
      </c>
      <c r="BL147" s="17" t="s">
        <v>173</v>
      </c>
      <c r="BM147" s="131" t="s">
        <v>1750</v>
      </c>
    </row>
    <row r="148" spans="2:65" s="1" customFormat="1" x14ac:dyDescent="0.2">
      <c r="B148" s="32"/>
      <c r="D148" s="133" t="s">
        <v>175</v>
      </c>
      <c r="F148" s="134" t="s">
        <v>1493</v>
      </c>
      <c r="I148" s="135"/>
      <c r="L148" s="32"/>
      <c r="M148" s="136"/>
      <c r="U148" s="53"/>
      <c r="AT148" s="17" t="s">
        <v>175</v>
      </c>
      <c r="AU148" s="17" t="s">
        <v>80</v>
      </c>
    </row>
    <row r="149" spans="2:65" s="10" customFormat="1" ht="25.9" customHeight="1" x14ac:dyDescent="0.2">
      <c r="B149" s="110"/>
      <c r="D149" s="111" t="s">
        <v>71</v>
      </c>
      <c r="E149" s="112" t="s">
        <v>419</v>
      </c>
      <c r="F149" s="112" t="s">
        <v>1188</v>
      </c>
      <c r="I149" s="113"/>
      <c r="J149" s="114">
        <f>BK149</f>
        <v>0</v>
      </c>
      <c r="L149" s="110"/>
      <c r="M149" s="115"/>
      <c r="P149" s="116">
        <f>P150</f>
        <v>0</v>
      </c>
      <c r="R149" s="116">
        <f>R150</f>
        <v>1.1856E-3</v>
      </c>
      <c r="T149" s="116">
        <f>T150</f>
        <v>4.8000000000000001E-2</v>
      </c>
      <c r="U149" s="117"/>
      <c r="AR149" s="111" t="s">
        <v>80</v>
      </c>
      <c r="AT149" s="118" t="s">
        <v>71</v>
      </c>
      <c r="AU149" s="118" t="s">
        <v>72</v>
      </c>
      <c r="AY149" s="111" t="s">
        <v>167</v>
      </c>
      <c r="BK149" s="119">
        <f>BK150</f>
        <v>0</v>
      </c>
    </row>
    <row r="150" spans="2:65" s="10" customFormat="1" ht="22.9" customHeight="1" x14ac:dyDescent="0.2">
      <c r="B150" s="110"/>
      <c r="D150" s="111" t="s">
        <v>71</v>
      </c>
      <c r="E150" s="175" t="s">
        <v>225</v>
      </c>
      <c r="F150" s="175" t="s">
        <v>348</v>
      </c>
      <c r="I150" s="113"/>
      <c r="J150" s="176">
        <f>BK150</f>
        <v>0</v>
      </c>
      <c r="L150" s="110"/>
      <c r="M150" s="115"/>
      <c r="P150" s="116">
        <f>SUM(P151:P154)</f>
        <v>0</v>
      </c>
      <c r="R150" s="116">
        <f>SUM(R151:R154)</f>
        <v>1.1856E-3</v>
      </c>
      <c r="T150" s="116">
        <f>SUM(T151:T154)</f>
        <v>4.8000000000000001E-2</v>
      </c>
      <c r="U150" s="117"/>
      <c r="AR150" s="111" t="s">
        <v>80</v>
      </c>
      <c r="AT150" s="118" t="s">
        <v>71</v>
      </c>
      <c r="AU150" s="118" t="s">
        <v>80</v>
      </c>
      <c r="AY150" s="111" t="s">
        <v>167</v>
      </c>
      <c r="BK150" s="119">
        <f>SUM(BK151:BK154)</f>
        <v>0</v>
      </c>
    </row>
    <row r="151" spans="2:65" s="1" customFormat="1" ht="44.25" customHeight="1" x14ac:dyDescent="0.2">
      <c r="B151" s="32"/>
      <c r="C151" s="120" t="s">
        <v>294</v>
      </c>
      <c r="D151" s="120" t="s">
        <v>168</v>
      </c>
      <c r="E151" s="121" t="s">
        <v>1751</v>
      </c>
      <c r="F151" s="122" t="s">
        <v>1752</v>
      </c>
      <c r="G151" s="123" t="s">
        <v>228</v>
      </c>
      <c r="H151" s="124">
        <v>0.3</v>
      </c>
      <c r="I151" s="125"/>
      <c r="J151" s="126">
        <f>ROUND(I151*H151,2)</f>
        <v>0</v>
      </c>
      <c r="K151" s="122" t="s">
        <v>172</v>
      </c>
      <c r="L151" s="32"/>
      <c r="M151" s="127" t="s">
        <v>19</v>
      </c>
      <c r="N151" s="128" t="s">
        <v>43</v>
      </c>
      <c r="P151" s="129">
        <f>O151*H151</f>
        <v>0</v>
      </c>
      <c r="Q151" s="129">
        <v>3.9519999999999998E-3</v>
      </c>
      <c r="R151" s="129">
        <f>Q151*H151</f>
        <v>1.1856E-3</v>
      </c>
      <c r="S151" s="129">
        <v>0.16</v>
      </c>
      <c r="T151" s="129">
        <f>S151*H151</f>
        <v>4.8000000000000001E-2</v>
      </c>
      <c r="U151" s="130" t="s">
        <v>19</v>
      </c>
      <c r="AR151" s="131" t="s">
        <v>173</v>
      </c>
      <c r="AT151" s="131" t="s">
        <v>168</v>
      </c>
      <c r="AU151" s="131" t="s">
        <v>82</v>
      </c>
      <c r="AY151" s="17" t="s">
        <v>167</v>
      </c>
      <c r="BE151" s="132">
        <f>IF(N151="základní",J151,0)</f>
        <v>0</v>
      </c>
      <c r="BF151" s="132">
        <f>IF(N151="snížená",J151,0)</f>
        <v>0</v>
      </c>
      <c r="BG151" s="132">
        <f>IF(N151="zákl. přenesená",J151,0)</f>
        <v>0</v>
      </c>
      <c r="BH151" s="132">
        <f>IF(N151="sníž. přenesená",J151,0)</f>
        <v>0</v>
      </c>
      <c r="BI151" s="132">
        <f>IF(N151="nulová",J151,0)</f>
        <v>0</v>
      </c>
      <c r="BJ151" s="17" t="s">
        <v>80</v>
      </c>
      <c r="BK151" s="132">
        <f>ROUND(I151*H151,2)</f>
        <v>0</v>
      </c>
      <c r="BL151" s="17" t="s">
        <v>173</v>
      </c>
      <c r="BM151" s="131" t="s">
        <v>1753</v>
      </c>
    </row>
    <row r="152" spans="2:65" s="1" customFormat="1" x14ac:dyDescent="0.2">
      <c r="B152" s="32"/>
      <c r="D152" s="133" t="s">
        <v>175</v>
      </c>
      <c r="F152" s="134" t="s">
        <v>1754</v>
      </c>
      <c r="I152" s="135"/>
      <c r="L152" s="32"/>
      <c r="M152" s="136"/>
      <c r="U152" s="53"/>
      <c r="AT152" s="17" t="s">
        <v>175</v>
      </c>
      <c r="AU152" s="17" t="s">
        <v>82</v>
      </c>
    </row>
    <row r="153" spans="2:65" s="11" customFormat="1" x14ac:dyDescent="0.2">
      <c r="B153" s="137"/>
      <c r="D153" s="138" t="s">
        <v>177</v>
      </c>
      <c r="E153" s="139" t="s">
        <v>19</v>
      </c>
      <c r="F153" s="140" t="s">
        <v>1755</v>
      </c>
      <c r="H153" s="141">
        <v>0.3</v>
      </c>
      <c r="I153" s="142"/>
      <c r="L153" s="137"/>
      <c r="M153" s="143"/>
      <c r="U153" s="144"/>
      <c r="AT153" s="139" t="s">
        <v>177</v>
      </c>
      <c r="AU153" s="139" t="s">
        <v>82</v>
      </c>
      <c r="AV153" s="11" t="s">
        <v>82</v>
      </c>
      <c r="AW153" s="11" t="s">
        <v>34</v>
      </c>
      <c r="AX153" s="11" t="s">
        <v>72</v>
      </c>
      <c r="AY153" s="139" t="s">
        <v>167</v>
      </c>
    </row>
    <row r="154" spans="2:65" s="12" customFormat="1" x14ac:dyDescent="0.2">
      <c r="B154" s="145"/>
      <c r="D154" s="138" t="s">
        <v>177</v>
      </c>
      <c r="E154" s="146" t="s">
        <v>19</v>
      </c>
      <c r="F154" s="147" t="s">
        <v>179</v>
      </c>
      <c r="H154" s="148">
        <v>0.3</v>
      </c>
      <c r="I154" s="149"/>
      <c r="L154" s="145"/>
      <c r="M154" s="150"/>
      <c r="U154" s="151"/>
      <c r="AT154" s="146" t="s">
        <v>177</v>
      </c>
      <c r="AU154" s="146" t="s">
        <v>82</v>
      </c>
      <c r="AV154" s="12" t="s">
        <v>173</v>
      </c>
      <c r="AW154" s="12" t="s">
        <v>34</v>
      </c>
      <c r="AX154" s="12" t="s">
        <v>80</v>
      </c>
      <c r="AY154" s="146" t="s">
        <v>167</v>
      </c>
    </row>
    <row r="155" spans="2:65" s="10" customFormat="1" ht="25.9" customHeight="1" x14ac:dyDescent="0.2">
      <c r="B155" s="110"/>
      <c r="D155" s="111" t="s">
        <v>71</v>
      </c>
      <c r="E155" s="112" t="s">
        <v>1496</v>
      </c>
      <c r="F155" s="112" t="s">
        <v>1497</v>
      </c>
      <c r="I155" s="113"/>
      <c r="J155" s="114">
        <f>BK155</f>
        <v>0</v>
      </c>
      <c r="L155" s="110"/>
      <c r="M155" s="115"/>
      <c r="P155" s="116">
        <f>SUM(P156:P159)</f>
        <v>0</v>
      </c>
      <c r="R155" s="116">
        <f>SUM(R156:R159)</f>
        <v>0</v>
      </c>
      <c r="T155" s="116">
        <f>SUM(T156:T159)</f>
        <v>0</v>
      </c>
      <c r="U155" s="117"/>
      <c r="AR155" s="111" t="s">
        <v>199</v>
      </c>
      <c r="AT155" s="118" t="s">
        <v>71</v>
      </c>
      <c r="AU155" s="118" t="s">
        <v>72</v>
      </c>
      <c r="AY155" s="111" t="s">
        <v>167</v>
      </c>
      <c r="BK155" s="119">
        <f>SUM(BK156:BK159)</f>
        <v>0</v>
      </c>
    </row>
    <row r="156" spans="2:65" s="1" customFormat="1" ht="16.5" customHeight="1" x14ac:dyDescent="0.2">
      <c r="B156" s="32"/>
      <c r="C156" s="120" t="s">
        <v>7</v>
      </c>
      <c r="D156" s="120" t="s">
        <v>168</v>
      </c>
      <c r="E156" s="121" t="s">
        <v>1498</v>
      </c>
      <c r="F156" s="122" t="s">
        <v>1388</v>
      </c>
      <c r="G156" s="123" t="s">
        <v>568</v>
      </c>
      <c r="H156" s="124">
        <v>1</v>
      </c>
      <c r="I156" s="125"/>
      <c r="J156" s="126">
        <f>ROUND(I156*H156,2)</f>
        <v>0</v>
      </c>
      <c r="K156" s="122" t="s">
        <v>172</v>
      </c>
      <c r="L156" s="32"/>
      <c r="M156" s="127" t="s">
        <v>19</v>
      </c>
      <c r="N156" s="128" t="s">
        <v>43</v>
      </c>
      <c r="P156" s="129">
        <f>O156*H156</f>
        <v>0</v>
      </c>
      <c r="Q156" s="129">
        <v>0</v>
      </c>
      <c r="R156" s="129">
        <f>Q156*H156</f>
        <v>0</v>
      </c>
      <c r="S156" s="129">
        <v>0</v>
      </c>
      <c r="T156" s="129">
        <f>S156*H156</f>
        <v>0</v>
      </c>
      <c r="U156" s="130" t="s">
        <v>19</v>
      </c>
      <c r="AR156" s="131" t="s">
        <v>1499</v>
      </c>
      <c r="AT156" s="131" t="s">
        <v>168</v>
      </c>
      <c r="AU156" s="131" t="s">
        <v>80</v>
      </c>
      <c r="AY156" s="17" t="s">
        <v>167</v>
      </c>
      <c r="BE156" s="132">
        <f>IF(N156="základní",J156,0)</f>
        <v>0</v>
      </c>
      <c r="BF156" s="132">
        <f>IF(N156="snížená",J156,0)</f>
        <v>0</v>
      </c>
      <c r="BG156" s="132">
        <f>IF(N156="zákl. přenesená",J156,0)</f>
        <v>0</v>
      </c>
      <c r="BH156" s="132">
        <f>IF(N156="sníž. přenesená",J156,0)</f>
        <v>0</v>
      </c>
      <c r="BI156" s="132">
        <f>IF(N156="nulová",J156,0)</f>
        <v>0</v>
      </c>
      <c r="BJ156" s="17" t="s">
        <v>80</v>
      </c>
      <c r="BK156" s="132">
        <f>ROUND(I156*H156,2)</f>
        <v>0</v>
      </c>
      <c r="BL156" s="17" t="s">
        <v>1499</v>
      </c>
      <c r="BM156" s="131" t="s">
        <v>1756</v>
      </c>
    </row>
    <row r="157" spans="2:65" s="1" customFormat="1" x14ac:dyDescent="0.2">
      <c r="B157" s="32"/>
      <c r="D157" s="133" t="s">
        <v>175</v>
      </c>
      <c r="F157" s="134" t="s">
        <v>1501</v>
      </c>
      <c r="I157" s="135"/>
      <c r="L157" s="32"/>
      <c r="M157" s="136"/>
      <c r="U157" s="53"/>
      <c r="AT157" s="17" t="s">
        <v>175</v>
      </c>
      <c r="AU157" s="17" t="s">
        <v>80</v>
      </c>
    </row>
    <row r="158" spans="2:65" s="1" customFormat="1" ht="16.5" customHeight="1" x14ac:dyDescent="0.2">
      <c r="B158" s="32"/>
      <c r="C158" s="120" t="s">
        <v>305</v>
      </c>
      <c r="D158" s="120" t="s">
        <v>168</v>
      </c>
      <c r="E158" s="121" t="s">
        <v>1625</v>
      </c>
      <c r="F158" s="122" t="s">
        <v>1626</v>
      </c>
      <c r="G158" s="123" t="s">
        <v>568</v>
      </c>
      <c r="H158" s="124">
        <v>1</v>
      </c>
      <c r="I158" s="125"/>
      <c r="J158" s="126">
        <f>ROUND(I158*H158,2)</f>
        <v>0</v>
      </c>
      <c r="K158" s="122" t="s">
        <v>172</v>
      </c>
      <c r="L158" s="32"/>
      <c r="M158" s="127" t="s">
        <v>19</v>
      </c>
      <c r="N158" s="128" t="s">
        <v>43</v>
      </c>
      <c r="P158" s="129">
        <f>O158*H158</f>
        <v>0</v>
      </c>
      <c r="Q158" s="129">
        <v>0</v>
      </c>
      <c r="R158" s="129">
        <f>Q158*H158</f>
        <v>0</v>
      </c>
      <c r="S158" s="129">
        <v>0</v>
      </c>
      <c r="T158" s="129">
        <f>S158*H158</f>
        <v>0</v>
      </c>
      <c r="U158" s="130" t="s">
        <v>19</v>
      </c>
      <c r="AR158" s="131" t="s">
        <v>1499</v>
      </c>
      <c r="AT158" s="131" t="s">
        <v>168</v>
      </c>
      <c r="AU158" s="131" t="s">
        <v>80</v>
      </c>
      <c r="AY158" s="17" t="s">
        <v>167</v>
      </c>
      <c r="BE158" s="132">
        <f>IF(N158="základní",J158,0)</f>
        <v>0</v>
      </c>
      <c r="BF158" s="132">
        <f>IF(N158="snížená",J158,0)</f>
        <v>0</v>
      </c>
      <c r="BG158" s="132">
        <f>IF(N158="zákl. přenesená",J158,0)</f>
        <v>0</v>
      </c>
      <c r="BH158" s="132">
        <f>IF(N158="sníž. přenesená",J158,0)</f>
        <v>0</v>
      </c>
      <c r="BI158" s="132">
        <f>IF(N158="nulová",J158,0)</f>
        <v>0</v>
      </c>
      <c r="BJ158" s="17" t="s">
        <v>80</v>
      </c>
      <c r="BK158" s="132">
        <f>ROUND(I158*H158,2)</f>
        <v>0</v>
      </c>
      <c r="BL158" s="17" t="s">
        <v>1499</v>
      </c>
      <c r="BM158" s="131" t="s">
        <v>1757</v>
      </c>
    </row>
    <row r="159" spans="2:65" s="1" customFormat="1" x14ac:dyDescent="0.2">
      <c r="B159" s="32"/>
      <c r="D159" s="133" t="s">
        <v>175</v>
      </c>
      <c r="F159" s="134" t="s">
        <v>1628</v>
      </c>
      <c r="I159" s="135"/>
      <c r="L159" s="32"/>
      <c r="M159" s="168"/>
      <c r="N159" s="169"/>
      <c r="O159" s="169"/>
      <c r="P159" s="169"/>
      <c r="Q159" s="169"/>
      <c r="R159" s="169"/>
      <c r="S159" s="169"/>
      <c r="T159" s="169"/>
      <c r="U159" s="170"/>
      <c r="AT159" s="17" t="s">
        <v>175</v>
      </c>
      <c r="AU159" s="17" t="s">
        <v>80</v>
      </c>
    </row>
    <row r="160" spans="2:65" s="1" customFormat="1" ht="6.95" customHeight="1" x14ac:dyDescent="0.2">
      <c r="B160" s="41"/>
      <c r="C160" s="42"/>
      <c r="D160" s="42"/>
      <c r="E160" s="42"/>
      <c r="F160" s="42"/>
      <c r="G160" s="42"/>
      <c r="H160" s="42"/>
      <c r="I160" s="42"/>
      <c r="J160" s="42"/>
      <c r="K160" s="42"/>
      <c r="L160" s="32"/>
    </row>
  </sheetData>
  <sheetProtection algorithmName="SHA-512" hashValue="wdG4rSFcd6VsjyRCQrnonXqG4m4EczFKbAqZKmV6ld3MDOrf3+MnNR3VDI93olQS6X7xPuqcLxejFOztJbbWxg==" saltValue="LmWJVMEEmsE834GFaujnWByage+jhuEFnaHTWuDPgUn5IcOzK96wazE35W9pZIij5d9aNFI77PKAeKsFJHx/uA==" spinCount="100000" sheet="1" objects="1" scenarios="1" formatColumns="0" formatRows="0" autoFilter="0"/>
  <autoFilter ref="C86:K159" xr:uid="{00000000-0009-0000-0000-000008000000}"/>
  <mergeCells count="9">
    <mergeCell ref="E50:H50"/>
    <mergeCell ref="E77:H77"/>
    <mergeCell ref="E79:H79"/>
    <mergeCell ref="L2:V2"/>
    <mergeCell ref="E7:H7"/>
    <mergeCell ref="E9:H9"/>
    <mergeCell ref="E18:H18"/>
    <mergeCell ref="E27:H27"/>
    <mergeCell ref="E48:H48"/>
  </mergeCells>
  <hyperlinks>
    <hyperlink ref="F90" r:id="rId1" xr:uid="{00000000-0004-0000-0800-000000000000}"/>
    <hyperlink ref="F94" r:id="rId2" xr:uid="{00000000-0004-0000-0800-000001000000}"/>
    <hyperlink ref="F98" r:id="rId3" xr:uid="{00000000-0004-0000-0800-000002000000}"/>
    <hyperlink ref="F100" r:id="rId4" xr:uid="{00000000-0004-0000-0800-000003000000}"/>
    <hyperlink ref="F106" r:id="rId5" xr:uid="{00000000-0004-0000-0800-000004000000}"/>
    <hyperlink ref="F110" r:id="rId6" xr:uid="{00000000-0004-0000-0800-000005000000}"/>
    <hyperlink ref="F115" r:id="rId7" xr:uid="{00000000-0004-0000-0800-000006000000}"/>
    <hyperlink ref="F119" r:id="rId8" xr:uid="{00000000-0004-0000-0800-000007000000}"/>
    <hyperlink ref="F127" r:id="rId9" xr:uid="{00000000-0004-0000-0800-000008000000}"/>
    <hyperlink ref="F132" r:id="rId10" xr:uid="{00000000-0004-0000-0800-000009000000}"/>
    <hyperlink ref="F135" r:id="rId11" xr:uid="{00000000-0004-0000-0800-00000A000000}"/>
    <hyperlink ref="F139" r:id="rId12" xr:uid="{00000000-0004-0000-0800-00000B000000}"/>
    <hyperlink ref="F142" r:id="rId13" xr:uid="{00000000-0004-0000-0800-00000C000000}"/>
    <hyperlink ref="F145" r:id="rId14" xr:uid="{00000000-0004-0000-0800-00000D000000}"/>
    <hyperlink ref="F148" r:id="rId15" xr:uid="{00000000-0004-0000-0800-00000E000000}"/>
    <hyperlink ref="F152" r:id="rId16" xr:uid="{00000000-0004-0000-0800-00000F000000}"/>
    <hyperlink ref="F157" r:id="rId17" xr:uid="{00000000-0004-0000-0800-000010000000}"/>
    <hyperlink ref="F159" r:id="rId18" xr:uid="{00000000-0004-0000-0800-000011000000}"/>
  </hyperlinks>
  <pageMargins left="0.39374999999999999" right="0.39374999999999999" top="0.39374999999999999" bottom="0.39374999999999999" header="0" footer="0"/>
  <pageSetup paperSize="9" fitToHeight="100" orientation="portrait" blackAndWhite="1"/>
  <headerFooter>
    <oddFooter>&amp;CStrana &amp;P z &amp;N</oddFooter>
  </headerFooter>
  <drawing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21</vt:i4>
      </vt:variant>
      <vt:variant>
        <vt:lpstr>Pojmenované oblasti</vt:lpstr>
      </vt:variant>
      <vt:variant>
        <vt:i4>41</vt:i4>
      </vt:variant>
    </vt:vector>
  </HeadingPairs>
  <TitlesOfParts>
    <vt:vector size="62" baseType="lpstr">
      <vt:lpstr>Rekapitulace stavby</vt:lpstr>
      <vt:lpstr>SO 101 - Zpevněné plochy ...</vt:lpstr>
      <vt:lpstr>SO_10 - Vnitřní elektroin...</vt:lpstr>
      <vt:lpstr>SO_01 - Dodávka haly vč. ...</vt:lpstr>
      <vt:lpstr>SO_02 - Venkovní přípojka...</vt:lpstr>
      <vt:lpstr>SO_03 - Venkovní vodovodn...</vt:lpstr>
      <vt:lpstr>SO_04 - Splašková kanaliz...</vt:lpstr>
      <vt:lpstr>SO_05 - Venkovní zaolejov...</vt:lpstr>
      <vt:lpstr>SO_06 - Dešťová kanalizace</vt:lpstr>
      <vt:lpstr>SO_07 - Plynovod - vnitro...</vt:lpstr>
      <vt:lpstr>SO_08 - Montážní jáma - s...</vt:lpstr>
      <vt:lpstr>SO_09 - Vnitřní plynovod ...</vt:lpstr>
      <vt:lpstr>SO_11 - Hromosvod</vt:lpstr>
      <vt:lpstr>SO_12 - Hrubá stavba admi...</vt:lpstr>
      <vt:lpstr>SO_13 - ZTI - zdravotně t...</vt:lpstr>
      <vt:lpstr>SO_14 - Vzduchotechnika</vt:lpstr>
      <vt:lpstr>SO_15 - Dveře, protipožár...</vt:lpstr>
      <vt:lpstr>SO_16 - Požárně bezpečnos...</vt:lpstr>
      <vt:lpstr>SO_17 - Vytápění administ...</vt:lpstr>
      <vt:lpstr>SO_18 - Klimatizace</vt:lpstr>
      <vt:lpstr>Pokyny pro vyplnění</vt:lpstr>
      <vt:lpstr>'Rekapitulace stavby'!Názvy_tisku</vt:lpstr>
      <vt:lpstr>'SO 101 - Zpevněné plochy ...'!Názvy_tisku</vt:lpstr>
      <vt:lpstr>'SO_01 - Dodávka haly vč. ...'!Názvy_tisku</vt:lpstr>
      <vt:lpstr>'SO_02 - Venkovní přípojka...'!Názvy_tisku</vt:lpstr>
      <vt:lpstr>'SO_03 - Venkovní vodovodn...'!Názvy_tisku</vt:lpstr>
      <vt:lpstr>'SO_04 - Splašková kanaliz...'!Názvy_tisku</vt:lpstr>
      <vt:lpstr>'SO_05 - Venkovní zaolejov...'!Názvy_tisku</vt:lpstr>
      <vt:lpstr>'SO_06 - Dešťová kanalizace'!Názvy_tisku</vt:lpstr>
      <vt:lpstr>'SO_07 - Plynovod - vnitro...'!Názvy_tisku</vt:lpstr>
      <vt:lpstr>'SO_08 - Montážní jáma - s...'!Názvy_tisku</vt:lpstr>
      <vt:lpstr>'SO_09 - Vnitřní plynovod ...'!Názvy_tisku</vt:lpstr>
      <vt:lpstr>'SO_10 - Vnitřní elektroin...'!Názvy_tisku</vt:lpstr>
      <vt:lpstr>'SO_11 - Hromosvod'!Názvy_tisku</vt:lpstr>
      <vt:lpstr>'SO_12 - Hrubá stavba admi...'!Názvy_tisku</vt:lpstr>
      <vt:lpstr>'SO_13 - ZTI - zdravotně t...'!Názvy_tisku</vt:lpstr>
      <vt:lpstr>'SO_14 - Vzduchotechnika'!Názvy_tisku</vt:lpstr>
      <vt:lpstr>'SO_15 - Dveře, protipožár...'!Názvy_tisku</vt:lpstr>
      <vt:lpstr>'SO_16 - Požárně bezpečnos...'!Názvy_tisku</vt:lpstr>
      <vt:lpstr>'SO_17 - Vytápění administ...'!Názvy_tisku</vt:lpstr>
      <vt:lpstr>'SO_18 - Klimatizace'!Názvy_tisku</vt:lpstr>
      <vt:lpstr>'Pokyny pro vyplnění'!Oblast_tisku</vt:lpstr>
      <vt:lpstr>'Rekapitulace stavby'!Oblast_tisku</vt:lpstr>
      <vt:lpstr>'SO 101 - Zpevněné plochy ...'!Oblast_tisku</vt:lpstr>
      <vt:lpstr>'SO_01 - Dodávka haly vč. ...'!Oblast_tisku</vt:lpstr>
      <vt:lpstr>'SO_02 - Venkovní přípojka...'!Oblast_tisku</vt:lpstr>
      <vt:lpstr>'SO_03 - Venkovní vodovodn...'!Oblast_tisku</vt:lpstr>
      <vt:lpstr>'SO_04 - Splašková kanaliz...'!Oblast_tisku</vt:lpstr>
      <vt:lpstr>'SO_05 - Venkovní zaolejov...'!Oblast_tisku</vt:lpstr>
      <vt:lpstr>'SO_06 - Dešťová kanalizace'!Oblast_tisku</vt:lpstr>
      <vt:lpstr>'SO_07 - Plynovod - vnitro...'!Oblast_tisku</vt:lpstr>
      <vt:lpstr>'SO_08 - Montážní jáma - s...'!Oblast_tisku</vt:lpstr>
      <vt:lpstr>'SO_09 - Vnitřní plynovod ...'!Oblast_tisku</vt:lpstr>
      <vt:lpstr>'SO_10 - Vnitřní elektroin...'!Oblast_tisku</vt:lpstr>
      <vt:lpstr>'SO_11 - Hromosvod'!Oblast_tisku</vt:lpstr>
      <vt:lpstr>'SO_12 - Hrubá stavba admi...'!Oblast_tisku</vt:lpstr>
      <vt:lpstr>'SO_13 - ZTI - zdravotně t...'!Oblast_tisku</vt:lpstr>
      <vt:lpstr>'SO_14 - Vzduchotechnika'!Oblast_tisku</vt:lpstr>
      <vt:lpstr>'SO_15 - Dveře, protipožár...'!Oblast_tisku</vt:lpstr>
      <vt:lpstr>'SO_16 - Požárně bezpečnos...'!Oblast_tisku</vt:lpstr>
      <vt:lpstr>'SO_17 - Vytápění administ...'!Oblast_tisku</vt:lpstr>
      <vt:lpstr>'SO_18 - Klimatizace'!Oblast_tisku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JSF-10\rozpocty</dc:creator>
  <cp:lastModifiedBy>Weber Michal</cp:lastModifiedBy>
  <dcterms:created xsi:type="dcterms:W3CDTF">2024-03-06T12:44:53Z</dcterms:created>
  <dcterms:modified xsi:type="dcterms:W3CDTF">2024-04-02T10:00:54Z</dcterms:modified>
</cp:coreProperties>
</file>