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8" activeTab="2" xr2:uid="{00000000-000D-0000-FFFF-FFFF00000000}"/>
  </bookViews>
  <sheets>
    <sheet name="Pokyny pro vyplnění" sheetId="1" r:id="rId1"/>
    <sheet name="Stavba" sheetId="2" r:id="rId2"/>
    <sheet name="Položky" sheetId="3" r:id="rId3"/>
  </sheets>
  <externalReferences>
    <externalReference r:id="rId4"/>
  </externalReferences>
  <definedNames>
    <definedName name="CenaCelkemVypocet" localSheetId="1">Stavba!$I$40</definedName>
    <definedName name="DPHSni">Stavba!$G$24</definedName>
    <definedName name="DPHZakl">Stavba!$G$26</definedName>
    <definedName name="Mena">Stavba!$J$29</definedName>
    <definedName name="SazbaDPH1" localSheetId="1">Stavba!$E$23</definedName>
    <definedName name="SazbaDPH2" localSheetId="1">Stavba!$E$25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4" i="3" l="1"/>
  <c r="U62" i="3"/>
  <c r="U61" i="3" s="1"/>
  <c r="Q62" i="3"/>
  <c r="Q61" i="3" s="1"/>
  <c r="O62" i="3"/>
  <c r="O61" i="3" s="1"/>
  <c r="K62" i="3"/>
  <c r="K61" i="3" s="1"/>
  <c r="I62" i="3"/>
  <c r="I61" i="3" s="1"/>
  <c r="G62" i="3"/>
  <c r="G61" i="3" s="1"/>
  <c r="U60" i="3"/>
  <c r="Q60" i="3"/>
  <c r="O60" i="3"/>
  <c r="M60" i="3"/>
  <c r="K60" i="3"/>
  <c r="I60" i="3"/>
  <c r="G60" i="3"/>
  <c r="U59" i="3"/>
  <c r="Q59" i="3"/>
  <c r="O59" i="3"/>
  <c r="M59" i="3"/>
  <c r="K59" i="3"/>
  <c r="I59" i="3"/>
  <c r="G59" i="3"/>
  <c r="U58" i="3"/>
  <c r="U57" i="3" s="1"/>
  <c r="Q58" i="3"/>
  <c r="Q57" i="3" s="1"/>
  <c r="O58" i="3"/>
  <c r="O57" i="3" s="1"/>
  <c r="K58" i="3"/>
  <c r="K57" i="3" s="1"/>
  <c r="I58" i="3"/>
  <c r="I57" i="3" s="1"/>
  <c r="G58" i="3"/>
  <c r="M58" i="3" s="1"/>
  <c r="M57" i="3" s="1"/>
  <c r="G57" i="3"/>
  <c r="U56" i="3"/>
  <c r="Q56" i="3"/>
  <c r="O56" i="3"/>
  <c r="O55" i="3" s="1"/>
  <c r="M56" i="3"/>
  <c r="M55" i="3" s="1"/>
  <c r="K56" i="3"/>
  <c r="K55" i="3" s="1"/>
  <c r="I56" i="3"/>
  <c r="G56" i="3"/>
  <c r="U55" i="3"/>
  <c r="Q55" i="3"/>
  <c r="I55" i="3"/>
  <c r="G55" i="3"/>
  <c r="U54" i="3"/>
  <c r="Q54" i="3"/>
  <c r="O54" i="3"/>
  <c r="K54" i="3"/>
  <c r="I54" i="3"/>
  <c r="G54" i="3"/>
  <c r="G50" i="3" s="1"/>
  <c r="U53" i="3"/>
  <c r="Q53" i="3"/>
  <c r="O53" i="3"/>
  <c r="M53" i="3"/>
  <c r="K53" i="3"/>
  <c r="I53" i="3"/>
  <c r="G53" i="3"/>
  <c r="U52" i="3"/>
  <c r="Q52" i="3"/>
  <c r="O52" i="3"/>
  <c r="M52" i="3"/>
  <c r="K52" i="3"/>
  <c r="I52" i="3"/>
  <c r="G52" i="3"/>
  <c r="U51" i="3"/>
  <c r="U50" i="3" s="1"/>
  <c r="Q51" i="3"/>
  <c r="Q50" i="3" s="1"/>
  <c r="O51" i="3"/>
  <c r="M51" i="3"/>
  <c r="K51" i="3"/>
  <c r="K50" i="3" s="1"/>
  <c r="I51" i="3"/>
  <c r="G51" i="3"/>
  <c r="O50" i="3"/>
  <c r="I50" i="3"/>
  <c r="U49" i="3"/>
  <c r="Q49" i="3"/>
  <c r="Q48" i="3" s="1"/>
  <c r="O49" i="3"/>
  <c r="O48" i="3" s="1"/>
  <c r="M49" i="3"/>
  <c r="M48" i="3" s="1"/>
  <c r="K49" i="3"/>
  <c r="I49" i="3"/>
  <c r="G49" i="3"/>
  <c r="G48" i="3" s="1"/>
  <c r="U48" i="3"/>
  <c r="K48" i="3"/>
  <c r="I48" i="3"/>
  <c r="U47" i="3"/>
  <c r="Q47" i="3"/>
  <c r="O47" i="3"/>
  <c r="K47" i="3"/>
  <c r="I47" i="3"/>
  <c r="G47" i="3"/>
  <c r="M47" i="3" s="1"/>
  <c r="U46" i="3"/>
  <c r="Q46" i="3"/>
  <c r="Q44" i="3" s="1"/>
  <c r="O46" i="3"/>
  <c r="K46" i="3"/>
  <c r="I46" i="3"/>
  <c r="G46" i="3"/>
  <c r="M46" i="3" s="1"/>
  <c r="U45" i="3"/>
  <c r="Q45" i="3"/>
  <c r="O45" i="3"/>
  <c r="O44" i="3" s="1"/>
  <c r="M45" i="3"/>
  <c r="K45" i="3"/>
  <c r="I45" i="3"/>
  <c r="I44" i="3" s="1"/>
  <c r="G45" i="3"/>
  <c r="G44" i="3" s="1"/>
  <c r="U44" i="3"/>
  <c r="K44" i="3"/>
  <c r="U43" i="3"/>
  <c r="U42" i="3" s="1"/>
  <c r="Q43" i="3"/>
  <c r="Q42" i="3" s="1"/>
  <c r="O43" i="3"/>
  <c r="M43" i="3"/>
  <c r="K43" i="3"/>
  <c r="K42" i="3" s="1"/>
  <c r="I43" i="3"/>
  <c r="I42" i="3" s="1"/>
  <c r="G43" i="3"/>
  <c r="O42" i="3"/>
  <c r="M42" i="3"/>
  <c r="G42" i="3"/>
  <c r="U41" i="3"/>
  <c r="Q41" i="3"/>
  <c r="O41" i="3"/>
  <c r="M41" i="3"/>
  <c r="K41" i="3"/>
  <c r="I41" i="3"/>
  <c r="G41" i="3"/>
  <c r="U40" i="3"/>
  <c r="Q40" i="3"/>
  <c r="O40" i="3"/>
  <c r="M40" i="3"/>
  <c r="K40" i="3"/>
  <c r="I40" i="3"/>
  <c r="G40" i="3"/>
  <c r="U39" i="3"/>
  <c r="Q39" i="3"/>
  <c r="O39" i="3"/>
  <c r="K39" i="3"/>
  <c r="I39" i="3"/>
  <c r="G39" i="3"/>
  <c r="M39" i="3" s="1"/>
  <c r="U38" i="3"/>
  <c r="Q38" i="3"/>
  <c r="O38" i="3"/>
  <c r="K38" i="3"/>
  <c r="I38" i="3"/>
  <c r="G38" i="3"/>
  <c r="M38" i="3" s="1"/>
  <c r="U37" i="3"/>
  <c r="Q37" i="3"/>
  <c r="O37" i="3"/>
  <c r="M37" i="3"/>
  <c r="K37" i="3"/>
  <c r="I37" i="3"/>
  <c r="G37" i="3"/>
  <c r="U36" i="3"/>
  <c r="Q36" i="3"/>
  <c r="O36" i="3"/>
  <c r="M36" i="3"/>
  <c r="K36" i="3"/>
  <c r="I36" i="3"/>
  <c r="G36" i="3"/>
  <c r="U35" i="3"/>
  <c r="Q35" i="3"/>
  <c r="O35" i="3"/>
  <c r="M35" i="3"/>
  <c r="K35" i="3"/>
  <c r="K33" i="3" s="1"/>
  <c r="I35" i="3"/>
  <c r="G35" i="3"/>
  <c r="U34" i="3"/>
  <c r="U33" i="3" s="1"/>
  <c r="Q34" i="3"/>
  <c r="Q33" i="3" s="1"/>
  <c r="O34" i="3"/>
  <c r="O33" i="3" s="1"/>
  <c r="K34" i="3"/>
  <c r="I34" i="3"/>
  <c r="I33" i="3" s="1"/>
  <c r="G34" i="3"/>
  <c r="M34" i="3" s="1"/>
  <c r="M33" i="3" s="1"/>
  <c r="U32" i="3"/>
  <c r="Q32" i="3"/>
  <c r="O32" i="3"/>
  <c r="M32" i="3"/>
  <c r="K32" i="3"/>
  <c r="I32" i="3"/>
  <c r="G32" i="3"/>
  <c r="U31" i="3"/>
  <c r="Q31" i="3"/>
  <c r="O31" i="3"/>
  <c r="K31" i="3"/>
  <c r="I31" i="3"/>
  <c r="G31" i="3"/>
  <c r="M31" i="3" s="1"/>
  <c r="U30" i="3"/>
  <c r="Q30" i="3"/>
  <c r="O30" i="3"/>
  <c r="K30" i="3"/>
  <c r="I30" i="3"/>
  <c r="G30" i="3"/>
  <c r="M30" i="3" s="1"/>
  <c r="U29" i="3"/>
  <c r="Q29" i="3"/>
  <c r="O29" i="3"/>
  <c r="M29" i="3"/>
  <c r="K29" i="3"/>
  <c r="I29" i="3"/>
  <c r="G29" i="3"/>
  <c r="U28" i="3"/>
  <c r="Q28" i="3"/>
  <c r="O28" i="3"/>
  <c r="M28" i="3"/>
  <c r="K28" i="3"/>
  <c r="I28" i="3"/>
  <c r="G28" i="3"/>
  <c r="U27" i="3"/>
  <c r="Q27" i="3"/>
  <c r="O27" i="3"/>
  <c r="M27" i="3"/>
  <c r="K27" i="3"/>
  <c r="I27" i="3"/>
  <c r="G27" i="3"/>
  <c r="U26" i="3"/>
  <c r="Q26" i="3"/>
  <c r="O26" i="3"/>
  <c r="K26" i="3"/>
  <c r="I26" i="3"/>
  <c r="G26" i="3"/>
  <c r="M26" i="3" s="1"/>
  <c r="U25" i="3"/>
  <c r="Q25" i="3"/>
  <c r="O25" i="3"/>
  <c r="M25" i="3"/>
  <c r="K25" i="3"/>
  <c r="I25" i="3"/>
  <c r="G25" i="3"/>
  <c r="U24" i="3"/>
  <c r="U20" i="3" s="1"/>
  <c r="Q24" i="3"/>
  <c r="O24" i="3"/>
  <c r="M24" i="3"/>
  <c r="K24" i="3"/>
  <c r="I24" i="3"/>
  <c r="G24" i="3"/>
  <c r="U23" i="3"/>
  <c r="Q23" i="3"/>
  <c r="O23" i="3"/>
  <c r="K23" i="3"/>
  <c r="I23" i="3"/>
  <c r="G23" i="3"/>
  <c r="M23" i="3" s="1"/>
  <c r="U22" i="3"/>
  <c r="Q22" i="3"/>
  <c r="Q20" i="3" s="1"/>
  <c r="O22" i="3"/>
  <c r="K22" i="3"/>
  <c r="I22" i="3"/>
  <c r="G22" i="3"/>
  <c r="M22" i="3" s="1"/>
  <c r="U21" i="3"/>
  <c r="Q21" i="3"/>
  <c r="O21" i="3"/>
  <c r="O20" i="3" s="1"/>
  <c r="M21" i="3"/>
  <c r="K21" i="3"/>
  <c r="I21" i="3"/>
  <c r="I20" i="3" s="1"/>
  <c r="G21" i="3"/>
  <c r="G20" i="3" s="1"/>
  <c r="K20" i="3"/>
  <c r="U19" i="3"/>
  <c r="U18" i="3" s="1"/>
  <c r="Q19" i="3"/>
  <c r="Q18" i="3" s="1"/>
  <c r="O19" i="3"/>
  <c r="M19" i="3"/>
  <c r="K19" i="3"/>
  <c r="K18" i="3" s="1"/>
  <c r="I19" i="3"/>
  <c r="I18" i="3" s="1"/>
  <c r="G19" i="3"/>
  <c r="O18" i="3"/>
  <c r="M18" i="3"/>
  <c r="G18" i="3"/>
  <c r="U17" i="3"/>
  <c r="Q17" i="3"/>
  <c r="O17" i="3"/>
  <c r="M17" i="3"/>
  <c r="K17" i="3"/>
  <c r="I17" i="3"/>
  <c r="G17" i="3"/>
  <c r="U16" i="3"/>
  <c r="Q16" i="3"/>
  <c r="O16" i="3"/>
  <c r="M16" i="3"/>
  <c r="K16" i="3"/>
  <c r="I16" i="3"/>
  <c r="G16" i="3"/>
  <c r="U15" i="3"/>
  <c r="U13" i="3" s="1"/>
  <c r="Q15" i="3"/>
  <c r="O15" i="3"/>
  <c r="K15" i="3"/>
  <c r="I15" i="3"/>
  <c r="G15" i="3"/>
  <c r="M15" i="3" s="1"/>
  <c r="U14" i="3"/>
  <c r="Q14" i="3"/>
  <c r="Q13" i="3" s="1"/>
  <c r="O14" i="3"/>
  <c r="O13" i="3" s="1"/>
  <c r="K14" i="3"/>
  <c r="K13" i="3" s="1"/>
  <c r="I14" i="3"/>
  <c r="I13" i="3" s="1"/>
  <c r="G14" i="3"/>
  <c r="G13" i="3" s="1"/>
  <c r="U12" i="3"/>
  <c r="U11" i="3" s="1"/>
  <c r="Q12" i="3"/>
  <c r="O12" i="3"/>
  <c r="M12" i="3"/>
  <c r="M11" i="3" s="1"/>
  <c r="K12" i="3"/>
  <c r="K11" i="3" s="1"/>
  <c r="I12" i="3"/>
  <c r="G12" i="3"/>
  <c r="G11" i="3" s="1"/>
  <c r="Q11" i="3"/>
  <c r="O11" i="3"/>
  <c r="I11" i="3"/>
  <c r="U10" i="3"/>
  <c r="Q10" i="3"/>
  <c r="O10" i="3"/>
  <c r="K10" i="3"/>
  <c r="I10" i="3"/>
  <c r="G10" i="3"/>
  <c r="M10" i="3" s="1"/>
  <c r="U9" i="3"/>
  <c r="Q9" i="3"/>
  <c r="Q8" i="3" s="1"/>
  <c r="O9" i="3"/>
  <c r="O8" i="3" s="1"/>
  <c r="M9" i="3"/>
  <c r="M8" i="3" s="1"/>
  <c r="K9" i="3"/>
  <c r="I9" i="3"/>
  <c r="I8" i="3" s="1"/>
  <c r="G9" i="3"/>
  <c r="AD64" i="3" s="1"/>
  <c r="U8" i="3"/>
  <c r="K8" i="3"/>
  <c r="I59" i="2"/>
  <c r="I58" i="2"/>
  <c r="I57" i="2"/>
  <c r="I56" i="2"/>
  <c r="I55" i="2"/>
  <c r="I54" i="2"/>
  <c r="I53" i="2"/>
  <c r="I52" i="2"/>
  <c r="I51" i="2"/>
  <c r="I50" i="2"/>
  <c r="I49" i="2"/>
  <c r="I48" i="2"/>
  <c r="I60" i="2" s="1"/>
  <c r="I47" i="2"/>
  <c r="G39" i="2"/>
  <c r="G40" i="2" s="1"/>
  <c r="G25" i="2" s="1"/>
  <c r="G26" i="2" s="1"/>
  <c r="F39" i="2"/>
  <c r="F40" i="2" s="1"/>
  <c r="G38" i="2"/>
  <c r="F38" i="2"/>
  <c r="H32" i="2"/>
  <c r="J28" i="2"/>
  <c r="J27" i="2"/>
  <c r="G27" i="2"/>
  <c r="J26" i="2"/>
  <c r="E26" i="2"/>
  <c r="J25" i="2"/>
  <c r="J24" i="2"/>
  <c r="E24" i="2"/>
  <c r="J23" i="2"/>
  <c r="I20" i="2"/>
  <c r="I19" i="2"/>
  <c r="I18" i="2"/>
  <c r="I17" i="2"/>
  <c r="I16" i="2"/>
  <c r="I21" i="2" s="1"/>
  <c r="M50" i="3" l="1"/>
  <c r="M20" i="3"/>
  <c r="M44" i="3"/>
  <c r="M14" i="3"/>
  <c r="M13" i="3" s="1"/>
  <c r="M54" i="3"/>
  <c r="M62" i="3"/>
  <c r="M61" i="3" s="1"/>
  <c r="G33" i="3"/>
  <c r="G8" i="3"/>
  <c r="G23" i="2"/>
  <c r="G28" i="2"/>
  <c r="H39" i="2"/>
  <c r="H40" i="2" s="1"/>
  <c r="I39" i="2"/>
  <c r="I40" i="2" s="1"/>
  <c r="J39" i="2" s="1"/>
  <c r="J40" i="2" s="1"/>
  <c r="G64" i="3" l="1"/>
  <c r="G24" i="2"/>
  <c r="G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BDA4FAB4-8DBE-42D4-8FA1-1936BC669304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60B2607C-B5CF-4846-8744-B9555F43593C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4C4A6E63-D2D8-4164-A1ED-1208549C6AE2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AE2171F0-2EEA-41E6-8FF5-71A26B5AF346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1AFF882D-6151-4523-BA53-4CAF4FD2D875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13A1D616-2E7A-4F93-9655-13025F83D8E5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<sst xmlns="http://schemas.openxmlformats.org/spreadsheetml/2006/main" count="366" uniqueCount="197">
  <si>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</si>
  <si>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</si>
  <si>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</si>
  <si>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</t>
  </si>
  <si>
    <t>Zakázka:</t>
  </si>
  <si>
    <t>Rekonstrukce haly výkrm brojlerů Rakovník</t>
  </si>
  <si>
    <t>Objekt:</t>
  </si>
  <si>
    <t>Rozpočet:</t>
  </si>
  <si>
    <t>Objednatel:</t>
  </si>
  <si>
    <t>IČ:</t>
  </si>
  <si>
    <t>DIČ:</t>
  </si>
  <si>
    <t>Projektant:</t>
  </si>
  <si>
    <t>Zhotovitel:</t>
  </si>
  <si>
    <t>Vypracoval:</t>
  </si>
  <si>
    <t>Jitka Krupičková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</si>
  <si>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</si>
  <si>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</si>
  <si>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</si>
  <si>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</si>
  <si>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</si>
  <si>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</si>
  <si>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</si>
  <si>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</si>
  <si>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</si>
  <si>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</si>
  <si>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</si>
  <si>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</si>
  <si>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</si>
  <si>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</si>
  <si>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</si>
  <si>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</si>
  <si>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</si>
  <si>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</si>
  <si>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</si>
  <si>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</si>
  <si>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</si>
  <si>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</si>
  <si>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</si>
  <si>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</si>
  <si>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</si>
  <si>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</si>
  <si>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</si>
  <si>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</si>
  <si>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</si>
  <si>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Celkem za stavbu</t>
  </si>
  <si>
    <t>Rekapitulace dílů</t>
  </si>
  <si>
    <t>Typ dílu</t>
  </si>
  <si>
    <t>3</t>
  </si>
  <si>
    <t>Svislé a kompletní konstrukce</t>
  </si>
  <si>
    <t>62</t>
  </si>
  <si>
    <t>Upravy povrchů vnější</t>
  </si>
  <si>
    <t>63</t>
  </si>
  <si>
    <t>Podlahy a podlahové konstrukce</t>
  </si>
  <si>
    <t>94</t>
  </si>
  <si>
    <t>Lešení a stavební výtahy</t>
  </si>
  <si>
    <t>96</t>
  </si>
  <si>
    <t>Bourání konstrukcí</t>
  </si>
  <si>
    <t>97</t>
  </si>
  <si>
    <t>Přemístění suti</t>
  </si>
  <si>
    <t>99</t>
  </si>
  <si>
    <t>Staveništní přesun hmot</t>
  </si>
  <si>
    <t>713</t>
  </si>
  <si>
    <t>Izolace tepelné</t>
  </si>
  <si>
    <t>762</t>
  </si>
  <si>
    <t>Konstrukce tesařské</t>
  </si>
  <si>
    <t>764</t>
  </si>
  <si>
    <t>Konstrukce klempířské</t>
  </si>
  <si>
    <t>767</t>
  </si>
  <si>
    <t>Konstrukce zámečnické</t>
  </si>
  <si>
    <t>783</t>
  </si>
  <si>
    <t>Nátěry</t>
  </si>
  <si>
    <t>M21</t>
  </si>
  <si>
    <t>Elektromontáže</t>
  </si>
  <si>
    <t xml:space="preserve">Položkový rozpočet </t>
  </si>
  <si>
    <t>#TypZaznamu#</t>
  </si>
  <si>
    <t>S:</t>
  </si>
  <si>
    <t>STA</t>
  </si>
  <si>
    <t>O:</t>
  </si>
  <si>
    <t>OBJ</t>
  </si>
  <si>
    <t>R: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</si>
  <si>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</si>
  <si>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</si>
  <si>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</si>
  <si>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</si>
  <si>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</si>
  <si>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</si>
  <si>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</si>
  <si>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</si>
  <si>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</si>
  <si>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</si>
  <si>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</si>
  <si>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</si>
  <si>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</si>
  <si>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</si>
  <si>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</si>
  <si>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</si>
  <si>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</si>
  <si>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</si>
  <si>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</si>
  <si>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</si>
  <si>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</si>
  <si>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</si>
  <si>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</si>
  <si>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</si>
  <si>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</si>
  <si>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342170010RAE</t>
  </si>
  <si>
    <t>Panely stěnové, jádro PUR tl. 80 mm, vč. lemování, spoj. mat, s deklarovanou reakcí na oheň Bs2dO</t>
  </si>
  <si>
    <t>m2</t>
  </si>
  <si>
    <t>POL2_0</t>
  </si>
  <si>
    <t>Panely podhled, jádro PUR tl. 80, vč. lemování, spoj. mat, s deklarovanou reakcí na oheň Bs2dO</t>
  </si>
  <si>
    <t>624472620R00</t>
  </si>
  <si>
    <t>Oprava vnější beton.konstr.pl.do 1 m2 tl.20 mm</t>
  </si>
  <si>
    <t>POL1_0</t>
  </si>
  <si>
    <t>631330020RA0</t>
  </si>
  <si>
    <t>Průmysl. podlaha C 25/30 10-12 cm, vlákna, vsyp</t>
  </si>
  <si>
    <t>631312141R00</t>
  </si>
  <si>
    <t>Doplnění rýh betonem v dosavadních mazaninách</t>
  </si>
  <si>
    <t>m3</t>
  </si>
  <si>
    <t>631572111R00</t>
  </si>
  <si>
    <t>Doplnění násypů pískem neupraveným o ploše nad 2m2</t>
  </si>
  <si>
    <t>174100010RAD</t>
  </si>
  <si>
    <t>Zásyp jam, větracích šachet sypaninou</t>
  </si>
  <si>
    <t>941955002R00</t>
  </si>
  <si>
    <t>Lešení lehké pomocné, výška podlahy do 1,9 m</t>
  </si>
  <si>
    <t>713300821R00</t>
  </si>
  <si>
    <t>Odstranění tepelné izolace z pásů ploch rovných</t>
  </si>
  <si>
    <t>766411822R00</t>
  </si>
  <si>
    <t>Demontáž podkladových roštů obložení stěn</t>
  </si>
  <si>
    <t>766411812R00</t>
  </si>
  <si>
    <t>Demontáž obložení stěn vnitřní, deska</t>
  </si>
  <si>
    <t>766411811R00</t>
  </si>
  <si>
    <t>Demontáž obložení stěn vnější, vlaknocementová deska</t>
  </si>
  <si>
    <t>210290842R00</t>
  </si>
  <si>
    <t>Demontáž krytu větrání</t>
  </si>
  <si>
    <t>m</t>
  </si>
  <si>
    <t>Demontáž hřebenáče</t>
  </si>
  <si>
    <t>766421822R00</t>
  </si>
  <si>
    <t>Demontáž podkladových roštů obložení podhledů</t>
  </si>
  <si>
    <t>766421811R00</t>
  </si>
  <si>
    <t>Demontáž obložení podhledů panely do 1,5 m2</t>
  </si>
  <si>
    <t>764351836R00</t>
  </si>
  <si>
    <t>Demontáž háků, sklon do 30°</t>
  </si>
  <si>
    <t>kus</t>
  </si>
  <si>
    <t>764900035RA0</t>
  </si>
  <si>
    <t>Demontáž podokapních žlabů půlkruhových</t>
  </si>
  <si>
    <t>764454801R00</t>
  </si>
  <si>
    <t>Demontáž odpadních trub kruhových,D 75 a 100 mm</t>
  </si>
  <si>
    <t>764359820R00</t>
  </si>
  <si>
    <t>Demontáž kotlíku oválného, sklon do 30°</t>
  </si>
  <si>
    <t>979081111R00</t>
  </si>
  <si>
    <t>Odvoz suti a vybour. hmot na skládku do 1 km</t>
  </si>
  <si>
    <t>t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</si>
  <si>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</si>
  <si>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</si>
  <si>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</si>
  <si>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</si>
  <si>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</si>
  <si>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</si>
  <si>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979990201R00</t>
  </si>
  <si>
    <t>Poplatek za skládku suti -dřevocementové výrobky</t>
  </si>
  <si>
    <t>979990142R00</t>
  </si>
  <si>
    <t>Poplatek za skládku suti - minerální vata+sololit</t>
  </si>
  <si>
    <t>979990107R00</t>
  </si>
  <si>
    <t>Poplatek za skládku suti - směs betonu,cihel,dřeva</t>
  </si>
  <si>
    <t>999281105R00</t>
  </si>
  <si>
    <t>Přesun hmot pro opravy a údržbu do výšky 6 m</t>
  </si>
  <si>
    <t>713191100RT9</t>
  </si>
  <si>
    <t>Položení separační fólie PVC, včetně dodávky fólie</t>
  </si>
  <si>
    <t>713121111R00</t>
  </si>
  <si>
    <t>Izolace tepelná podlah na sucho, jednovrstvá</t>
  </si>
  <si>
    <t>283754621R</t>
  </si>
  <si>
    <t>Deska polystyrenová XPS Austrotherm TOP P GK 50mm</t>
  </si>
  <si>
    <t>POL3_0</t>
  </si>
  <si>
    <t>762332120RT2</t>
  </si>
  <si>
    <t>Doplnění nosné konstrukce, včetně dodávky řeziva, impregnace</t>
  </si>
  <si>
    <t>764311300RAB</t>
  </si>
  <si>
    <t>Krytina střech z Al plechu, oprava střechy po demontáži</t>
  </si>
  <si>
    <t>764352203R00</t>
  </si>
  <si>
    <t>Žlaby z Pz plechu podokapní půlkruhové, rš 330 mm</t>
  </si>
  <si>
    <t>764359212R00</t>
  </si>
  <si>
    <t>Kotlík z Pz plechu kónický pro trouby D do 125 mm</t>
  </si>
  <si>
    <t>764454203R00</t>
  </si>
  <si>
    <t>Odpadní trouby z Pz plechu, kruhové, D 120 mm</t>
  </si>
  <si>
    <t>55344633R</t>
  </si>
  <si>
    <t>Vrata ocelová 746616 270x360 s rámem zateplená</t>
  </si>
  <si>
    <t>783782221R00</t>
  </si>
  <si>
    <t>Nátěr tesařských konstrukcí penetrace 1x, ochrana proti hnilobě</t>
  </si>
  <si>
    <t>783601815R00</t>
  </si>
  <si>
    <t>Odstranění nátěrů, stěny truhlářské, oškrábáním</t>
  </si>
  <si>
    <t>783726400R00</t>
  </si>
  <si>
    <t xml:space="preserve">Nátěr dřevěných konstrukcí akrylát. potravinářská, viditellných částí, </t>
  </si>
  <si>
    <t>073877511R00</t>
  </si>
  <si>
    <t>Montáž hromosvodů, v. 160 m, 6 jímačů, nastřelením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</si>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</sst>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wrapText="1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/>
    <xf numFmtId="0" fontId="4" fillId="3" borderId="5" xfId="0" applyFont="1" applyFill="1" applyBorder="1" applyAlignment="1">
      <alignment horizontal="left" vertical="center" indent="1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14" fontId="2" fillId="0" borderId="0" xfId="0" applyNumberFormat="1" applyFont="1" applyAlignment="1">
      <alignment horizontal="left"/>
    </xf>
    <xf numFmtId="0" fontId="0" fillId="3" borderId="5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10" xfId="0" applyFont="1" applyFill="1" applyBorder="1"/>
    <xf numFmtId="49" fontId="1" fillId="3" borderId="10" xfId="0" applyNumberFormat="1" applyFont="1" applyFill="1" applyBorder="1" applyAlignment="1">
      <alignment horizontal="left" vertical="center"/>
    </xf>
    <xf numFmtId="0" fontId="1" fillId="3" borderId="10" xfId="0" applyFont="1" applyFill="1" applyBorder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0" fillId="0" borderId="5" xfId="0" applyFont="1" applyBorder="1" applyAlignment="1">
      <alignment horizontal="left" vertical="center" indent="1"/>
    </xf>
    <xf numFmtId="0" fontId="0" fillId="0" borderId="0" xfId="0" applyBorder="1"/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8" xfId="0" applyBorder="1" applyAlignment="1"/>
    <xf numFmtId="0" fontId="1" fillId="0" borderId="5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49" fontId="1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indent="1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0" fillId="0" borderId="10" xfId="0" applyBorder="1" applyAlignment="1">
      <alignment horizontal="right"/>
    </xf>
    <xf numFmtId="49" fontId="1" fillId="4" borderId="6" xfId="0" applyNumberFormat="1" applyFont="1" applyFill="1" applyBorder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right" vertical="center"/>
      <protection locked="0"/>
    </xf>
    <xf numFmtId="49" fontId="1" fillId="4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top" indent="1"/>
    </xf>
    <xf numFmtId="0" fontId="0" fillId="0" borderId="6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Border="1" applyAlignment="1"/>
    <xf numFmtId="0" fontId="0" fillId="0" borderId="10" xfId="0" applyBorder="1" applyAlignment="1">
      <alignment horizontal="left"/>
    </xf>
    <xf numFmtId="1" fontId="0" fillId="0" borderId="10" xfId="0" applyNumberFormat="1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0" fontId="0" fillId="0" borderId="11" xfId="0" applyFont="1" applyBorder="1" applyAlignment="1">
      <alignment horizontal="right" indent="1"/>
    </xf>
    <xf numFmtId="49" fontId="0" fillId="0" borderId="5" xfId="0" applyNumberFormat="1" applyBorder="1"/>
    <xf numFmtId="49" fontId="0" fillId="0" borderId="13" xfId="0" applyNumberFormat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0" fillId="0" borderId="14" xfId="0" applyBorder="1"/>
    <xf numFmtId="4" fontId="6" fillId="0" borderId="15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/>
    <xf numFmtId="4" fontId="7" fillId="0" borderId="15" xfId="0" applyNumberFormat="1" applyFont="1" applyBorder="1" applyAlignment="1">
      <alignment horizontal="right" vertical="center" indent="1"/>
    </xf>
    <xf numFmtId="4" fontId="7" fillId="0" borderId="16" xfId="0" applyNumberFormat="1" applyFont="1" applyBorder="1" applyAlignment="1">
      <alignment horizontal="right" vertical="center" indent="1"/>
    </xf>
    <xf numFmtId="4" fontId="7" fillId="0" borderId="17" xfId="0" applyNumberFormat="1" applyFont="1" applyBorder="1" applyAlignment="1">
      <alignment horizontal="right" vertical="center" indent="1"/>
    </xf>
    <xf numFmtId="0" fontId="0" fillId="0" borderId="13" xfId="0" applyBorder="1" applyAlignment="1">
      <alignment horizontal="left" indent="1"/>
    </xf>
    <xf numFmtId="1" fontId="1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 indent="1"/>
    </xf>
    <xf numFmtId="0" fontId="1" fillId="0" borderId="14" xfId="0" applyFont="1" applyBorder="1" applyAlignment="1">
      <alignment vertical="center"/>
    </xf>
    <xf numFmtId="49" fontId="0" fillId="0" borderId="17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1" fontId="1" fillId="0" borderId="15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1" fontId="1" fillId="0" borderId="18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left" vertical="center" indent="1"/>
    </xf>
    <xf numFmtId="4" fontId="7" fillId="0" borderId="18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49" fontId="0" fillId="0" borderId="8" xfId="0" applyNumberFormat="1" applyFont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 indent="1"/>
    </xf>
    <xf numFmtId="0" fontId="9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4" fontId="8" fillId="3" borderId="20" xfId="0" applyNumberFormat="1" applyFont="1" applyFill="1" applyBorder="1" applyAlignment="1">
      <alignment horizontal="left" vertical="center"/>
    </xf>
    <xf numFmtId="2" fontId="10" fillId="3" borderId="20" xfId="0" applyNumberFormat="1" applyFont="1" applyFill="1" applyBorder="1" applyAlignment="1">
      <alignment horizontal="right" vertical="center"/>
    </xf>
    <xf numFmtId="49" fontId="0" fillId="3" borderId="21" xfId="0" applyNumberFormat="1" applyFill="1" applyBorder="1" applyAlignment="1">
      <alignment horizontal="left" vertical="center"/>
    </xf>
    <xf numFmtId="0" fontId="0" fillId="3" borderId="20" xfId="0" applyFill="1" applyBorder="1"/>
    <xf numFmtId="4" fontId="10" fillId="3" borderId="20" xfId="0" applyNumberFormat="1" applyFont="1" applyFill="1" applyBorder="1" applyAlignment="1">
      <alignment horizontal="right" vertical="center"/>
    </xf>
    <xf numFmtId="49" fontId="1" fillId="3" borderId="21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14" fontId="1" fillId="0" borderId="10" xfId="0" applyNumberFormat="1" applyFont="1" applyBorder="1" applyAlignment="1">
      <alignment horizontal="center" vertical="top"/>
    </xf>
    <xf numFmtId="0" fontId="1" fillId="0" borderId="5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/>
    <xf numFmtId="0" fontId="1" fillId="0" borderId="8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/>
    <xf numFmtId="0" fontId="0" fillId="0" borderId="24" xfId="0" applyBorder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3" fontId="0" fillId="0" borderId="25" xfId="0" applyNumberFormat="1" applyBorder="1"/>
    <xf numFmtId="3" fontId="11" fillId="3" borderId="26" xfId="0" applyNumberFormat="1" applyFont="1" applyFill="1" applyBorder="1" applyAlignment="1">
      <alignment vertical="center"/>
    </xf>
    <xf numFmtId="3" fontId="11" fillId="3" borderId="6" xfId="0" applyNumberFormat="1" applyFont="1" applyFill="1" applyBorder="1" applyAlignment="1">
      <alignment vertical="center"/>
    </xf>
    <xf numFmtId="3" fontId="11" fillId="3" borderId="6" xfId="0" applyNumberFormat="1" applyFont="1" applyFill="1" applyBorder="1" applyAlignment="1">
      <alignment vertical="center" wrapText="1"/>
    </xf>
    <xf numFmtId="3" fontId="12" fillId="3" borderId="27" xfId="0" applyNumberFormat="1" applyFont="1" applyFill="1" applyBorder="1" applyAlignment="1">
      <alignment horizontal="center" vertical="center" wrapText="1" shrinkToFit="1"/>
    </xf>
    <xf numFmtId="3" fontId="11" fillId="3" borderId="27" xfId="0" applyNumberFormat="1" applyFont="1" applyFill="1" applyBorder="1" applyAlignment="1">
      <alignment horizontal="center" vertical="center" wrapText="1" shrinkToFit="1"/>
    </xf>
    <xf numFmtId="3" fontId="11" fillId="3" borderId="27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 applyAlignment="1"/>
    <xf numFmtId="3" fontId="0" fillId="0" borderId="14" xfId="0" applyNumberFormat="1" applyBorder="1"/>
    <xf numFmtId="3" fontId="0" fillId="0" borderId="14" xfId="0" applyNumberFormat="1" applyBorder="1" applyAlignment="1">
      <alignment wrapText="1"/>
    </xf>
    <xf numFmtId="3" fontId="2" fillId="0" borderId="28" xfId="0" applyNumberFormat="1" applyFont="1" applyBorder="1" applyAlignment="1">
      <alignment horizontal="right" wrapText="1" shrinkToFit="1"/>
    </xf>
    <xf numFmtId="3" fontId="2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28" xfId="0" applyNumberFormat="1" applyBorder="1" applyAlignment="1"/>
    <xf numFmtId="3" fontId="0" fillId="5" borderId="15" xfId="0" applyNumberFormat="1" applyFill="1" applyBorder="1"/>
    <xf numFmtId="3" fontId="0" fillId="5" borderId="14" xfId="0" applyNumberFormat="1" applyFill="1" applyBorder="1"/>
    <xf numFmtId="3" fontId="0" fillId="5" borderId="16" xfId="0" applyNumberFormat="1" applyFill="1" applyBorder="1"/>
    <xf numFmtId="3" fontId="0" fillId="5" borderId="29" xfId="0" applyNumberFormat="1" applyFill="1" applyBorder="1" applyAlignment="1">
      <alignment wrapText="1" shrinkToFit="1"/>
    </xf>
    <xf numFmtId="3" fontId="0" fillId="5" borderId="29" xfId="0" applyNumberFormat="1" applyFill="1" applyBorder="1" applyAlignment="1">
      <alignment shrinkToFit="1"/>
    </xf>
    <xf numFmtId="3" fontId="0" fillId="5" borderId="29" xfId="0" applyNumberFormat="1" applyFill="1" applyBorder="1" applyAlignment="1"/>
    <xf numFmtId="0" fontId="8" fillId="0" borderId="0" xfId="0" applyFont="1"/>
    <xf numFmtId="0" fontId="0" fillId="0" borderId="0" xfId="0" applyAlignment="1"/>
    <xf numFmtId="0" fontId="13" fillId="0" borderId="25" xfId="0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" fontId="2" fillId="0" borderId="30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vertical="center"/>
    </xf>
    <xf numFmtId="4" fontId="2" fillId="0" borderId="30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vertical="center"/>
    </xf>
    <xf numFmtId="4" fontId="2" fillId="0" borderId="29" xfId="0" applyNumberFormat="1" applyFont="1" applyBorder="1" applyAlignment="1">
      <alignment vertical="center"/>
    </xf>
    <xf numFmtId="0" fontId="2" fillId="0" borderId="25" xfId="0" applyFont="1" applyBorder="1"/>
    <xf numFmtId="0" fontId="2" fillId="5" borderId="18" xfId="0" applyFont="1" applyFill="1" applyBorder="1"/>
    <xf numFmtId="0" fontId="2" fillId="5" borderId="10" xfId="0" applyFont="1" applyFill="1" applyBorder="1"/>
    <xf numFmtId="4" fontId="2" fillId="5" borderId="29" xfId="0" applyNumberFormat="1" applyFont="1" applyFill="1" applyBorder="1" applyAlignment="1">
      <alignment horizontal="center"/>
    </xf>
    <xf numFmtId="4" fontId="2" fillId="5" borderId="29" xfId="0" applyNumberFormat="1" applyFont="1" applyFill="1" applyBorder="1" applyAlignment="1"/>
    <xf numFmtId="4" fontId="2" fillId="5" borderId="29" xfId="0" applyNumberFormat="1" applyFont="1" applyFill="1" applyBorder="1" applyAlignment="1"/>
    <xf numFmtId="4" fontId="0" fillId="0" borderId="0" xfId="0" applyNumberFormat="1"/>
    <xf numFmtId="4" fontId="0" fillId="0" borderId="0" xfId="0" applyNumberFormat="1" applyAlignment="1"/>
    <xf numFmtId="0" fontId="8" fillId="0" borderId="0" xfId="0" applyFont="1" applyAlignment="1">
      <alignment horizontal="center"/>
    </xf>
    <xf numFmtId="0" fontId="15" fillId="0" borderId="28" xfId="0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28" xfId="0" applyFill="1" applyBorder="1"/>
    <xf numFmtId="49" fontId="0" fillId="3" borderId="14" xfId="0" applyNumberFormat="1" applyFill="1" applyBorder="1" applyAlignment="1"/>
    <xf numFmtId="49" fontId="0" fillId="3" borderId="14" xfId="0" applyNumberFormat="1" applyFill="1" applyBorder="1"/>
    <xf numFmtId="0" fontId="0" fillId="3" borderId="14" xfId="0" applyFill="1" applyBorder="1"/>
    <xf numFmtId="0" fontId="0" fillId="3" borderId="16" xfId="0" applyFill="1" applyBorder="1"/>
    <xf numFmtId="0" fontId="0" fillId="3" borderId="27" xfId="0" applyFill="1" applyBorder="1"/>
    <xf numFmtId="49" fontId="0" fillId="3" borderId="27" xfId="0" applyNumberFormat="1" applyFill="1" applyBorder="1"/>
    <xf numFmtId="0" fontId="0" fillId="3" borderId="26" xfId="0" applyFill="1" applyBorder="1"/>
    <xf numFmtId="0" fontId="0" fillId="3" borderId="27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8" xfId="0" applyNumberFormat="1" applyFill="1" applyBorder="1" applyAlignment="1">
      <alignment vertical="top"/>
    </xf>
    <xf numFmtId="0" fontId="0" fillId="3" borderId="16" xfId="0" applyFill="1" applyBorder="1" applyAlignment="1">
      <alignment vertical="top"/>
    </xf>
    <xf numFmtId="164" fontId="0" fillId="3" borderId="28" xfId="0" applyNumberFormat="1" applyFill="1" applyBorder="1" applyAlignment="1">
      <alignment vertical="top"/>
    </xf>
    <xf numFmtId="4" fontId="0" fillId="3" borderId="28" xfId="0" applyNumberFormat="1" applyFill="1" applyBorder="1" applyAlignment="1">
      <alignment vertical="top"/>
    </xf>
    <xf numFmtId="0" fontId="0" fillId="3" borderId="28" xfId="0" applyFill="1" applyBorder="1" applyAlignment="1">
      <alignment vertical="top"/>
    </xf>
    <xf numFmtId="0" fontId="16" fillId="0" borderId="25" xfId="0" applyFont="1" applyBorder="1" applyAlignment="1">
      <alignment vertical="top"/>
    </xf>
    <xf numFmtId="0" fontId="16" fillId="0" borderId="25" xfId="0" applyNumberFormat="1" applyFont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6" fillId="0" borderId="31" xfId="0" applyFont="1" applyBorder="1" applyAlignment="1">
      <alignment vertical="top" shrinkToFit="1"/>
    </xf>
    <xf numFmtId="164" fontId="16" fillId="0" borderId="30" xfId="0" applyNumberFormat="1" applyFont="1" applyBorder="1" applyAlignment="1">
      <alignment vertical="top" shrinkToFit="1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0" fontId="16" fillId="0" borderId="30" xfId="0" applyFont="1" applyBorder="1" applyAlignment="1">
      <alignment vertical="top" shrinkToFit="1"/>
    </xf>
    <xf numFmtId="0" fontId="16" fillId="0" borderId="25" xfId="0" applyFont="1" applyBorder="1" applyAlignment="1">
      <alignment vertical="top" shrinkToFit="1"/>
    </xf>
    <xf numFmtId="0" fontId="16" fillId="0" borderId="0" xfId="0" applyFont="1"/>
    <xf numFmtId="0" fontId="0" fillId="3" borderId="18" xfId="0" applyFill="1" applyBorder="1" applyAlignment="1">
      <alignment vertical="top"/>
    </xf>
    <xf numFmtId="0" fontId="0" fillId="3" borderId="18" xfId="0" applyNumberFormat="1" applyFill="1" applyBorder="1" applyAlignment="1">
      <alignment vertical="top"/>
    </xf>
    <xf numFmtId="0" fontId="0" fillId="3" borderId="29" xfId="0" applyNumberFormat="1" applyFill="1" applyBorder="1" applyAlignment="1">
      <alignment horizontal="left" vertical="top" wrapText="1"/>
    </xf>
    <xf numFmtId="0" fontId="0" fillId="3" borderId="32" xfId="0" applyFill="1" applyBorder="1" applyAlignment="1">
      <alignment vertical="top" shrinkToFit="1"/>
    </xf>
    <xf numFmtId="164" fontId="0" fillId="3" borderId="29" xfId="0" applyNumberFormat="1" applyFill="1" applyBorder="1" applyAlignment="1">
      <alignment vertical="top" shrinkToFit="1"/>
    </xf>
    <xf numFmtId="4" fontId="0" fillId="3" borderId="29" xfId="0" applyNumberFormat="1" applyFill="1" applyBorder="1" applyAlignment="1">
      <alignment vertical="top" shrinkToFit="1"/>
    </xf>
    <xf numFmtId="0" fontId="0" fillId="3" borderId="29" xfId="0" applyFill="1" applyBorder="1" applyAlignment="1">
      <alignment vertical="top" shrinkToFit="1"/>
    </xf>
    <xf numFmtId="0" fontId="0" fillId="3" borderId="18" xfId="0" applyFill="1" applyBorder="1" applyAlignment="1">
      <alignment vertical="top" shrinkToFit="1"/>
    </xf>
    <xf numFmtId="0" fontId="16" fillId="0" borderId="18" xfId="0" applyFont="1" applyBorder="1" applyAlignment="1">
      <alignment vertical="top"/>
    </xf>
    <xf numFmtId="0" fontId="16" fillId="0" borderId="18" xfId="0" applyNumberFormat="1" applyFont="1" applyBorder="1" applyAlignment="1">
      <alignment vertical="top"/>
    </xf>
    <xf numFmtId="0" fontId="16" fillId="0" borderId="29" xfId="0" applyNumberFormat="1" applyFont="1" applyBorder="1" applyAlignment="1">
      <alignment horizontal="left" vertical="top" wrapText="1"/>
    </xf>
    <xf numFmtId="0" fontId="16" fillId="0" borderId="32" xfId="0" applyFont="1" applyBorder="1" applyAlignment="1">
      <alignment vertical="top" shrinkToFit="1"/>
    </xf>
    <xf numFmtId="164" fontId="16" fillId="0" borderId="29" xfId="0" applyNumberFormat="1" applyFont="1" applyBorder="1" applyAlignment="1">
      <alignment vertical="top" shrinkToFit="1"/>
    </xf>
    <xf numFmtId="4" fontId="16" fillId="4" borderId="29" xfId="0" applyNumberFormat="1" applyFont="1" applyFill="1" applyBorder="1" applyAlignment="1" applyProtection="1">
      <alignment vertical="top" shrinkToFit="1"/>
      <protection locked="0"/>
    </xf>
    <xf numFmtId="4" fontId="16" fillId="0" borderId="29" xfId="0" applyNumberFormat="1" applyFont="1" applyBorder="1" applyAlignment="1">
      <alignment vertical="top" shrinkToFit="1"/>
    </xf>
    <xf numFmtId="0" fontId="16" fillId="0" borderId="29" xfId="0" applyFont="1" applyBorder="1" applyAlignment="1">
      <alignment vertical="top" shrinkToFit="1"/>
    </xf>
    <xf numFmtId="0" fontId="16" fillId="0" borderId="18" xfId="0" applyFont="1" applyBorder="1" applyAlignment="1">
      <alignment vertical="top" shrinkToFi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9" fillId="3" borderId="15" xfId="0" applyFont="1" applyFill="1" applyBorder="1" applyAlignment="1">
      <alignment vertical="top"/>
    </xf>
    <xf numFmtId="49" fontId="9" fillId="3" borderId="14" xfId="0" applyNumberFormat="1" applyFont="1" applyFill="1" applyBorder="1" applyAlignment="1">
      <alignment vertical="top"/>
    </xf>
    <xf numFmtId="49" fontId="9" fillId="3" borderId="14" xfId="0" applyNumberFormat="1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vertical="top"/>
    </xf>
    <xf numFmtId="4" fontId="9" fillId="3" borderId="16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5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1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32" xfId="0" applyFill="1" applyBorder="1" applyAlignment="1" applyProtection="1">
      <alignment vertical="top" wrapText="1"/>
      <protection locked="0"/>
    </xf>
    <xf numFmtId="49" fontId="0" fillId="0" borderId="0" xfId="0" applyNumberFormat="1"/>
    <xf numFmtId="49" fontId="0" fillId="0" borderId="0" xfId="0" applyNumberForma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-%20slep&#253;%20polo&#382;kov&#253;%20rozpo&#269;et%20Rakovn&#237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/>
      <sheetData sheetId="1"/>
      <sheetData sheetId="2"/>
      <sheetData sheetId="3">
        <row r="8">
          <cell r="G8">
            <v>0</v>
          </cell>
        </row>
        <row r="11">
          <cell r="G11">
            <v>0</v>
          </cell>
        </row>
        <row r="13">
          <cell r="G13">
            <v>0</v>
          </cell>
        </row>
        <row r="18">
          <cell r="G18">
            <v>0</v>
          </cell>
        </row>
        <row r="20">
          <cell r="G20">
            <v>0</v>
          </cell>
        </row>
        <row r="33">
          <cell r="G33">
            <v>0</v>
          </cell>
        </row>
        <row r="42">
          <cell r="G42">
            <v>0</v>
          </cell>
        </row>
        <row r="44">
          <cell r="G44">
            <v>0</v>
          </cell>
        </row>
        <row r="48">
          <cell r="G48">
            <v>0</v>
          </cell>
        </row>
        <row r="50">
          <cell r="G50">
            <v>0</v>
          </cell>
        </row>
        <row r="55">
          <cell r="G55">
            <v>0</v>
          </cell>
        </row>
        <row r="57">
          <cell r="G57">
            <v>0</v>
          </cell>
        </row>
        <row r="61">
          <cell r="G61">
            <v>0</v>
          </cell>
        </row>
        <row r="64">
          <cell r="AC64">
            <v>0</v>
          </cell>
          <cell r="AD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B7" sqref="B7"/>
    </sheetView>
  </sheetViews>
  <sheetFormatPr defaultRowHeight="14.4" x14ac:dyDescent="0.3"/>
  <sheetData>
    <row r="1" spans="1:7" x14ac:dyDescent="0.3">
      <c r="A1" s="1" t="s">
        <v>0</v>
      </c>
    </row>
    <row r="2" spans="1:7" ht="90.6" customHeight="1" x14ac:dyDescent="0.3">
      <c r="A2" s="2" t="s">
        <v>1</v>
      </c>
      <c r="B2" s="2"/>
      <c r="C2" s="2"/>
      <c r="D2" s="2"/>
      <c r="E2" s="2"/>
      <c r="F2" s="2"/>
      <c r="G2" s="2"/>
    </row>
  </sheetData>
  <mergeCells count="1"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C0B63-B4D4-4C23-96FB-8DC1FF873157}">
  <dimension ref="A1:O63"/>
  <sheetViews>
    <sheetView topLeftCell="B1" workbookViewId="0">
      <selection activeCell="G17" sqref="G17:H17"/>
    </sheetView>
  </sheetViews>
  <sheetFormatPr defaultColWidth="9" defaultRowHeight="14.4" x14ac:dyDescent="0.3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50" customWidth="1"/>
    <col min="8" max="8" width="12.6640625" customWidth="1"/>
    <col min="9" max="9" width="12.6640625" style="150" customWidth="1"/>
    <col min="10" max="10" width="6.6640625" style="150" customWidth="1"/>
    <col min="11" max="11" width="4.33203125" customWidth="1"/>
    <col min="12" max="15" width="10.6640625" customWidth="1"/>
  </cols>
  <sheetData>
    <row r="1" spans="1:15" ht="33.75" customHeight="1" x14ac:dyDescent="0.3">
      <c r="A1" s="3" t="s">
        <v>2</v>
      </c>
      <c r="B1" s="4" t="s">
        <v>3</v>
      </c>
      <c r="C1" s="5"/>
      <c r="D1" s="5"/>
      <c r="E1" s="5"/>
      <c r="F1" s="5"/>
      <c r="G1" s="5"/>
      <c r="H1" s="5"/>
      <c r="I1" s="5"/>
      <c r="J1" s="6"/>
    </row>
    <row r="2" spans="1:15" ht="23.25" customHeight="1" x14ac:dyDescent="0.3">
      <c r="A2" s="7"/>
      <c r="B2" s="8" t="s">
        <v>4</v>
      </c>
      <c r="C2" s="9"/>
      <c r="D2" s="10" t="s">
        <v>5</v>
      </c>
      <c r="E2" s="11"/>
      <c r="F2" s="11"/>
      <c r="G2" s="11"/>
      <c r="H2" s="11"/>
      <c r="I2" s="11"/>
      <c r="J2" s="12"/>
      <c r="O2" s="13"/>
    </row>
    <row r="3" spans="1:15" ht="23.25" hidden="1" customHeight="1" x14ac:dyDescent="0.3">
      <c r="A3" s="7"/>
      <c r="B3" s="14" t="s">
        <v>6</v>
      </c>
      <c r="C3" s="15"/>
      <c r="D3" s="16"/>
      <c r="E3" s="17"/>
      <c r="F3" s="17"/>
      <c r="G3" s="17"/>
      <c r="H3" s="17"/>
      <c r="I3" s="17"/>
      <c r="J3" s="18"/>
    </row>
    <row r="4" spans="1:15" ht="23.25" hidden="1" customHeight="1" x14ac:dyDescent="0.3">
      <c r="A4" s="7"/>
      <c r="B4" s="19" t="s">
        <v>7</v>
      </c>
      <c r="C4" s="20"/>
      <c r="D4" s="21"/>
      <c r="E4" s="21"/>
      <c r="F4" s="22"/>
      <c r="G4" s="23"/>
      <c r="H4" s="22"/>
      <c r="I4" s="23"/>
      <c r="J4" s="24"/>
    </row>
    <row r="5" spans="1:15" ht="24" customHeight="1" x14ac:dyDescent="0.3">
      <c r="A5" s="7"/>
      <c r="B5" s="25" t="s">
        <v>8</v>
      </c>
      <c r="C5" s="26"/>
      <c r="D5" s="27"/>
      <c r="E5" s="28"/>
      <c r="F5" s="28"/>
      <c r="G5" s="28"/>
      <c r="H5" s="29" t="s">
        <v>9</v>
      </c>
      <c r="I5" s="27"/>
      <c r="J5" s="30"/>
    </row>
    <row r="6" spans="1:15" ht="15.75" customHeight="1" x14ac:dyDescent="0.3">
      <c r="A6" s="7"/>
      <c r="B6" s="31"/>
      <c r="C6" s="28"/>
      <c r="D6" s="27"/>
      <c r="E6" s="28"/>
      <c r="F6" s="28"/>
      <c r="G6" s="28"/>
      <c r="H6" s="29" t="s">
        <v>10</v>
      </c>
      <c r="I6" s="27"/>
      <c r="J6" s="30"/>
    </row>
    <row r="7" spans="1:15" ht="15.75" customHeight="1" x14ac:dyDescent="0.3">
      <c r="A7" s="7"/>
      <c r="B7" s="32"/>
      <c r="C7" s="33"/>
      <c r="D7" s="34"/>
      <c r="E7" s="35"/>
      <c r="F7" s="35"/>
      <c r="G7" s="35"/>
      <c r="H7" s="36"/>
      <c r="I7" s="35"/>
      <c r="J7" s="37"/>
    </row>
    <row r="8" spans="1:15" ht="24" hidden="1" customHeight="1" x14ac:dyDescent="0.3">
      <c r="A8" s="7"/>
      <c r="B8" s="25" t="s">
        <v>11</v>
      </c>
      <c r="C8" s="26"/>
      <c r="D8" s="38"/>
      <c r="E8" s="26"/>
      <c r="F8" s="26"/>
      <c r="G8" s="39"/>
      <c r="H8" s="29" t="s">
        <v>9</v>
      </c>
      <c r="I8" s="40"/>
      <c r="J8" s="30"/>
    </row>
    <row r="9" spans="1:15" ht="15.75" hidden="1" customHeight="1" x14ac:dyDescent="0.3">
      <c r="A9" s="7"/>
      <c r="B9" s="7"/>
      <c r="C9" s="26"/>
      <c r="D9" s="38"/>
      <c r="E9" s="26"/>
      <c r="F9" s="26"/>
      <c r="G9" s="39"/>
      <c r="H9" s="29" t="s">
        <v>10</v>
      </c>
      <c r="I9" s="40"/>
      <c r="J9" s="30"/>
    </row>
    <row r="10" spans="1:15" ht="15.75" hidden="1" customHeight="1" x14ac:dyDescent="0.3">
      <c r="A10" s="7"/>
      <c r="B10" s="41"/>
      <c r="C10" s="42"/>
      <c r="D10" s="43"/>
      <c r="E10" s="44"/>
      <c r="F10" s="44"/>
      <c r="G10" s="45"/>
      <c r="H10" s="45"/>
      <c r="I10" s="46"/>
      <c r="J10" s="37"/>
    </row>
    <row r="11" spans="1:15" ht="24" customHeight="1" x14ac:dyDescent="0.3">
      <c r="A11" s="7"/>
      <c r="B11" s="25" t="s">
        <v>12</v>
      </c>
      <c r="C11" s="26"/>
      <c r="D11" s="47"/>
      <c r="E11" s="47"/>
      <c r="F11" s="47"/>
      <c r="G11" s="47"/>
      <c r="H11" s="29" t="s">
        <v>9</v>
      </c>
      <c r="I11" s="48"/>
      <c r="J11" s="30"/>
    </row>
    <row r="12" spans="1:15" ht="15.75" customHeight="1" x14ac:dyDescent="0.3">
      <c r="A12" s="7"/>
      <c r="B12" s="31"/>
      <c r="C12" s="28"/>
      <c r="D12" s="49"/>
      <c r="E12" s="49"/>
      <c r="F12" s="49"/>
      <c r="G12" s="49"/>
      <c r="H12" s="29" t="s">
        <v>10</v>
      </c>
      <c r="I12" s="48"/>
      <c r="J12" s="30"/>
    </row>
    <row r="13" spans="1:15" ht="15.75" customHeight="1" x14ac:dyDescent="0.3">
      <c r="A13" s="7"/>
      <c r="B13" s="32"/>
      <c r="C13" s="50"/>
      <c r="D13" s="51"/>
      <c r="E13" s="51"/>
      <c r="F13" s="51"/>
      <c r="G13" s="51"/>
      <c r="H13" s="52"/>
      <c r="I13" s="35"/>
      <c r="J13" s="37"/>
    </row>
    <row r="14" spans="1:15" ht="24" hidden="1" customHeight="1" x14ac:dyDescent="0.3">
      <c r="A14" s="7"/>
      <c r="B14" s="53" t="s">
        <v>13</v>
      </c>
      <c r="C14" s="54"/>
      <c r="D14" s="55" t="s">
        <v>14</v>
      </c>
      <c r="E14" s="56"/>
      <c r="F14" s="56"/>
      <c r="G14" s="56"/>
      <c r="H14" s="57"/>
      <c r="I14" s="56"/>
      <c r="J14" s="58"/>
    </row>
    <row r="15" spans="1:15" ht="32.25" customHeight="1" x14ac:dyDescent="0.3">
      <c r="A15" s="7"/>
      <c r="B15" s="41" t="s">
        <v>15</v>
      </c>
      <c r="C15" s="59"/>
      <c r="D15" s="45"/>
      <c r="E15" s="60"/>
      <c r="F15" s="60"/>
      <c r="G15" s="61"/>
      <c r="H15" s="61"/>
      <c r="I15" s="61" t="s">
        <v>16</v>
      </c>
      <c r="J15" s="62"/>
    </row>
    <row r="16" spans="1:15" ht="23.25" customHeight="1" x14ac:dyDescent="0.3">
      <c r="A16" s="63" t="s">
        <v>17</v>
      </c>
      <c r="B16" s="64" t="s">
        <v>17</v>
      </c>
      <c r="C16" s="65"/>
      <c r="D16" s="66"/>
      <c r="E16" s="67"/>
      <c r="F16" s="68"/>
      <c r="G16" s="67"/>
      <c r="H16" s="68"/>
      <c r="I16" s="67">
        <f>SUMIF(F47:F59,A16,I47:I59)+SUMIF(F47:F59,"PSU",I47:I59)</f>
        <v>0</v>
      </c>
      <c r="J16" s="69"/>
    </row>
    <row r="17" spans="1:10" ht="23.25" customHeight="1" x14ac:dyDescent="0.3">
      <c r="A17" s="63" t="s">
        <v>18</v>
      </c>
      <c r="B17" s="64" t="s">
        <v>18</v>
      </c>
      <c r="C17" s="65"/>
      <c r="D17" s="66"/>
      <c r="E17" s="67"/>
      <c r="F17" s="68"/>
      <c r="G17" s="67"/>
      <c r="H17" s="68"/>
      <c r="I17" s="67">
        <f>SUMIF(F47:F59,A17,I47:I59)</f>
        <v>0</v>
      </c>
      <c r="J17" s="69"/>
    </row>
    <row r="18" spans="1:10" ht="23.25" customHeight="1" x14ac:dyDescent="0.3">
      <c r="A18" s="63" t="s">
        <v>19</v>
      </c>
      <c r="B18" s="64" t="s">
        <v>19</v>
      </c>
      <c r="C18" s="65"/>
      <c r="D18" s="66"/>
      <c r="E18" s="67"/>
      <c r="F18" s="68"/>
      <c r="G18" s="67"/>
      <c r="H18" s="68"/>
      <c r="I18" s="67">
        <f>SUMIF(F47:F59,A18,I47:I59)</f>
        <v>0</v>
      </c>
      <c r="J18" s="69"/>
    </row>
    <row r="19" spans="1:10" ht="23.25" customHeight="1" x14ac:dyDescent="0.3">
      <c r="A19" s="63" t="s">
        <v>20</v>
      </c>
      <c r="B19" s="64" t="s">
        <v>21</v>
      </c>
      <c r="C19" s="65"/>
      <c r="D19" s="66"/>
      <c r="E19" s="67"/>
      <c r="F19" s="68"/>
      <c r="G19" s="67"/>
      <c r="H19" s="68"/>
      <c r="I19" s="67">
        <f>SUMIF(F47:F59,A19,I47:I59)</f>
        <v>0</v>
      </c>
      <c r="J19" s="69"/>
    </row>
    <row r="20" spans="1:10" ht="23.25" customHeight="1" x14ac:dyDescent="0.3">
      <c r="A20" s="63" t="s">
        <v>22</v>
      </c>
      <c r="B20" s="64" t="s">
        <v>23</v>
      </c>
      <c r="C20" s="65"/>
      <c r="D20" s="66"/>
      <c r="E20" s="67"/>
      <c r="F20" s="68"/>
      <c r="G20" s="67"/>
      <c r="H20" s="68"/>
      <c r="I20" s="67">
        <f>SUMIF(F47:F59,A20,I47:I59)</f>
        <v>0</v>
      </c>
      <c r="J20" s="69"/>
    </row>
    <row r="21" spans="1:10" ht="23.25" customHeight="1" x14ac:dyDescent="0.3">
      <c r="A21" s="7"/>
      <c r="B21" s="70" t="s">
        <v>16</v>
      </c>
      <c r="C21" s="71"/>
      <c r="D21" s="72"/>
      <c r="E21" s="73"/>
      <c r="F21" s="74"/>
      <c r="G21" s="73"/>
      <c r="H21" s="74"/>
      <c r="I21" s="73">
        <f>SUM(I16:J20)</f>
        <v>0</v>
      </c>
      <c r="J21" s="75"/>
    </row>
    <row r="22" spans="1:10" ht="33" customHeight="1" x14ac:dyDescent="0.3">
      <c r="A22" s="7"/>
      <c r="B22" s="76" t="s">
        <v>24</v>
      </c>
      <c r="C22" s="65"/>
      <c r="D22" s="66"/>
      <c r="E22" s="77"/>
      <c r="F22" s="78"/>
      <c r="G22" s="79"/>
      <c r="H22" s="79"/>
      <c r="I22" s="79"/>
      <c r="J22" s="80"/>
    </row>
    <row r="23" spans="1:10" ht="23.25" customHeight="1" x14ac:dyDescent="0.3">
      <c r="A23" s="7"/>
      <c r="B23" s="81" t="s">
        <v>25</v>
      </c>
      <c r="C23" s="65"/>
      <c r="D23" s="66"/>
      <c r="E23" s="82">
        <v>15</v>
      </c>
      <c r="F23" s="78" t="s">
        <v>26</v>
      </c>
      <c r="G23" s="83">
        <f>ZakladDPHSniVypocet</f>
        <v>0</v>
      </c>
      <c r="H23" s="84"/>
      <c r="I23" s="84"/>
      <c r="J23" s="80" t="str">
        <f t="shared" ref="J23:J28" si="0">Mena</f>
        <v>CZK</v>
      </c>
    </row>
    <row r="24" spans="1:10" ht="23.25" customHeight="1" x14ac:dyDescent="0.3">
      <c r="A24" s="7"/>
      <c r="B24" s="81" t="s">
        <v>27</v>
      </c>
      <c r="C24" s="65"/>
      <c r="D24" s="66"/>
      <c r="E24" s="82">
        <f>SazbaDPH1</f>
        <v>15</v>
      </c>
      <c r="F24" s="78" t="s">
        <v>26</v>
      </c>
      <c r="G24" s="85">
        <f>ZakladDPHSni*SazbaDPH1/100</f>
        <v>0</v>
      </c>
      <c r="H24" s="86"/>
      <c r="I24" s="86"/>
      <c r="J24" s="80" t="str">
        <f t="shared" si="0"/>
        <v>CZK</v>
      </c>
    </row>
    <row r="25" spans="1:10" ht="23.25" customHeight="1" x14ac:dyDescent="0.3">
      <c r="A25" s="7"/>
      <c r="B25" s="81" t="s">
        <v>28</v>
      </c>
      <c r="C25" s="65"/>
      <c r="D25" s="66"/>
      <c r="E25" s="82">
        <v>21</v>
      </c>
      <c r="F25" s="78" t="s">
        <v>26</v>
      </c>
      <c r="G25" s="83">
        <f>ZakladDPHZaklVypocet</f>
        <v>0</v>
      </c>
      <c r="H25" s="84"/>
      <c r="I25" s="84"/>
      <c r="J25" s="80" t="str">
        <f t="shared" si="0"/>
        <v>CZK</v>
      </c>
    </row>
    <row r="26" spans="1:10" ht="23.25" customHeight="1" x14ac:dyDescent="0.3">
      <c r="A26" s="7"/>
      <c r="B26" s="87" t="s">
        <v>29</v>
      </c>
      <c r="C26" s="88"/>
      <c r="D26" s="89"/>
      <c r="E26" s="90">
        <f>SazbaDPH2</f>
        <v>21</v>
      </c>
      <c r="F26" s="91" t="s">
        <v>26</v>
      </c>
      <c r="G26" s="92">
        <f>ZakladDPHZakl*SazbaDPH2/100</f>
        <v>0</v>
      </c>
      <c r="H26" s="93"/>
      <c r="I26" s="93"/>
      <c r="J26" s="94" t="str">
        <f t="shared" si="0"/>
        <v>CZK</v>
      </c>
    </row>
    <row r="27" spans="1:10" ht="23.25" customHeight="1" thickBot="1" x14ac:dyDescent="0.35">
      <c r="A27" s="7"/>
      <c r="B27" s="95" t="s">
        <v>30</v>
      </c>
      <c r="C27" s="96"/>
      <c r="D27" s="97"/>
      <c r="E27" s="96"/>
      <c r="F27" s="98"/>
      <c r="G27" s="99">
        <f>0</f>
        <v>0</v>
      </c>
      <c r="H27" s="99"/>
      <c r="I27" s="99"/>
      <c r="J27" s="100" t="str">
        <f t="shared" si="0"/>
        <v>CZK</v>
      </c>
    </row>
    <row r="28" spans="1:10" ht="27.75" hidden="1" customHeight="1" x14ac:dyDescent="0.3">
      <c r="A28" s="7"/>
      <c r="B28" s="101" t="s">
        <v>31</v>
      </c>
      <c r="C28" s="102"/>
      <c r="D28" s="102"/>
      <c r="E28" s="103"/>
      <c r="F28" s="104"/>
      <c r="G28" s="105">
        <f>ZakladDPHSniVypocet+ZakladDPHZaklVypocet</f>
        <v>0</v>
      </c>
      <c r="H28" s="105"/>
      <c r="I28" s="105"/>
      <c r="J28" s="106" t="str">
        <f t="shared" si="0"/>
        <v>CZK</v>
      </c>
    </row>
    <row r="29" spans="1:10" ht="27.75" customHeight="1" thickBot="1" x14ac:dyDescent="0.35">
      <c r="A29" s="7"/>
      <c r="B29" s="101" t="s">
        <v>32</v>
      </c>
      <c r="C29" s="107"/>
      <c r="D29" s="107"/>
      <c r="E29" s="107"/>
      <c r="F29" s="107"/>
      <c r="G29" s="108">
        <f>ZakladDPHSni+DPHSni+ZakladDPHZakl+DPHZakl+Zaokrouhleni</f>
        <v>0</v>
      </c>
      <c r="H29" s="108"/>
      <c r="I29" s="108"/>
      <c r="J29" s="109" t="s">
        <v>33</v>
      </c>
    </row>
    <row r="30" spans="1:10" ht="12.75" customHeight="1" x14ac:dyDescent="0.3">
      <c r="A30" s="7"/>
      <c r="B30" s="7"/>
      <c r="C30" s="26"/>
      <c r="D30" s="26"/>
      <c r="E30" s="26"/>
      <c r="F30" s="26"/>
      <c r="G30" s="39"/>
      <c r="H30" s="26"/>
      <c r="I30" s="39"/>
      <c r="J30" s="110"/>
    </row>
    <row r="31" spans="1:10" ht="30" customHeight="1" x14ac:dyDescent="0.3">
      <c r="A31" s="7"/>
      <c r="B31" s="7"/>
      <c r="C31" s="26"/>
      <c r="D31" s="26"/>
      <c r="E31" s="26"/>
      <c r="F31" s="26"/>
      <c r="G31" s="39"/>
      <c r="H31" s="26"/>
      <c r="I31" s="39"/>
      <c r="J31" s="110"/>
    </row>
    <row r="32" spans="1:10" ht="18.75" customHeight="1" x14ac:dyDescent="0.3">
      <c r="A32" s="7"/>
      <c r="B32" s="111"/>
      <c r="C32" s="112" t="s">
        <v>34</v>
      </c>
      <c r="D32" s="113"/>
      <c r="E32" s="113"/>
      <c r="F32" s="112" t="s">
        <v>35</v>
      </c>
      <c r="G32" s="113"/>
      <c r="H32" s="114">
        <f ca="1">TODAY()</f>
        <v>43082</v>
      </c>
      <c r="I32" s="113"/>
      <c r="J32" s="110"/>
    </row>
    <row r="33" spans="1:10" ht="47.25" customHeight="1" x14ac:dyDescent="0.3">
      <c r="A33" s="7"/>
      <c r="B33" s="7"/>
      <c r="C33" s="26"/>
      <c r="D33" s="26"/>
      <c r="E33" s="26"/>
      <c r="F33" s="26"/>
      <c r="G33" s="39"/>
      <c r="H33" s="26"/>
      <c r="I33" s="39"/>
      <c r="J33" s="110"/>
    </row>
    <row r="34" spans="1:10" s="1" customFormat="1" ht="18.75" customHeight="1" x14ac:dyDescent="0.25">
      <c r="A34" s="115"/>
      <c r="B34" s="115"/>
      <c r="C34" s="116"/>
      <c r="D34" s="117"/>
      <c r="E34" s="117"/>
      <c r="F34" s="116"/>
      <c r="G34" s="118"/>
      <c r="H34" s="117"/>
      <c r="I34" s="118"/>
      <c r="J34" s="119"/>
    </row>
    <row r="35" spans="1:10" ht="12.75" customHeight="1" x14ac:dyDescent="0.3">
      <c r="A35" s="7"/>
      <c r="B35" s="7"/>
      <c r="C35" s="26"/>
      <c r="D35" s="120" t="s">
        <v>36</v>
      </c>
      <c r="E35" s="120"/>
      <c r="F35" s="26"/>
      <c r="G35" s="39"/>
      <c r="H35" s="121" t="s">
        <v>37</v>
      </c>
      <c r="I35" s="39"/>
      <c r="J35" s="110"/>
    </row>
    <row r="36" spans="1:10" ht="13.5" customHeight="1" thickBot="1" x14ac:dyDescent="0.35">
      <c r="A36" s="122"/>
      <c r="B36" s="122"/>
      <c r="C36" s="123"/>
      <c r="D36" s="123"/>
      <c r="E36" s="123"/>
      <c r="F36" s="123"/>
      <c r="G36" s="124"/>
      <c r="H36" s="123"/>
      <c r="I36" s="124"/>
      <c r="J36" s="125"/>
    </row>
    <row r="37" spans="1:10" ht="27" hidden="1" customHeight="1" x14ac:dyDescent="0.3">
      <c r="B37" s="126" t="s">
        <v>38</v>
      </c>
      <c r="C37" s="127"/>
      <c r="D37" s="127"/>
      <c r="E37" s="127"/>
      <c r="F37" s="128"/>
      <c r="G37" s="128"/>
      <c r="H37" s="128"/>
      <c r="I37" s="128"/>
      <c r="J37" s="127"/>
    </row>
    <row r="38" spans="1:10" ht="25.5" hidden="1" customHeight="1" x14ac:dyDescent="0.3">
      <c r="A38" s="129" t="s">
        <v>39</v>
      </c>
      <c r="B38" s="130" t="s">
        <v>40</v>
      </c>
      <c r="C38" s="131" t="s">
        <v>41</v>
      </c>
      <c r="D38" s="132"/>
      <c r="E38" s="132"/>
      <c r="F38" s="133" t="str">
        <f>B23</f>
        <v>Základ pro sníženou DPH</v>
      </c>
      <c r="G38" s="133" t="str">
        <f>B25</f>
        <v>Základ pro základní DPH</v>
      </c>
      <c r="H38" s="134" t="s">
        <v>42</v>
      </c>
      <c r="I38" s="134" t="s">
        <v>43</v>
      </c>
      <c r="J38" s="135" t="s">
        <v>26</v>
      </c>
    </row>
    <row r="39" spans="1:10" ht="25.5" hidden="1" customHeight="1" x14ac:dyDescent="0.3">
      <c r="A39" s="129">
        <v>1</v>
      </c>
      <c r="B39" s="136"/>
      <c r="C39" s="137"/>
      <c r="D39" s="138"/>
      <c r="E39" s="138"/>
      <c r="F39" s="139">
        <f>'[1] Pol'!AC64</f>
        <v>0</v>
      </c>
      <c r="G39" s="140">
        <f>'[1] Pol'!AD64</f>
        <v>0</v>
      </c>
      <c r="H39" s="141">
        <f>(F39*SazbaDPH1/100)+(G39*SazbaDPH2/100)</f>
        <v>0</v>
      </c>
      <c r="I39" s="141">
        <f>F39+G39+H39</f>
        <v>0</v>
      </c>
      <c r="J39" s="142" t="str">
        <f>IF(CenaCelkemVypocet=0,"",I39/CenaCelkemVypocet*100)</f>
        <v/>
      </c>
    </row>
    <row r="40" spans="1:10" ht="25.5" hidden="1" customHeight="1" x14ac:dyDescent="0.3">
      <c r="A40" s="129"/>
      <c r="B40" s="143" t="s">
        <v>44</v>
      </c>
      <c r="C40" s="144"/>
      <c r="D40" s="144"/>
      <c r="E40" s="145"/>
      <c r="F40" s="146">
        <f>SUMIF(A39:A39,"=1",F39:F39)</f>
        <v>0</v>
      </c>
      <c r="G40" s="147">
        <f>SUMIF(A39:A39,"=1",G39:G39)</f>
        <v>0</v>
      </c>
      <c r="H40" s="147">
        <f>SUMIF(A39:A39,"=1",H39:H39)</f>
        <v>0</v>
      </c>
      <c r="I40" s="147">
        <f>SUMIF(A39:A39,"=1",I39:I39)</f>
        <v>0</v>
      </c>
      <c r="J40" s="148">
        <f>SUMIF(A39:A39,"=1",J39:J39)</f>
        <v>0</v>
      </c>
    </row>
    <row r="44" spans="1:10" ht="15.6" x14ac:dyDescent="0.3">
      <c r="B44" s="149" t="s">
        <v>45</v>
      </c>
    </row>
    <row r="46" spans="1:10" ht="25.5" customHeight="1" x14ac:dyDescent="0.3">
      <c r="A46" s="151"/>
      <c r="B46" s="152" t="s">
        <v>40</v>
      </c>
      <c r="C46" s="152" t="s">
        <v>41</v>
      </c>
      <c r="D46" s="153"/>
      <c r="E46" s="153"/>
      <c r="F46" s="154" t="s">
        <v>46</v>
      </c>
      <c r="G46" s="154"/>
      <c r="H46" s="154"/>
      <c r="I46" s="155" t="s">
        <v>16</v>
      </c>
      <c r="J46" s="155"/>
    </row>
    <row r="47" spans="1:10" ht="25.5" customHeight="1" x14ac:dyDescent="0.3">
      <c r="A47" s="156"/>
      <c r="B47" s="157" t="s">
        <v>47</v>
      </c>
      <c r="C47" s="158" t="s">
        <v>48</v>
      </c>
      <c r="D47" s="159"/>
      <c r="E47" s="159"/>
      <c r="F47" s="160" t="s">
        <v>17</v>
      </c>
      <c r="G47" s="161"/>
      <c r="H47" s="161"/>
      <c r="I47" s="162">
        <f>'[1] Pol'!G8</f>
        <v>0</v>
      </c>
      <c r="J47" s="162"/>
    </row>
    <row r="48" spans="1:10" ht="25.5" customHeight="1" x14ac:dyDescent="0.3">
      <c r="A48" s="156"/>
      <c r="B48" s="163" t="s">
        <v>49</v>
      </c>
      <c r="C48" s="164" t="s">
        <v>50</v>
      </c>
      <c r="D48" s="165"/>
      <c r="E48" s="165"/>
      <c r="F48" s="166" t="s">
        <v>17</v>
      </c>
      <c r="G48" s="167"/>
      <c r="H48" s="167"/>
      <c r="I48" s="168">
        <f>'[1] Pol'!G11</f>
        <v>0</v>
      </c>
      <c r="J48" s="168"/>
    </row>
    <row r="49" spans="1:10" ht="25.5" customHeight="1" x14ac:dyDescent="0.3">
      <c r="A49" s="156"/>
      <c r="B49" s="163" t="s">
        <v>51</v>
      </c>
      <c r="C49" s="164" t="s">
        <v>52</v>
      </c>
      <c r="D49" s="165"/>
      <c r="E49" s="165"/>
      <c r="F49" s="166" t="s">
        <v>17</v>
      </c>
      <c r="G49" s="167"/>
      <c r="H49" s="167"/>
      <c r="I49" s="168">
        <f>'[1] Pol'!G13</f>
        <v>0</v>
      </c>
      <c r="J49" s="168"/>
    </row>
    <row r="50" spans="1:10" ht="25.5" customHeight="1" x14ac:dyDescent="0.3">
      <c r="A50" s="156"/>
      <c r="B50" s="163" t="s">
        <v>53</v>
      </c>
      <c r="C50" s="164" t="s">
        <v>54</v>
      </c>
      <c r="D50" s="165"/>
      <c r="E50" s="165"/>
      <c r="F50" s="166" t="s">
        <v>17</v>
      </c>
      <c r="G50" s="167"/>
      <c r="H50" s="167"/>
      <c r="I50" s="168">
        <f>'[1] Pol'!G18</f>
        <v>0</v>
      </c>
      <c r="J50" s="168"/>
    </row>
    <row r="51" spans="1:10" ht="25.5" customHeight="1" x14ac:dyDescent="0.3">
      <c r="A51" s="156"/>
      <c r="B51" s="163" t="s">
        <v>55</v>
      </c>
      <c r="C51" s="164" t="s">
        <v>56</v>
      </c>
      <c r="D51" s="165"/>
      <c r="E51" s="165"/>
      <c r="F51" s="166" t="s">
        <v>17</v>
      </c>
      <c r="G51" s="167"/>
      <c r="H51" s="167"/>
      <c r="I51" s="168">
        <f>'[1] Pol'!G20</f>
        <v>0</v>
      </c>
      <c r="J51" s="168"/>
    </row>
    <row r="52" spans="1:10" ht="25.5" customHeight="1" x14ac:dyDescent="0.3">
      <c r="A52" s="156"/>
      <c r="B52" s="163" t="s">
        <v>57</v>
      </c>
      <c r="C52" s="164" t="s">
        <v>58</v>
      </c>
      <c r="D52" s="165"/>
      <c r="E52" s="165"/>
      <c r="F52" s="166" t="s">
        <v>17</v>
      </c>
      <c r="G52" s="167"/>
      <c r="H52" s="167"/>
      <c r="I52" s="168">
        <f>'[1] Pol'!G33</f>
        <v>0</v>
      </c>
      <c r="J52" s="168"/>
    </row>
    <row r="53" spans="1:10" ht="25.5" customHeight="1" x14ac:dyDescent="0.3">
      <c r="A53" s="156"/>
      <c r="B53" s="163" t="s">
        <v>59</v>
      </c>
      <c r="C53" s="164" t="s">
        <v>60</v>
      </c>
      <c r="D53" s="165"/>
      <c r="E53" s="165"/>
      <c r="F53" s="166" t="s">
        <v>17</v>
      </c>
      <c r="G53" s="167"/>
      <c r="H53" s="167"/>
      <c r="I53" s="168">
        <f>'[1] Pol'!G42</f>
        <v>0</v>
      </c>
      <c r="J53" s="168"/>
    </row>
    <row r="54" spans="1:10" ht="25.5" customHeight="1" x14ac:dyDescent="0.3">
      <c r="A54" s="156"/>
      <c r="B54" s="163" t="s">
        <v>61</v>
      </c>
      <c r="C54" s="164" t="s">
        <v>62</v>
      </c>
      <c r="D54" s="165"/>
      <c r="E54" s="165"/>
      <c r="F54" s="166" t="s">
        <v>18</v>
      </c>
      <c r="G54" s="167"/>
      <c r="H54" s="167"/>
      <c r="I54" s="168">
        <f>'[1] Pol'!G44</f>
        <v>0</v>
      </c>
      <c r="J54" s="168"/>
    </row>
    <row r="55" spans="1:10" ht="25.5" customHeight="1" x14ac:dyDescent="0.3">
      <c r="A55" s="156"/>
      <c r="B55" s="163" t="s">
        <v>63</v>
      </c>
      <c r="C55" s="164" t="s">
        <v>64</v>
      </c>
      <c r="D55" s="165"/>
      <c r="E55" s="165"/>
      <c r="F55" s="166" t="s">
        <v>18</v>
      </c>
      <c r="G55" s="167"/>
      <c r="H55" s="167"/>
      <c r="I55" s="168">
        <f>'[1] Pol'!G48</f>
        <v>0</v>
      </c>
      <c r="J55" s="168"/>
    </row>
    <row r="56" spans="1:10" ht="25.5" customHeight="1" x14ac:dyDescent="0.3">
      <c r="A56" s="156"/>
      <c r="B56" s="163" t="s">
        <v>65</v>
      </c>
      <c r="C56" s="164" t="s">
        <v>66</v>
      </c>
      <c r="D56" s="165"/>
      <c r="E56" s="165"/>
      <c r="F56" s="166" t="s">
        <v>18</v>
      </c>
      <c r="G56" s="167"/>
      <c r="H56" s="167"/>
      <c r="I56" s="168">
        <f>'[1] Pol'!G50</f>
        <v>0</v>
      </c>
      <c r="J56" s="168"/>
    </row>
    <row r="57" spans="1:10" ht="25.5" customHeight="1" x14ac:dyDescent="0.3">
      <c r="A57" s="156"/>
      <c r="B57" s="163" t="s">
        <v>67</v>
      </c>
      <c r="C57" s="164" t="s">
        <v>68</v>
      </c>
      <c r="D57" s="165"/>
      <c r="E57" s="165"/>
      <c r="F57" s="166" t="s">
        <v>18</v>
      </c>
      <c r="G57" s="167"/>
      <c r="H57" s="167"/>
      <c r="I57" s="168">
        <f>'[1] Pol'!G55</f>
        <v>0</v>
      </c>
      <c r="J57" s="168"/>
    </row>
    <row r="58" spans="1:10" ht="25.5" customHeight="1" x14ac:dyDescent="0.3">
      <c r="A58" s="156"/>
      <c r="B58" s="163" t="s">
        <v>69</v>
      </c>
      <c r="C58" s="164" t="s">
        <v>70</v>
      </c>
      <c r="D58" s="165"/>
      <c r="E58" s="165"/>
      <c r="F58" s="166" t="s">
        <v>18</v>
      </c>
      <c r="G58" s="167"/>
      <c r="H58" s="167"/>
      <c r="I58" s="168">
        <f>'[1] Pol'!G57</f>
        <v>0</v>
      </c>
      <c r="J58" s="168"/>
    </row>
    <row r="59" spans="1:10" ht="25.5" customHeight="1" x14ac:dyDescent="0.3">
      <c r="A59" s="156"/>
      <c r="B59" s="169" t="s">
        <v>71</v>
      </c>
      <c r="C59" s="170" t="s">
        <v>72</v>
      </c>
      <c r="D59" s="171"/>
      <c r="E59" s="171"/>
      <c r="F59" s="172" t="s">
        <v>19</v>
      </c>
      <c r="G59" s="173"/>
      <c r="H59" s="173"/>
      <c r="I59" s="174">
        <f>'[1] Pol'!G61</f>
        <v>0</v>
      </c>
      <c r="J59" s="174"/>
    </row>
    <row r="60" spans="1:10" ht="25.5" customHeight="1" x14ac:dyDescent="0.3">
      <c r="A60" s="175"/>
      <c r="B60" s="176" t="s">
        <v>43</v>
      </c>
      <c r="C60" s="176"/>
      <c r="D60" s="177"/>
      <c r="E60" s="177"/>
      <c r="F60" s="178"/>
      <c r="G60" s="179"/>
      <c r="H60" s="179"/>
      <c r="I60" s="180">
        <f>SUM(I47:I59)</f>
        <v>0</v>
      </c>
      <c r="J60" s="180"/>
    </row>
    <row r="61" spans="1:10" x14ac:dyDescent="0.3">
      <c r="F61" s="181"/>
      <c r="G61" s="182"/>
      <c r="H61" s="181"/>
      <c r="I61" s="182"/>
      <c r="J61" s="182"/>
    </row>
    <row r="62" spans="1:10" x14ac:dyDescent="0.3">
      <c r="F62" s="181"/>
      <c r="G62" s="182"/>
      <c r="H62" s="181"/>
      <c r="I62" s="182"/>
      <c r="J62" s="182"/>
    </row>
    <row r="63" spans="1:10" x14ac:dyDescent="0.3">
      <c r="F63" s="181"/>
      <c r="G63" s="182"/>
      <c r="H63" s="181"/>
      <c r="I63" s="182"/>
      <c r="J63" s="182"/>
    </row>
  </sheetData>
  <mergeCells count="65">
    <mergeCell ref="C58:E58"/>
    <mergeCell ref="I58:J58"/>
    <mergeCell ref="C59:E59"/>
    <mergeCell ref="I59:J59"/>
    <mergeCell ref="I60:J60"/>
    <mergeCell ref="C55:E55"/>
    <mergeCell ref="I55:J55"/>
    <mergeCell ref="C56:E56"/>
    <mergeCell ref="I56:J56"/>
    <mergeCell ref="C57:E57"/>
    <mergeCell ref="I57:J57"/>
    <mergeCell ref="C52:E52"/>
    <mergeCell ref="I52:J52"/>
    <mergeCell ref="C53:E53"/>
    <mergeCell ref="I53:J53"/>
    <mergeCell ref="C54:E54"/>
    <mergeCell ref="I54:J54"/>
    <mergeCell ref="C49:E49"/>
    <mergeCell ref="I49:J49"/>
    <mergeCell ref="C50:E50"/>
    <mergeCell ref="I50:J50"/>
    <mergeCell ref="C51:E51"/>
    <mergeCell ref="I51:J51"/>
    <mergeCell ref="B40:E40"/>
    <mergeCell ref="I46:J46"/>
    <mergeCell ref="C47:E47"/>
    <mergeCell ref="I47:J47"/>
    <mergeCell ref="C48:E48"/>
    <mergeCell ref="I48:J48"/>
    <mergeCell ref="G26:I26"/>
    <mergeCell ref="G27:I27"/>
    <mergeCell ref="G28:I28"/>
    <mergeCell ref="G29:I29"/>
    <mergeCell ref="D35:E35"/>
    <mergeCell ref="C39:E39"/>
    <mergeCell ref="E21:F21"/>
    <mergeCell ref="G21:H21"/>
    <mergeCell ref="I21:J21"/>
    <mergeCell ref="G23:I23"/>
    <mergeCell ref="G24:I24"/>
    <mergeCell ref="G25:I25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B1:J1"/>
    <mergeCell ref="D2:J2"/>
    <mergeCell ref="D3:J3"/>
    <mergeCell ref="D11:G11"/>
    <mergeCell ref="D12:G12"/>
    <mergeCell ref="D13:G1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826C-4860-49F7-A951-A48242BD38C5}">
  <dimension ref="A1:BH74"/>
  <sheetViews>
    <sheetView tabSelected="1" workbookViewId="0">
      <selection activeCell="W77" sqref="W76:W77"/>
    </sheetView>
  </sheetViews>
  <sheetFormatPr defaultRowHeight="14.4" outlineLevelRow="1" x14ac:dyDescent="0.3"/>
  <cols>
    <col min="1" max="1" width="4.33203125" customWidth="1"/>
    <col min="2" max="2" width="14.44140625" style="254" customWidth="1"/>
    <col min="3" max="3" width="38.33203125" style="254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183" t="s">
        <v>73</v>
      </c>
      <c r="B1" s="183"/>
      <c r="C1" s="183"/>
      <c r="D1" s="183"/>
      <c r="E1" s="183"/>
      <c r="F1" s="183"/>
      <c r="G1" s="183"/>
      <c r="AE1" t="s">
        <v>74</v>
      </c>
    </row>
    <row r="2" spans="1:60" ht="24.9" customHeight="1" x14ac:dyDescent="0.3">
      <c r="A2" s="184" t="s">
        <v>75</v>
      </c>
      <c r="B2" s="185"/>
      <c r="C2" s="186" t="s">
        <v>5</v>
      </c>
      <c r="D2" s="187"/>
      <c r="E2" s="187"/>
      <c r="F2" s="187"/>
      <c r="G2" s="188"/>
      <c r="AE2" t="s">
        <v>76</v>
      </c>
    </row>
    <row r="3" spans="1:60" ht="24.9" hidden="1" customHeight="1" x14ac:dyDescent="0.3">
      <c r="A3" s="184" t="s">
        <v>77</v>
      </c>
      <c r="B3" s="185"/>
      <c r="C3" s="186"/>
      <c r="D3" s="187"/>
      <c r="E3" s="187"/>
      <c r="F3" s="187"/>
      <c r="G3" s="188"/>
      <c r="AE3" t="s">
        <v>78</v>
      </c>
    </row>
    <row r="4" spans="1:60" ht="24.9" hidden="1" customHeight="1" x14ac:dyDescent="0.3">
      <c r="A4" s="184" t="s">
        <v>79</v>
      </c>
      <c r="B4" s="185"/>
      <c r="C4" s="186"/>
      <c r="D4" s="187"/>
      <c r="E4" s="187"/>
      <c r="F4" s="187"/>
      <c r="G4" s="188"/>
      <c r="AE4" t="s">
        <v>80</v>
      </c>
    </row>
    <row r="5" spans="1:60" hidden="1" x14ac:dyDescent="0.3">
      <c r="A5" s="189" t="s">
        <v>81</v>
      </c>
      <c r="B5" s="190"/>
      <c r="C5" s="191"/>
      <c r="D5" s="192"/>
      <c r="E5" s="192"/>
      <c r="F5" s="192"/>
      <c r="G5" s="193"/>
      <c r="AE5" t="s">
        <v>82</v>
      </c>
    </row>
    <row r="7" spans="1:60" ht="43.2" x14ac:dyDescent="0.3">
      <c r="A7" s="194" t="s">
        <v>83</v>
      </c>
      <c r="B7" s="195" t="s">
        <v>84</v>
      </c>
      <c r="C7" s="195" t="s">
        <v>85</v>
      </c>
      <c r="D7" s="194" t="s">
        <v>86</v>
      </c>
      <c r="E7" s="194" t="s">
        <v>87</v>
      </c>
      <c r="F7" s="196" t="s">
        <v>88</v>
      </c>
      <c r="G7" s="194" t="s">
        <v>16</v>
      </c>
      <c r="H7" s="197" t="s">
        <v>89</v>
      </c>
      <c r="I7" s="197" t="s">
        <v>90</v>
      </c>
      <c r="J7" s="197" t="s">
        <v>91</v>
      </c>
      <c r="K7" s="197" t="s">
        <v>92</v>
      </c>
      <c r="L7" s="197" t="s">
        <v>93</v>
      </c>
      <c r="M7" s="197" t="s">
        <v>94</v>
      </c>
      <c r="N7" s="197" t="s">
        <v>95</v>
      </c>
      <c r="O7" s="197" t="s">
        <v>96</v>
      </c>
      <c r="P7" s="197" t="s">
        <v>97</v>
      </c>
      <c r="Q7" s="197" t="s">
        <v>98</v>
      </c>
      <c r="R7" s="197" t="s">
        <v>99</v>
      </c>
      <c r="S7" s="197" t="s">
        <v>100</v>
      </c>
      <c r="T7" s="197" t="s">
        <v>101</v>
      </c>
      <c r="U7" s="197" t="s">
        <v>102</v>
      </c>
    </row>
    <row r="8" spans="1:60" x14ac:dyDescent="0.3">
      <c r="A8" s="198" t="s">
        <v>103</v>
      </c>
      <c r="B8" s="199" t="s">
        <v>47</v>
      </c>
      <c r="C8" s="200" t="s">
        <v>48</v>
      </c>
      <c r="D8" s="201"/>
      <c r="E8" s="202"/>
      <c r="F8" s="203"/>
      <c r="G8" s="203">
        <f>SUMIF(AE9:AE10,"&lt;&gt;NOR",G9:G10)</f>
        <v>0</v>
      </c>
      <c r="H8" s="203"/>
      <c r="I8" s="203">
        <f>SUM(I9:I10)</f>
        <v>0</v>
      </c>
      <c r="J8" s="203"/>
      <c r="K8" s="203">
        <f>SUM(K9:K10)</f>
        <v>0</v>
      </c>
      <c r="L8" s="203"/>
      <c r="M8" s="203">
        <f>SUM(M9:M10)</f>
        <v>0</v>
      </c>
      <c r="N8" s="204"/>
      <c r="O8" s="204">
        <f>SUM(O9:O10)</f>
        <v>23.637809999999998</v>
      </c>
      <c r="P8" s="204"/>
      <c r="Q8" s="204">
        <f>SUM(Q9:Q10)</f>
        <v>0</v>
      </c>
      <c r="R8" s="204"/>
      <c r="S8" s="204"/>
      <c r="T8" s="198"/>
      <c r="U8" s="204">
        <f>SUM(U9:U10)</f>
        <v>1251.3499999999999</v>
      </c>
      <c r="AE8" t="s">
        <v>104</v>
      </c>
    </row>
    <row r="9" spans="1:60" ht="20.399999999999999" outlineLevel="1" x14ac:dyDescent="0.3">
      <c r="A9" s="205">
        <v>1</v>
      </c>
      <c r="B9" s="206" t="s">
        <v>105</v>
      </c>
      <c r="C9" s="207" t="s">
        <v>106</v>
      </c>
      <c r="D9" s="208" t="s">
        <v>107</v>
      </c>
      <c r="E9" s="209">
        <v>542.5</v>
      </c>
      <c r="F9" s="210"/>
      <c r="G9" s="211">
        <f>ROUND(E9*F9,2)</f>
        <v>0</v>
      </c>
      <c r="H9" s="210"/>
      <c r="I9" s="211">
        <f>ROUND(E9*H9,2)</f>
        <v>0</v>
      </c>
      <c r="J9" s="210"/>
      <c r="K9" s="211">
        <f>ROUND(E9*J9,2)</f>
        <v>0</v>
      </c>
      <c r="L9" s="211">
        <v>21</v>
      </c>
      <c r="M9" s="211">
        <f>G9*(1+L9/100)</f>
        <v>0</v>
      </c>
      <c r="N9" s="212">
        <v>1.302E-2</v>
      </c>
      <c r="O9" s="212">
        <f>ROUND(E9*N9,5)</f>
        <v>7.0633499999999998</v>
      </c>
      <c r="P9" s="212">
        <v>0</v>
      </c>
      <c r="Q9" s="212">
        <f>ROUND(E9*P9,5)</f>
        <v>0</v>
      </c>
      <c r="R9" s="212"/>
      <c r="S9" s="212"/>
      <c r="T9" s="213">
        <v>0.68925999999999998</v>
      </c>
      <c r="U9" s="212">
        <f>ROUND(E9*T9,2)</f>
        <v>373.92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108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0.399999999999999" outlineLevel="1" x14ac:dyDescent="0.3">
      <c r="A10" s="205">
        <v>2</v>
      </c>
      <c r="B10" s="206" t="s">
        <v>105</v>
      </c>
      <c r="C10" s="207" t="s">
        <v>109</v>
      </c>
      <c r="D10" s="208" t="s">
        <v>107</v>
      </c>
      <c r="E10" s="209">
        <v>1273</v>
      </c>
      <c r="F10" s="210"/>
      <c r="G10" s="211">
        <f>ROUND(E10*F10,2)</f>
        <v>0</v>
      </c>
      <c r="H10" s="210"/>
      <c r="I10" s="211">
        <f>ROUND(E10*H10,2)</f>
        <v>0</v>
      </c>
      <c r="J10" s="210"/>
      <c r="K10" s="211">
        <f>ROUND(E10*J10,2)</f>
        <v>0</v>
      </c>
      <c r="L10" s="211">
        <v>21</v>
      </c>
      <c r="M10" s="211">
        <f>G10*(1+L10/100)</f>
        <v>0</v>
      </c>
      <c r="N10" s="212">
        <v>1.302E-2</v>
      </c>
      <c r="O10" s="212">
        <f>ROUND(E10*N10,5)</f>
        <v>16.574459999999998</v>
      </c>
      <c r="P10" s="212">
        <v>0</v>
      </c>
      <c r="Q10" s="212">
        <f>ROUND(E10*P10,5)</f>
        <v>0</v>
      </c>
      <c r="R10" s="212"/>
      <c r="S10" s="212"/>
      <c r="T10" s="213">
        <v>0.68925999999999998</v>
      </c>
      <c r="U10" s="212">
        <f>ROUND(E10*T10,2)</f>
        <v>877.43</v>
      </c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108</v>
      </c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x14ac:dyDescent="0.3">
      <c r="A11" s="215" t="s">
        <v>103</v>
      </c>
      <c r="B11" s="216" t="s">
        <v>49</v>
      </c>
      <c r="C11" s="217" t="s">
        <v>50</v>
      </c>
      <c r="D11" s="218"/>
      <c r="E11" s="219"/>
      <c r="F11" s="220"/>
      <c r="G11" s="220">
        <f>SUMIF(AE12:AE12,"&lt;&gt;NOR",G12:G12)</f>
        <v>0</v>
      </c>
      <c r="H11" s="220"/>
      <c r="I11" s="220">
        <f>SUM(I12:I12)</f>
        <v>0</v>
      </c>
      <c r="J11" s="220"/>
      <c r="K11" s="220">
        <f>SUM(K12:K12)</f>
        <v>0</v>
      </c>
      <c r="L11" s="220"/>
      <c r="M11" s="220">
        <f>SUM(M12:M12)</f>
        <v>0</v>
      </c>
      <c r="N11" s="221"/>
      <c r="O11" s="221">
        <f>SUM(O12:O12)</f>
        <v>1.0525199999999999</v>
      </c>
      <c r="P11" s="221"/>
      <c r="Q11" s="221">
        <f>SUM(Q12:Q12)</f>
        <v>0</v>
      </c>
      <c r="R11" s="221"/>
      <c r="S11" s="221"/>
      <c r="T11" s="222"/>
      <c r="U11" s="221">
        <f>SUM(U12:U12)</f>
        <v>12.18</v>
      </c>
      <c r="AE11" t="s">
        <v>104</v>
      </c>
    </row>
    <row r="12" spans="1:60" outlineLevel="1" x14ac:dyDescent="0.3">
      <c r="A12" s="205">
        <v>3</v>
      </c>
      <c r="B12" s="206" t="s">
        <v>110</v>
      </c>
      <c r="C12" s="207" t="s">
        <v>111</v>
      </c>
      <c r="D12" s="208" t="s">
        <v>107</v>
      </c>
      <c r="E12" s="209">
        <v>28</v>
      </c>
      <c r="F12" s="210"/>
      <c r="G12" s="211">
        <f>ROUND(E12*F12,2)</f>
        <v>0</v>
      </c>
      <c r="H12" s="210"/>
      <c r="I12" s="211">
        <f>ROUND(E12*H12,2)</f>
        <v>0</v>
      </c>
      <c r="J12" s="210"/>
      <c r="K12" s="211">
        <f>ROUND(E12*J12,2)</f>
        <v>0</v>
      </c>
      <c r="L12" s="211">
        <v>21</v>
      </c>
      <c r="M12" s="211">
        <f>G12*(1+L12/100)</f>
        <v>0</v>
      </c>
      <c r="N12" s="212">
        <v>3.7589999999999998E-2</v>
      </c>
      <c r="O12" s="212">
        <f>ROUND(E12*N12,5)</f>
        <v>1.0525199999999999</v>
      </c>
      <c r="P12" s="212">
        <v>0</v>
      </c>
      <c r="Q12" s="212">
        <f>ROUND(E12*P12,5)</f>
        <v>0</v>
      </c>
      <c r="R12" s="212"/>
      <c r="S12" s="212"/>
      <c r="T12" s="213">
        <v>0.435</v>
      </c>
      <c r="U12" s="212">
        <f>ROUND(E12*T12,2)</f>
        <v>12.18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112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x14ac:dyDescent="0.3">
      <c r="A13" s="215" t="s">
        <v>103</v>
      </c>
      <c r="B13" s="216" t="s">
        <v>51</v>
      </c>
      <c r="C13" s="217" t="s">
        <v>52</v>
      </c>
      <c r="D13" s="218"/>
      <c r="E13" s="219"/>
      <c r="F13" s="220"/>
      <c r="G13" s="220">
        <f>SUMIF(AE14:AE17,"&lt;&gt;NOR",G14:G17)</f>
        <v>0</v>
      </c>
      <c r="H13" s="220"/>
      <c r="I13" s="220">
        <f>SUM(I14:I17)</f>
        <v>0</v>
      </c>
      <c r="J13" s="220"/>
      <c r="K13" s="220">
        <f>SUM(K14:K17)</f>
        <v>0</v>
      </c>
      <c r="L13" s="220"/>
      <c r="M13" s="220">
        <f>SUM(M14:M17)</f>
        <v>0</v>
      </c>
      <c r="N13" s="221"/>
      <c r="O13" s="221">
        <f>SUM(O14:O17)</f>
        <v>475.68306000000001</v>
      </c>
      <c r="P13" s="221"/>
      <c r="Q13" s="221">
        <f>SUM(Q14:Q17)</f>
        <v>0</v>
      </c>
      <c r="R13" s="221"/>
      <c r="S13" s="221"/>
      <c r="T13" s="222"/>
      <c r="U13" s="221">
        <f>SUM(U14:U17)</f>
        <v>901.19</v>
      </c>
      <c r="AE13" t="s">
        <v>104</v>
      </c>
    </row>
    <row r="14" spans="1:60" outlineLevel="1" x14ac:dyDescent="0.3">
      <c r="A14" s="205">
        <v>4</v>
      </c>
      <c r="B14" s="206" t="s">
        <v>113</v>
      </c>
      <c r="C14" s="207" t="s">
        <v>114</v>
      </c>
      <c r="D14" s="208" t="s">
        <v>107</v>
      </c>
      <c r="E14" s="209">
        <v>1273</v>
      </c>
      <c r="F14" s="210"/>
      <c r="G14" s="211">
        <f>ROUND(E14*F14,2)</f>
        <v>0</v>
      </c>
      <c r="H14" s="210"/>
      <c r="I14" s="211">
        <f>ROUND(E14*H14,2)</f>
        <v>0</v>
      </c>
      <c r="J14" s="210"/>
      <c r="K14" s="211">
        <f>ROUND(E14*J14,2)</f>
        <v>0</v>
      </c>
      <c r="L14" s="211">
        <v>21</v>
      </c>
      <c r="M14" s="211">
        <f>G14*(1+L14/100)</f>
        <v>0</v>
      </c>
      <c r="N14" s="212">
        <v>0.31122</v>
      </c>
      <c r="O14" s="212">
        <f>ROUND(E14*N14,5)</f>
        <v>396.18306000000001</v>
      </c>
      <c r="P14" s="212">
        <v>0</v>
      </c>
      <c r="Q14" s="212">
        <f>ROUND(E14*P14,5)</f>
        <v>0</v>
      </c>
      <c r="R14" s="212"/>
      <c r="S14" s="212"/>
      <c r="T14" s="213">
        <v>0.58265</v>
      </c>
      <c r="U14" s="212">
        <f>ROUND(E14*T14,2)</f>
        <v>741.71</v>
      </c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108</v>
      </c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3">
      <c r="A15" s="205">
        <v>5</v>
      </c>
      <c r="B15" s="206" t="s">
        <v>115</v>
      </c>
      <c r="C15" s="207" t="s">
        <v>116</v>
      </c>
      <c r="D15" s="208" t="s">
        <v>117</v>
      </c>
      <c r="E15" s="209">
        <v>15</v>
      </c>
      <c r="F15" s="210"/>
      <c r="G15" s="211">
        <f>ROUND(E15*F15,2)</f>
        <v>0</v>
      </c>
      <c r="H15" s="210"/>
      <c r="I15" s="211">
        <f>ROUND(E15*H15,2)</f>
        <v>0</v>
      </c>
      <c r="J15" s="210"/>
      <c r="K15" s="211">
        <f>ROUND(E15*J15,2)</f>
        <v>0</v>
      </c>
      <c r="L15" s="211">
        <v>21</v>
      </c>
      <c r="M15" s="211">
        <f>G15*(1+L15/100)</f>
        <v>0</v>
      </c>
      <c r="N15" s="212">
        <v>2.5</v>
      </c>
      <c r="O15" s="212">
        <f>ROUND(E15*N15,5)</f>
        <v>37.5</v>
      </c>
      <c r="P15" s="212">
        <v>0</v>
      </c>
      <c r="Q15" s="212">
        <f>ROUND(E15*P15,5)</f>
        <v>0</v>
      </c>
      <c r="R15" s="212"/>
      <c r="S15" s="212"/>
      <c r="T15" s="213">
        <v>5.33</v>
      </c>
      <c r="U15" s="212">
        <f>ROUND(E15*T15,2)</f>
        <v>79.95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112</v>
      </c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3">
      <c r="A16" s="205">
        <v>6</v>
      </c>
      <c r="B16" s="206" t="s">
        <v>118</v>
      </c>
      <c r="C16" s="207" t="s">
        <v>119</v>
      </c>
      <c r="D16" s="208" t="s">
        <v>117</v>
      </c>
      <c r="E16" s="209">
        <v>35</v>
      </c>
      <c r="F16" s="210"/>
      <c r="G16" s="211">
        <f>ROUND(E16*F16,2)</f>
        <v>0</v>
      </c>
      <c r="H16" s="210"/>
      <c r="I16" s="211">
        <f>ROUND(E16*H16,2)</f>
        <v>0</v>
      </c>
      <c r="J16" s="210"/>
      <c r="K16" s="211">
        <f>ROUND(E16*J16,2)</f>
        <v>0</v>
      </c>
      <c r="L16" s="211">
        <v>21</v>
      </c>
      <c r="M16" s="211">
        <f>G16*(1+L16/100)</f>
        <v>0</v>
      </c>
      <c r="N16" s="212">
        <v>1.2</v>
      </c>
      <c r="O16" s="212">
        <f>ROUND(E16*N16,5)</f>
        <v>42</v>
      </c>
      <c r="P16" s="212">
        <v>0</v>
      </c>
      <c r="Q16" s="212">
        <f>ROUND(E16*P16,5)</f>
        <v>0</v>
      </c>
      <c r="R16" s="212"/>
      <c r="S16" s="212"/>
      <c r="T16" s="213">
        <v>1.6</v>
      </c>
      <c r="U16" s="212">
        <f>ROUND(E16*T16,2)</f>
        <v>56</v>
      </c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112</v>
      </c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3">
      <c r="A17" s="205">
        <v>7</v>
      </c>
      <c r="B17" s="206" t="s">
        <v>120</v>
      </c>
      <c r="C17" s="207" t="s">
        <v>121</v>
      </c>
      <c r="D17" s="208" t="s">
        <v>117</v>
      </c>
      <c r="E17" s="209">
        <v>27.2</v>
      </c>
      <c r="F17" s="210"/>
      <c r="G17" s="211">
        <f>ROUND(E17*F17,2)</f>
        <v>0</v>
      </c>
      <c r="H17" s="210"/>
      <c r="I17" s="211">
        <f>ROUND(E17*H17,2)</f>
        <v>0</v>
      </c>
      <c r="J17" s="210"/>
      <c r="K17" s="211">
        <f>ROUND(E17*J17,2)</f>
        <v>0</v>
      </c>
      <c r="L17" s="211">
        <v>21</v>
      </c>
      <c r="M17" s="211">
        <f>G17*(1+L17/100)</f>
        <v>0</v>
      </c>
      <c r="N17" s="212">
        <v>0</v>
      </c>
      <c r="O17" s="212">
        <f>ROUND(E17*N17,5)</f>
        <v>0</v>
      </c>
      <c r="P17" s="212">
        <v>0</v>
      </c>
      <c r="Q17" s="212">
        <f>ROUND(E17*P17,5)</f>
        <v>0</v>
      </c>
      <c r="R17" s="212"/>
      <c r="S17" s="212"/>
      <c r="T17" s="213">
        <v>0.86499999999999999</v>
      </c>
      <c r="U17" s="212">
        <f>ROUND(E17*T17,2)</f>
        <v>23.53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108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x14ac:dyDescent="0.3">
      <c r="A18" s="215" t="s">
        <v>103</v>
      </c>
      <c r="B18" s="216" t="s">
        <v>53</v>
      </c>
      <c r="C18" s="217" t="s">
        <v>54</v>
      </c>
      <c r="D18" s="218"/>
      <c r="E18" s="219"/>
      <c r="F18" s="220"/>
      <c r="G18" s="220">
        <f>SUMIF(AE19:AE19,"&lt;&gt;NOR",G19:G19)</f>
        <v>0</v>
      </c>
      <c r="H18" s="220"/>
      <c r="I18" s="220">
        <f>SUM(I19:I19)</f>
        <v>0</v>
      </c>
      <c r="J18" s="220"/>
      <c r="K18" s="220">
        <f>SUM(K19:K19)</f>
        <v>0</v>
      </c>
      <c r="L18" s="220"/>
      <c r="M18" s="220">
        <f>SUM(M19:M19)</f>
        <v>0</v>
      </c>
      <c r="N18" s="221"/>
      <c r="O18" s="221">
        <f>SUM(O19:O19)</f>
        <v>0.99539999999999995</v>
      </c>
      <c r="P18" s="221"/>
      <c r="Q18" s="221">
        <f>SUM(Q19:Q19)</f>
        <v>0</v>
      </c>
      <c r="R18" s="221"/>
      <c r="S18" s="221"/>
      <c r="T18" s="222"/>
      <c r="U18" s="221">
        <f>SUM(U19:U19)</f>
        <v>134.82</v>
      </c>
      <c r="AE18" t="s">
        <v>104</v>
      </c>
    </row>
    <row r="19" spans="1:60" outlineLevel="1" x14ac:dyDescent="0.3">
      <c r="A19" s="205">
        <v>8</v>
      </c>
      <c r="B19" s="206" t="s">
        <v>122</v>
      </c>
      <c r="C19" s="207" t="s">
        <v>123</v>
      </c>
      <c r="D19" s="208" t="s">
        <v>107</v>
      </c>
      <c r="E19" s="209">
        <v>630</v>
      </c>
      <c r="F19" s="210"/>
      <c r="G19" s="211">
        <f>ROUND(E19*F19,2)</f>
        <v>0</v>
      </c>
      <c r="H19" s="210"/>
      <c r="I19" s="211">
        <f>ROUND(E19*H19,2)</f>
        <v>0</v>
      </c>
      <c r="J19" s="210"/>
      <c r="K19" s="211">
        <f>ROUND(E19*J19,2)</f>
        <v>0</v>
      </c>
      <c r="L19" s="211">
        <v>21</v>
      </c>
      <c r="M19" s="211">
        <f>G19*(1+L19/100)</f>
        <v>0</v>
      </c>
      <c r="N19" s="212">
        <v>1.58E-3</v>
      </c>
      <c r="O19" s="212">
        <f>ROUND(E19*N19,5)</f>
        <v>0.99539999999999995</v>
      </c>
      <c r="P19" s="212">
        <v>0</v>
      </c>
      <c r="Q19" s="212">
        <f>ROUND(E19*P19,5)</f>
        <v>0</v>
      </c>
      <c r="R19" s="212"/>
      <c r="S19" s="212"/>
      <c r="T19" s="213">
        <v>0.214</v>
      </c>
      <c r="U19" s="212">
        <f>ROUND(E19*T19,2)</f>
        <v>134.82</v>
      </c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112</v>
      </c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x14ac:dyDescent="0.3">
      <c r="A20" s="215" t="s">
        <v>103</v>
      </c>
      <c r="B20" s="216" t="s">
        <v>55</v>
      </c>
      <c r="C20" s="217" t="s">
        <v>56</v>
      </c>
      <c r="D20" s="218"/>
      <c r="E20" s="219"/>
      <c r="F20" s="220"/>
      <c r="G20" s="220">
        <f>SUMIF(AE21:AE32,"&lt;&gt;NOR",G21:G32)</f>
        <v>0</v>
      </c>
      <c r="H20" s="220"/>
      <c r="I20" s="220">
        <f>SUM(I21:I32)</f>
        <v>0</v>
      </c>
      <c r="J20" s="220"/>
      <c r="K20" s="220">
        <f>SUM(K21:K32)</f>
        <v>0</v>
      </c>
      <c r="L20" s="220"/>
      <c r="M20" s="220">
        <f>SUM(M21:M32)</f>
        <v>0</v>
      </c>
      <c r="N20" s="221"/>
      <c r="O20" s="221">
        <f>SUM(O21:O32)</f>
        <v>0</v>
      </c>
      <c r="P20" s="221"/>
      <c r="Q20" s="221">
        <f>SUM(Q21:Q32)</f>
        <v>83.989490000000018</v>
      </c>
      <c r="R20" s="221"/>
      <c r="S20" s="221"/>
      <c r="T20" s="222"/>
      <c r="U20" s="221">
        <f>SUM(U21:U32)</f>
        <v>964.43999999999994</v>
      </c>
      <c r="AE20" t="s">
        <v>104</v>
      </c>
    </row>
    <row r="21" spans="1:60" outlineLevel="1" x14ac:dyDescent="0.3">
      <c r="A21" s="205">
        <v>9</v>
      </c>
      <c r="B21" s="206" t="s">
        <v>124</v>
      </c>
      <c r="C21" s="207" t="s">
        <v>125</v>
      </c>
      <c r="D21" s="208" t="s">
        <v>107</v>
      </c>
      <c r="E21" s="209">
        <v>598</v>
      </c>
      <c r="F21" s="210"/>
      <c r="G21" s="211">
        <f t="shared" ref="G21:G32" si="0">ROUND(E21*F21,2)</f>
        <v>0</v>
      </c>
      <c r="H21" s="210"/>
      <c r="I21" s="211">
        <f t="shared" ref="I21:I32" si="1">ROUND(E21*H21,2)</f>
        <v>0</v>
      </c>
      <c r="J21" s="210"/>
      <c r="K21" s="211">
        <f t="shared" ref="K21:K32" si="2">ROUND(E21*J21,2)</f>
        <v>0</v>
      </c>
      <c r="L21" s="211">
        <v>21</v>
      </c>
      <c r="M21" s="211">
        <f t="shared" ref="M21:M32" si="3">G21*(1+L21/100)</f>
        <v>0</v>
      </c>
      <c r="N21" s="212">
        <v>0</v>
      </c>
      <c r="O21" s="212">
        <f t="shared" ref="O21:O32" si="4">ROUND(E21*N21,5)</f>
        <v>0</v>
      </c>
      <c r="P21" s="212">
        <v>2.2000000000000001E-3</v>
      </c>
      <c r="Q21" s="212">
        <f t="shared" ref="Q21:Q32" si="5">ROUND(E21*P21,5)</f>
        <v>1.3156000000000001</v>
      </c>
      <c r="R21" s="212"/>
      <c r="S21" s="212"/>
      <c r="T21" s="213">
        <v>0.2</v>
      </c>
      <c r="U21" s="212">
        <f t="shared" ref="U21:U32" si="6">ROUND(E21*T21,2)</f>
        <v>119.6</v>
      </c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112</v>
      </c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3">
      <c r="A22" s="205">
        <v>10</v>
      </c>
      <c r="B22" s="206" t="s">
        <v>126</v>
      </c>
      <c r="C22" s="207" t="s">
        <v>127</v>
      </c>
      <c r="D22" s="208" t="s">
        <v>107</v>
      </c>
      <c r="E22" s="209">
        <v>598</v>
      </c>
      <c r="F22" s="210"/>
      <c r="G22" s="211">
        <f t="shared" si="0"/>
        <v>0</v>
      </c>
      <c r="H22" s="210"/>
      <c r="I22" s="211">
        <f t="shared" si="1"/>
        <v>0</v>
      </c>
      <c r="J22" s="210"/>
      <c r="K22" s="211">
        <f t="shared" si="2"/>
        <v>0</v>
      </c>
      <c r="L22" s="211">
        <v>21</v>
      </c>
      <c r="M22" s="211">
        <f t="shared" si="3"/>
        <v>0</v>
      </c>
      <c r="N22" s="212">
        <v>0</v>
      </c>
      <c r="O22" s="212">
        <f t="shared" si="4"/>
        <v>0</v>
      </c>
      <c r="P22" s="212">
        <v>8.0000000000000002E-3</v>
      </c>
      <c r="Q22" s="212">
        <f t="shared" si="5"/>
        <v>4.7839999999999998</v>
      </c>
      <c r="R22" s="212"/>
      <c r="S22" s="212"/>
      <c r="T22" s="213">
        <v>6.6000000000000003E-2</v>
      </c>
      <c r="U22" s="212">
        <f t="shared" si="6"/>
        <v>39.47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112</v>
      </c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3">
      <c r="A23" s="205">
        <v>11</v>
      </c>
      <c r="B23" s="206" t="s">
        <v>128</v>
      </c>
      <c r="C23" s="207" t="s">
        <v>129</v>
      </c>
      <c r="D23" s="208" t="s">
        <v>107</v>
      </c>
      <c r="E23" s="209">
        <v>598</v>
      </c>
      <c r="F23" s="210"/>
      <c r="G23" s="211">
        <f t="shared" si="0"/>
        <v>0</v>
      </c>
      <c r="H23" s="210"/>
      <c r="I23" s="211">
        <f t="shared" si="1"/>
        <v>0</v>
      </c>
      <c r="J23" s="210"/>
      <c r="K23" s="211">
        <f t="shared" si="2"/>
        <v>0</v>
      </c>
      <c r="L23" s="211">
        <v>21</v>
      </c>
      <c r="M23" s="211">
        <f t="shared" si="3"/>
        <v>0</v>
      </c>
      <c r="N23" s="212">
        <v>0</v>
      </c>
      <c r="O23" s="212">
        <f t="shared" si="4"/>
        <v>0</v>
      </c>
      <c r="P23" s="212">
        <v>2.4649999999999998E-2</v>
      </c>
      <c r="Q23" s="212">
        <f t="shared" si="5"/>
        <v>14.7407</v>
      </c>
      <c r="R23" s="212"/>
      <c r="S23" s="212"/>
      <c r="T23" s="213">
        <v>0.21</v>
      </c>
      <c r="U23" s="212">
        <f t="shared" si="6"/>
        <v>125.58</v>
      </c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112</v>
      </c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3">
      <c r="A24" s="205">
        <v>12</v>
      </c>
      <c r="B24" s="206" t="s">
        <v>130</v>
      </c>
      <c r="C24" s="207" t="s">
        <v>131</v>
      </c>
      <c r="D24" s="208" t="s">
        <v>107</v>
      </c>
      <c r="E24" s="209">
        <v>598</v>
      </c>
      <c r="F24" s="210"/>
      <c r="G24" s="211">
        <f t="shared" si="0"/>
        <v>0</v>
      </c>
      <c r="H24" s="210"/>
      <c r="I24" s="211">
        <f t="shared" si="1"/>
        <v>0</v>
      </c>
      <c r="J24" s="210"/>
      <c r="K24" s="211">
        <f t="shared" si="2"/>
        <v>0</v>
      </c>
      <c r="L24" s="211">
        <v>21</v>
      </c>
      <c r="M24" s="211">
        <f t="shared" si="3"/>
        <v>0</v>
      </c>
      <c r="N24" s="212">
        <v>0</v>
      </c>
      <c r="O24" s="212">
        <f t="shared" si="4"/>
        <v>0</v>
      </c>
      <c r="P24" s="212">
        <v>2.4649999999999998E-2</v>
      </c>
      <c r="Q24" s="212">
        <f t="shared" si="5"/>
        <v>14.7407</v>
      </c>
      <c r="R24" s="212"/>
      <c r="S24" s="212"/>
      <c r="T24" s="213">
        <v>0.25</v>
      </c>
      <c r="U24" s="212">
        <f t="shared" si="6"/>
        <v>149.5</v>
      </c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112</v>
      </c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3">
      <c r="A25" s="205">
        <v>13</v>
      </c>
      <c r="B25" s="206" t="s">
        <v>132</v>
      </c>
      <c r="C25" s="207" t="s">
        <v>133</v>
      </c>
      <c r="D25" s="208" t="s">
        <v>134</v>
      </c>
      <c r="E25" s="209">
        <v>134</v>
      </c>
      <c r="F25" s="210"/>
      <c r="G25" s="211">
        <f t="shared" si="0"/>
        <v>0</v>
      </c>
      <c r="H25" s="210"/>
      <c r="I25" s="211">
        <f t="shared" si="1"/>
        <v>0</v>
      </c>
      <c r="J25" s="210"/>
      <c r="K25" s="211">
        <f t="shared" si="2"/>
        <v>0</v>
      </c>
      <c r="L25" s="211">
        <v>21</v>
      </c>
      <c r="M25" s="211">
        <f t="shared" si="3"/>
        <v>0</v>
      </c>
      <c r="N25" s="212">
        <v>0</v>
      </c>
      <c r="O25" s="212">
        <f t="shared" si="4"/>
        <v>0</v>
      </c>
      <c r="P25" s="212">
        <v>0</v>
      </c>
      <c r="Q25" s="212">
        <f t="shared" si="5"/>
        <v>0</v>
      </c>
      <c r="R25" s="212"/>
      <c r="S25" s="212"/>
      <c r="T25" s="213">
        <v>0.17</v>
      </c>
      <c r="U25" s="212">
        <f t="shared" si="6"/>
        <v>22.78</v>
      </c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112</v>
      </c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3">
      <c r="A26" s="205">
        <v>14</v>
      </c>
      <c r="B26" s="206" t="s">
        <v>132</v>
      </c>
      <c r="C26" s="207" t="s">
        <v>135</v>
      </c>
      <c r="D26" s="208" t="s">
        <v>134</v>
      </c>
      <c r="E26" s="209">
        <v>60</v>
      </c>
      <c r="F26" s="210"/>
      <c r="G26" s="211">
        <f t="shared" si="0"/>
        <v>0</v>
      </c>
      <c r="H26" s="210"/>
      <c r="I26" s="211">
        <f t="shared" si="1"/>
        <v>0</v>
      </c>
      <c r="J26" s="210"/>
      <c r="K26" s="211">
        <f t="shared" si="2"/>
        <v>0</v>
      </c>
      <c r="L26" s="211">
        <v>21</v>
      </c>
      <c r="M26" s="211">
        <f t="shared" si="3"/>
        <v>0</v>
      </c>
      <c r="N26" s="212">
        <v>0</v>
      </c>
      <c r="O26" s="212">
        <f t="shared" si="4"/>
        <v>0</v>
      </c>
      <c r="P26" s="212">
        <v>0.1</v>
      </c>
      <c r="Q26" s="212">
        <f t="shared" si="5"/>
        <v>6</v>
      </c>
      <c r="R26" s="212"/>
      <c r="S26" s="212"/>
      <c r="T26" s="213">
        <v>0.17</v>
      </c>
      <c r="U26" s="212">
        <f t="shared" si="6"/>
        <v>10.199999999999999</v>
      </c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112</v>
      </c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3">
      <c r="A27" s="205">
        <v>15</v>
      </c>
      <c r="B27" s="206" t="s">
        <v>136</v>
      </c>
      <c r="C27" s="207" t="s">
        <v>137</v>
      </c>
      <c r="D27" s="208" t="s">
        <v>107</v>
      </c>
      <c r="E27" s="209">
        <v>1273</v>
      </c>
      <c r="F27" s="210"/>
      <c r="G27" s="211">
        <f t="shared" si="0"/>
        <v>0</v>
      </c>
      <c r="H27" s="210"/>
      <c r="I27" s="211">
        <f t="shared" si="1"/>
        <v>0</v>
      </c>
      <c r="J27" s="210"/>
      <c r="K27" s="211">
        <f t="shared" si="2"/>
        <v>0</v>
      </c>
      <c r="L27" s="211">
        <v>21</v>
      </c>
      <c r="M27" s="211">
        <f t="shared" si="3"/>
        <v>0</v>
      </c>
      <c r="N27" s="212">
        <v>0</v>
      </c>
      <c r="O27" s="212">
        <f t="shared" si="4"/>
        <v>0</v>
      </c>
      <c r="P27" s="212">
        <v>8.0000000000000002E-3</v>
      </c>
      <c r="Q27" s="212">
        <f t="shared" si="5"/>
        <v>10.183999999999999</v>
      </c>
      <c r="R27" s="212"/>
      <c r="S27" s="212"/>
      <c r="T27" s="213">
        <v>6.6000000000000003E-2</v>
      </c>
      <c r="U27" s="212">
        <f t="shared" si="6"/>
        <v>84.02</v>
      </c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112</v>
      </c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3">
      <c r="A28" s="205">
        <v>16</v>
      </c>
      <c r="B28" s="206" t="s">
        <v>138</v>
      </c>
      <c r="C28" s="207" t="s">
        <v>139</v>
      </c>
      <c r="D28" s="208" t="s">
        <v>107</v>
      </c>
      <c r="E28" s="209">
        <v>1273</v>
      </c>
      <c r="F28" s="210"/>
      <c r="G28" s="211">
        <f t="shared" si="0"/>
        <v>0</v>
      </c>
      <c r="H28" s="210"/>
      <c r="I28" s="211">
        <f t="shared" si="1"/>
        <v>0</v>
      </c>
      <c r="J28" s="210"/>
      <c r="K28" s="211">
        <f t="shared" si="2"/>
        <v>0</v>
      </c>
      <c r="L28" s="211">
        <v>21</v>
      </c>
      <c r="M28" s="211">
        <f t="shared" si="3"/>
        <v>0</v>
      </c>
      <c r="N28" s="212">
        <v>0</v>
      </c>
      <c r="O28" s="212">
        <f t="shared" si="4"/>
        <v>0</v>
      </c>
      <c r="P28" s="212">
        <v>2.4649999999999998E-2</v>
      </c>
      <c r="Q28" s="212">
        <f t="shared" si="5"/>
        <v>31.379449999999999</v>
      </c>
      <c r="R28" s="212"/>
      <c r="S28" s="212"/>
      <c r="T28" s="213">
        <v>0.3</v>
      </c>
      <c r="U28" s="212">
        <f t="shared" si="6"/>
        <v>381.9</v>
      </c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112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3">
      <c r="A29" s="205">
        <v>17</v>
      </c>
      <c r="B29" s="206" t="s">
        <v>140</v>
      </c>
      <c r="C29" s="207" t="s">
        <v>141</v>
      </c>
      <c r="D29" s="208" t="s">
        <v>142</v>
      </c>
      <c r="E29" s="209">
        <v>135</v>
      </c>
      <c r="F29" s="210"/>
      <c r="G29" s="211">
        <f t="shared" si="0"/>
        <v>0</v>
      </c>
      <c r="H29" s="210"/>
      <c r="I29" s="211">
        <f t="shared" si="1"/>
        <v>0</v>
      </c>
      <c r="J29" s="210"/>
      <c r="K29" s="211">
        <f t="shared" si="2"/>
        <v>0</v>
      </c>
      <c r="L29" s="211">
        <v>21</v>
      </c>
      <c r="M29" s="211">
        <f t="shared" si="3"/>
        <v>0</v>
      </c>
      <c r="N29" s="212">
        <v>0</v>
      </c>
      <c r="O29" s="212">
        <f t="shared" si="4"/>
        <v>0</v>
      </c>
      <c r="P29" s="212">
        <v>9.6000000000000002E-4</v>
      </c>
      <c r="Q29" s="212">
        <f t="shared" si="5"/>
        <v>0.12959999999999999</v>
      </c>
      <c r="R29" s="212"/>
      <c r="S29" s="212"/>
      <c r="T29" s="213">
        <v>0.05</v>
      </c>
      <c r="U29" s="212">
        <f t="shared" si="6"/>
        <v>6.75</v>
      </c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112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3">
      <c r="A30" s="205">
        <v>18</v>
      </c>
      <c r="B30" s="206" t="s">
        <v>143</v>
      </c>
      <c r="C30" s="207" t="s">
        <v>144</v>
      </c>
      <c r="D30" s="208" t="s">
        <v>134</v>
      </c>
      <c r="E30" s="209">
        <v>135</v>
      </c>
      <c r="F30" s="210"/>
      <c r="G30" s="211">
        <f t="shared" si="0"/>
        <v>0</v>
      </c>
      <c r="H30" s="210"/>
      <c r="I30" s="211">
        <f t="shared" si="1"/>
        <v>0</v>
      </c>
      <c r="J30" s="210"/>
      <c r="K30" s="211">
        <f t="shared" si="2"/>
        <v>0</v>
      </c>
      <c r="L30" s="211">
        <v>21</v>
      </c>
      <c r="M30" s="211">
        <f t="shared" si="3"/>
        <v>0</v>
      </c>
      <c r="N30" s="212">
        <v>0</v>
      </c>
      <c r="O30" s="212">
        <f t="shared" si="4"/>
        <v>0</v>
      </c>
      <c r="P30" s="212">
        <v>4.64E-3</v>
      </c>
      <c r="Q30" s="212">
        <f t="shared" si="5"/>
        <v>0.62639999999999996</v>
      </c>
      <c r="R30" s="212"/>
      <c r="S30" s="212"/>
      <c r="T30" s="213">
        <v>0.16208</v>
      </c>
      <c r="U30" s="212">
        <f t="shared" si="6"/>
        <v>21.88</v>
      </c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108</v>
      </c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3">
      <c r="A31" s="205">
        <v>19</v>
      </c>
      <c r="B31" s="206" t="s">
        <v>145</v>
      </c>
      <c r="C31" s="207" t="s">
        <v>146</v>
      </c>
      <c r="D31" s="208" t="s">
        <v>134</v>
      </c>
      <c r="E31" s="209">
        <v>28</v>
      </c>
      <c r="F31" s="210"/>
      <c r="G31" s="211">
        <f t="shared" si="0"/>
        <v>0</v>
      </c>
      <c r="H31" s="210"/>
      <c r="I31" s="211">
        <f t="shared" si="1"/>
        <v>0</v>
      </c>
      <c r="J31" s="210"/>
      <c r="K31" s="211">
        <f t="shared" si="2"/>
        <v>0</v>
      </c>
      <c r="L31" s="211">
        <v>21</v>
      </c>
      <c r="M31" s="211">
        <f t="shared" si="3"/>
        <v>0</v>
      </c>
      <c r="N31" s="212">
        <v>0</v>
      </c>
      <c r="O31" s="212">
        <f t="shared" si="4"/>
        <v>0</v>
      </c>
      <c r="P31" s="212">
        <v>2.2599999999999999E-3</v>
      </c>
      <c r="Q31" s="212">
        <f t="shared" si="5"/>
        <v>6.3280000000000003E-2</v>
      </c>
      <c r="R31" s="212"/>
      <c r="S31" s="212"/>
      <c r="T31" s="213">
        <v>0.05</v>
      </c>
      <c r="U31" s="212">
        <f t="shared" si="6"/>
        <v>1.4</v>
      </c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112</v>
      </c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3">
      <c r="A32" s="205">
        <v>20</v>
      </c>
      <c r="B32" s="206" t="s">
        <v>147</v>
      </c>
      <c r="C32" s="207" t="s">
        <v>148</v>
      </c>
      <c r="D32" s="208" t="s">
        <v>142</v>
      </c>
      <c r="E32" s="209">
        <v>8</v>
      </c>
      <c r="F32" s="210"/>
      <c r="G32" s="211">
        <f t="shared" si="0"/>
        <v>0</v>
      </c>
      <c r="H32" s="210"/>
      <c r="I32" s="211">
        <f t="shared" si="1"/>
        <v>0</v>
      </c>
      <c r="J32" s="210"/>
      <c r="K32" s="211">
        <f t="shared" si="2"/>
        <v>0</v>
      </c>
      <c r="L32" s="211">
        <v>21</v>
      </c>
      <c r="M32" s="211">
        <f t="shared" si="3"/>
        <v>0</v>
      </c>
      <c r="N32" s="212">
        <v>0</v>
      </c>
      <c r="O32" s="212">
        <f t="shared" si="4"/>
        <v>0</v>
      </c>
      <c r="P32" s="212">
        <v>3.2200000000000002E-3</v>
      </c>
      <c r="Q32" s="212">
        <f t="shared" si="5"/>
        <v>2.5760000000000002E-2</v>
      </c>
      <c r="R32" s="212"/>
      <c r="S32" s="212"/>
      <c r="T32" s="213">
        <v>0.17</v>
      </c>
      <c r="U32" s="212">
        <f t="shared" si="6"/>
        <v>1.36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112</v>
      </c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x14ac:dyDescent="0.3">
      <c r="A33" s="215" t="s">
        <v>103</v>
      </c>
      <c r="B33" s="216" t="s">
        <v>57</v>
      </c>
      <c r="C33" s="217" t="s">
        <v>58</v>
      </c>
      <c r="D33" s="218"/>
      <c r="E33" s="219"/>
      <c r="F33" s="220"/>
      <c r="G33" s="220">
        <f>SUMIF(AE34:AE41,"&lt;&gt;NOR",G34:G41)</f>
        <v>0</v>
      </c>
      <c r="H33" s="220"/>
      <c r="I33" s="220">
        <f>SUM(I34:I41)</f>
        <v>0</v>
      </c>
      <c r="J33" s="220"/>
      <c r="K33" s="220">
        <f>SUM(K34:K41)</f>
        <v>0</v>
      </c>
      <c r="L33" s="220"/>
      <c r="M33" s="220">
        <f>SUM(M34:M41)</f>
        <v>0</v>
      </c>
      <c r="N33" s="221"/>
      <c r="O33" s="221">
        <f>SUM(O34:O41)</f>
        <v>0</v>
      </c>
      <c r="P33" s="221"/>
      <c r="Q33" s="221">
        <f>SUM(Q34:Q41)</f>
        <v>0</v>
      </c>
      <c r="R33" s="221"/>
      <c r="S33" s="221"/>
      <c r="T33" s="222"/>
      <c r="U33" s="221">
        <f>SUM(U34:U41)</f>
        <v>256.73</v>
      </c>
      <c r="AE33" t="s">
        <v>104</v>
      </c>
    </row>
    <row r="34" spans="1:60" outlineLevel="1" x14ac:dyDescent="0.3">
      <c r="A34" s="205">
        <v>21</v>
      </c>
      <c r="B34" s="206" t="s">
        <v>149</v>
      </c>
      <c r="C34" s="207" t="s">
        <v>150</v>
      </c>
      <c r="D34" s="208" t="s">
        <v>151</v>
      </c>
      <c r="E34" s="209">
        <v>116.7</v>
      </c>
      <c r="F34" s="210"/>
      <c r="G34" s="211">
        <f t="shared" ref="G34:G41" si="7">ROUND(E34*F34,2)</f>
        <v>0</v>
      </c>
      <c r="H34" s="210"/>
      <c r="I34" s="211">
        <f t="shared" ref="I34:I41" si="8">ROUND(E34*H34,2)</f>
        <v>0</v>
      </c>
      <c r="J34" s="210"/>
      <c r="K34" s="211">
        <f t="shared" ref="K34:K41" si="9">ROUND(E34*J34,2)</f>
        <v>0</v>
      </c>
      <c r="L34" s="211">
        <v>21</v>
      </c>
      <c r="M34" s="211">
        <f t="shared" ref="M34:M41" si="10">G34*(1+L34/100)</f>
        <v>0</v>
      </c>
      <c r="N34" s="212">
        <v>0</v>
      </c>
      <c r="O34" s="212">
        <f t="shared" ref="O34:O41" si="11">ROUND(E34*N34,5)</f>
        <v>0</v>
      </c>
      <c r="P34" s="212">
        <v>0</v>
      </c>
      <c r="Q34" s="212">
        <f t="shared" ref="Q34:Q41" si="12">ROUND(E34*P34,5)</f>
        <v>0</v>
      </c>
      <c r="R34" s="212"/>
      <c r="S34" s="212"/>
      <c r="T34" s="213">
        <v>0.49</v>
      </c>
      <c r="U34" s="212">
        <f t="shared" ref="U34:U41" si="13">ROUND(E34*T34,2)</f>
        <v>57.18</v>
      </c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112</v>
      </c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3">
      <c r="A35" s="205">
        <v>22</v>
      </c>
      <c r="B35" s="206" t="s">
        <v>152</v>
      </c>
      <c r="C35" s="207" t="s">
        <v>153</v>
      </c>
      <c r="D35" s="208" t="s">
        <v>151</v>
      </c>
      <c r="E35" s="209">
        <v>3740</v>
      </c>
      <c r="F35" s="210"/>
      <c r="G35" s="211">
        <f t="shared" si="7"/>
        <v>0</v>
      </c>
      <c r="H35" s="210"/>
      <c r="I35" s="211">
        <f t="shared" si="8"/>
        <v>0</v>
      </c>
      <c r="J35" s="210"/>
      <c r="K35" s="211">
        <f t="shared" si="9"/>
        <v>0</v>
      </c>
      <c r="L35" s="211">
        <v>21</v>
      </c>
      <c r="M35" s="211">
        <f t="shared" si="10"/>
        <v>0</v>
      </c>
      <c r="N35" s="212">
        <v>0</v>
      </c>
      <c r="O35" s="212">
        <f t="shared" si="11"/>
        <v>0</v>
      </c>
      <c r="P35" s="212">
        <v>0</v>
      </c>
      <c r="Q35" s="212">
        <f t="shared" si="12"/>
        <v>0</v>
      </c>
      <c r="R35" s="212"/>
      <c r="S35" s="212"/>
      <c r="T35" s="213">
        <v>0</v>
      </c>
      <c r="U35" s="212">
        <f t="shared" si="13"/>
        <v>0</v>
      </c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112</v>
      </c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3">
      <c r="A36" s="205">
        <v>23</v>
      </c>
      <c r="B36" s="206" t="s">
        <v>152</v>
      </c>
      <c r="C36" s="207" t="s">
        <v>153</v>
      </c>
      <c r="D36" s="208" t="s">
        <v>151</v>
      </c>
      <c r="E36" s="209">
        <v>327</v>
      </c>
      <c r="F36" s="210"/>
      <c r="G36" s="211">
        <f t="shared" si="7"/>
        <v>0</v>
      </c>
      <c r="H36" s="210"/>
      <c r="I36" s="211">
        <f t="shared" si="8"/>
        <v>0</v>
      </c>
      <c r="J36" s="210"/>
      <c r="K36" s="211">
        <f t="shared" si="9"/>
        <v>0</v>
      </c>
      <c r="L36" s="211">
        <v>21</v>
      </c>
      <c r="M36" s="211">
        <f t="shared" si="10"/>
        <v>0</v>
      </c>
      <c r="N36" s="212">
        <v>0</v>
      </c>
      <c r="O36" s="212">
        <f t="shared" si="11"/>
        <v>0</v>
      </c>
      <c r="P36" s="212">
        <v>0</v>
      </c>
      <c r="Q36" s="212">
        <f t="shared" si="12"/>
        <v>0</v>
      </c>
      <c r="R36" s="212"/>
      <c r="S36" s="212"/>
      <c r="T36" s="213">
        <v>0</v>
      </c>
      <c r="U36" s="212">
        <f t="shared" si="13"/>
        <v>0</v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112</v>
      </c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3">
      <c r="A37" s="205">
        <v>24</v>
      </c>
      <c r="B37" s="206" t="s">
        <v>154</v>
      </c>
      <c r="C37" s="207" t="s">
        <v>155</v>
      </c>
      <c r="D37" s="208" t="s">
        <v>151</v>
      </c>
      <c r="E37" s="209">
        <v>116.7</v>
      </c>
      <c r="F37" s="210"/>
      <c r="G37" s="211">
        <f t="shared" si="7"/>
        <v>0</v>
      </c>
      <c r="H37" s="210"/>
      <c r="I37" s="211">
        <f t="shared" si="8"/>
        <v>0</v>
      </c>
      <c r="J37" s="210"/>
      <c r="K37" s="211">
        <f t="shared" si="9"/>
        <v>0</v>
      </c>
      <c r="L37" s="211">
        <v>21</v>
      </c>
      <c r="M37" s="211">
        <f t="shared" si="10"/>
        <v>0</v>
      </c>
      <c r="N37" s="212">
        <v>0</v>
      </c>
      <c r="O37" s="212">
        <f t="shared" si="11"/>
        <v>0</v>
      </c>
      <c r="P37" s="212">
        <v>0</v>
      </c>
      <c r="Q37" s="212">
        <f t="shared" si="12"/>
        <v>0</v>
      </c>
      <c r="R37" s="212"/>
      <c r="S37" s="212"/>
      <c r="T37" s="213">
        <v>0.94199999999999995</v>
      </c>
      <c r="U37" s="212">
        <f t="shared" si="13"/>
        <v>109.93</v>
      </c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112</v>
      </c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3">
      <c r="A38" s="205">
        <v>25</v>
      </c>
      <c r="B38" s="206" t="s">
        <v>156</v>
      </c>
      <c r="C38" s="207" t="s">
        <v>157</v>
      </c>
      <c r="D38" s="208" t="s">
        <v>151</v>
      </c>
      <c r="E38" s="209">
        <v>853.5</v>
      </c>
      <c r="F38" s="210"/>
      <c r="G38" s="211">
        <f t="shared" si="7"/>
        <v>0</v>
      </c>
      <c r="H38" s="210"/>
      <c r="I38" s="211">
        <f t="shared" si="8"/>
        <v>0</v>
      </c>
      <c r="J38" s="210"/>
      <c r="K38" s="211">
        <f t="shared" si="9"/>
        <v>0</v>
      </c>
      <c r="L38" s="211">
        <v>21</v>
      </c>
      <c r="M38" s="211">
        <f t="shared" si="10"/>
        <v>0</v>
      </c>
      <c r="N38" s="212">
        <v>0</v>
      </c>
      <c r="O38" s="212">
        <f t="shared" si="11"/>
        <v>0</v>
      </c>
      <c r="P38" s="212">
        <v>0</v>
      </c>
      <c r="Q38" s="212">
        <f t="shared" si="12"/>
        <v>0</v>
      </c>
      <c r="R38" s="212"/>
      <c r="S38" s="212"/>
      <c r="T38" s="213">
        <v>0.105</v>
      </c>
      <c r="U38" s="212">
        <f t="shared" si="13"/>
        <v>89.62</v>
      </c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112</v>
      </c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3">
      <c r="A39" s="205">
        <v>26</v>
      </c>
      <c r="B39" s="206" t="s">
        <v>158</v>
      </c>
      <c r="C39" s="207" t="s">
        <v>159</v>
      </c>
      <c r="D39" s="208" t="s">
        <v>151</v>
      </c>
      <c r="E39" s="209">
        <v>17.7</v>
      </c>
      <c r="F39" s="210"/>
      <c r="G39" s="211">
        <f t="shared" si="7"/>
        <v>0</v>
      </c>
      <c r="H39" s="210"/>
      <c r="I39" s="211">
        <f t="shared" si="8"/>
        <v>0</v>
      </c>
      <c r="J39" s="210"/>
      <c r="K39" s="211">
        <f t="shared" si="9"/>
        <v>0</v>
      </c>
      <c r="L39" s="211">
        <v>21</v>
      </c>
      <c r="M39" s="211">
        <f t="shared" si="10"/>
        <v>0</v>
      </c>
      <c r="N39" s="212">
        <v>0</v>
      </c>
      <c r="O39" s="212">
        <f t="shared" si="11"/>
        <v>0</v>
      </c>
      <c r="P39" s="212">
        <v>0</v>
      </c>
      <c r="Q39" s="212">
        <f t="shared" si="12"/>
        <v>0</v>
      </c>
      <c r="R39" s="212"/>
      <c r="S39" s="212"/>
      <c r="T39" s="213">
        <v>0</v>
      </c>
      <c r="U39" s="212">
        <f t="shared" si="13"/>
        <v>0</v>
      </c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112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3">
      <c r="A40" s="205">
        <v>27</v>
      </c>
      <c r="B40" s="206" t="s">
        <v>160</v>
      </c>
      <c r="C40" s="207" t="s">
        <v>161</v>
      </c>
      <c r="D40" s="208" t="s">
        <v>151</v>
      </c>
      <c r="E40" s="209">
        <v>66.3</v>
      </c>
      <c r="F40" s="210"/>
      <c r="G40" s="211">
        <f t="shared" si="7"/>
        <v>0</v>
      </c>
      <c r="H40" s="210"/>
      <c r="I40" s="211">
        <f t="shared" si="8"/>
        <v>0</v>
      </c>
      <c r="J40" s="210"/>
      <c r="K40" s="211">
        <f t="shared" si="9"/>
        <v>0</v>
      </c>
      <c r="L40" s="211">
        <v>21</v>
      </c>
      <c r="M40" s="211">
        <f t="shared" si="10"/>
        <v>0</v>
      </c>
      <c r="N40" s="212">
        <v>0</v>
      </c>
      <c r="O40" s="212">
        <f t="shared" si="11"/>
        <v>0</v>
      </c>
      <c r="P40" s="212">
        <v>0</v>
      </c>
      <c r="Q40" s="212">
        <f t="shared" si="12"/>
        <v>0</v>
      </c>
      <c r="R40" s="212"/>
      <c r="S40" s="212"/>
      <c r="T40" s="213">
        <v>0</v>
      </c>
      <c r="U40" s="212">
        <f t="shared" si="13"/>
        <v>0</v>
      </c>
      <c r="V40" s="214"/>
      <c r="W40" s="214"/>
      <c r="X40" s="214"/>
      <c r="Y40" s="214"/>
      <c r="Z40" s="214"/>
      <c r="AA40" s="214"/>
      <c r="AB40" s="214"/>
      <c r="AC40" s="214"/>
      <c r="AD40" s="214"/>
      <c r="AE40" s="214" t="s">
        <v>112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3">
      <c r="A41" s="205">
        <v>28</v>
      </c>
      <c r="B41" s="206" t="s">
        <v>162</v>
      </c>
      <c r="C41" s="207" t="s">
        <v>163</v>
      </c>
      <c r="D41" s="208" t="s">
        <v>151</v>
      </c>
      <c r="E41" s="209">
        <v>32.700000000000003</v>
      </c>
      <c r="F41" s="210"/>
      <c r="G41" s="211">
        <f t="shared" si="7"/>
        <v>0</v>
      </c>
      <c r="H41" s="210"/>
      <c r="I41" s="211">
        <f t="shared" si="8"/>
        <v>0</v>
      </c>
      <c r="J41" s="210"/>
      <c r="K41" s="211">
        <f t="shared" si="9"/>
        <v>0</v>
      </c>
      <c r="L41" s="211">
        <v>21</v>
      </c>
      <c r="M41" s="211">
        <f t="shared" si="10"/>
        <v>0</v>
      </c>
      <c r="N41" s="212">
        <v>0</v>
      </c>
      <c r="O41" s="212">
        <f t="shared" si="11"/>
        <v>0</v>
      </c>
      <c r="P41" s="212">
        <v>0</v>
      </c>
      <c r="Q41" s="212">
        <f t="shared" si="12"/>
        <v>0</v>
      </c>
      <c r="R41" s="212"/>
      <c r="S41" s="212"/>
      <c r="T41" s="213">
        <v>0</v>
      </c>
      <c r="U41" s="212">
        <f t="shared" si="13"/>
        <v>0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112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x14ac:dyDescent="0.3">
      <c r="A42" s="215" t="s">
        <v>103</v>
      </c>
      <c r="B42" s="216" t="s">
        <v>59</v>
      </c>
      <c r="C42" s="217" t="s">
        <v>60</v>
      </c>
      <c r="D42" s="218"/>
      <c r="E42" s="219"/>
      <c r="F42" s="220"/>
      <c r="G42" s="220">
        <f>SUMIF(AE43:AE43,"&lt;&gt;NOR",G43:G43)</f>
        <v>0</v>
      </c>
      <c r="H42" s="220"/>
      <c r="I42" s="220">
        <f>SUM(I43:I43)</f>
        <v>0</v>
      </c>
      <c r="J42" s="220"/>
      <c r="K42" s="220">
        <f>SUM(K43:K43)</f>
        <v>0</v>
      </c>
      <c r="L42" s="220"/>
      <c r="M42" s="220">
        <f>SUM(M43:M43)</f>
        <v>0</v>
      </c>
      <c r="N42" s="221"/>
      <c r="O42" s="221">
        <f>SUM(O43:O43)</f>
        <v>0</v>
      </c>
      <c r="P42" s="221"/>
      <c r="Q42" s="221">
        <f>SUM(Q43:Q43)</f>
        <v>0</v>
      </c>
      <c r="R42" s="221"/>
      <c r="S42" s="221"/>
      <c r="T42" s="222"/>
      <c r="U42" s="221">
        <f>SUM(U43:U43)</f>
        <v>403.46</v>
      </c>
      <c r="AE42" t="s">
        <v>104</v>
      </c>
    </row>
    <row r="43" spans="1:60" outlineLevel="1" x14ac:dyDescent="0.3">
      <c r="A43" s="205">
        <v>29</v>
      </c>
      <c r="B43" s="206" t="s">
        <v>164</v>
      </c>
      <c r="C43" s="207" t="s">
        <v>165</v>
      </c>
      <c r="D43" s="208" t="s">
        <v>151</v>
      </c>
      <c r="E43" s="209">
        <v>429.9</v>
      </c>
      <c r="F43" s="210"/>
      <c r="G43" s="211">
        <f>ROUND(E43*F43,2)</f>
        <v>0</v>
      </c>
      <c r="H43" s="210"/>
      <c r="I43" s="211">
        <f>ROUND(E43*H43,2)</f>
        <v>0</v>
      </c>
      <c r="J43" s="210"/>
      <c r="K43" s="211">
        <f>ROUND(E43*J43,2)</f>
        <v>0</v>
      </c>
      <c r="L43" s="211">
        <v>21</v>
      </c>
      <c r="M43" s="211">
        <f>G43*(1+L43/100)</f>
        <v>0</v>
      </c>
      <c r="N43" s="212">
        <v>0</v>
      </c>
      <c r="O43" s="212">
        <f>ROUND(E43*N43,5)</f>
        <v>0</v>
      </c>
      <c r="P43" s="212">
        <v>0</v>
      </c>
      <c r="Q43" s="212">
        <f>ROUND(E43*P43,5)</f>
        <v>0</v>
      </c>
      <c r="R43" s="212"/>
      <c r="S43" s="212"/>
      <c r="T43" s="213">
        <v>0.9385</v>
      </c>
      <c r="U43" s="212">
        <f>ROUND(E43*T43,2)</f>
        <v>403.46</v>
      </c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112</v>
      </c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x14ac:dyDescent="0.3">
      <c r="A44" s="215" t="s">
        <v>103</v>
      </c>
      <c r="B44" s="216" t="s">
        <v>61</v>
      </c>
      <c r="C44" s="217" t="s">
        <v>62</v>
      </c>
      <c r="D44" s="218"/>
      <c r="E44" s="219"/>
      <c r="F44" s="220"/>
      <c r="G44" s="220">
        <f>SUMIF(AE45:AE47,"&lt;&gt;NOR",G45:G47)</f>
        <v>0</v>
      </c>
      <c r="H44" s="220"/>
      <c r="I44" s="220">
        <f>SUM(I45:I47)</f>
        <v>0</v>
      </c>
      <c r="J44" s="220"/>
      <c r="K44" s="220">
        <f>SUM(K45:K47)</f>
        <v>0</v>
      </c>
      <c r="L44" s="220"/>
      <c r="M44" s="220">
        <f>SUM(M45:M47)</f>
        <v>0</v>
      </c>
      <c r="N44" s="221"/>
      <c r="O44" s="221">
        <f>SUM(O45:O47)</f>
        <v>2.2404799999999998</v>
      </c>
      <c r="P44" s="221"/>
      <c r="Q44" s="221">
        <f>SUM(Q45:Q47)</f>
        <v>0</v>
      </c>
      <c r="R44" s="221"/>
      <c r="S44" s="221"/>
      <c r="T44" s="222"/>
      <c r="U44" s="221">
        <f>SUM(U45:U47)</f>
        <v>190.95</v>
      </c>
      <c r="AE44" t="s">
        <v>104</v>
      </c>
    </row>
    <row r="45" spans="1:60" outlineLevel="1" x14ac:dyDescent="0.3">
      <c r="A45" s="205">
        <v>30</v>
      </c>
      <c r="B45" s="206" t="s">
        <v>166</v>
      </c>
      <c r="C45" s="207" t="s">
        <v>167</v>
      </c>
      <c r="D45" s="208" t="s">
        <v>107</v>
      </c>
      <c r="E45" s="209">
        <v>1273</v>
      </c>
      <c r="F45" s="210"/>
      <c r="G45" s="211">
        <f>ROUND(E45*F45,2)</f>
        <v>0</v>
      </c>
      <c r="H45" s="210"/>
      <c r="I45" s="211">
        <f>ROUND(E45*H45,2)</f>
        <v>0</v>
      </c>
      <c r="J45" s="210"/>
      <c r="K45" s="211">
        <f>ROUND(E45*J45,2)</f>
        <v>0</v>
      </c>
      <c r="L45" s="211">
        <v>21</v>
      </c>
      <c r="M45" s="211">
        <f>G45*(1+L45/100)</f>
        <v>0</v>
      </c>
      <c r="N45" s="212">
        <v>1.0000000000000001E-5</v>
      </c>
      <c r="O45" s="212">
        <f>ROUND(E45*N45,5)</f>
        <v>1.273E-2</v>
      </c>
      <c r="P45" s="212">
        <v>0</v>
      </c>
      <c r="Q45" s="212">
        <f>ROUND(E45*P45,5)</f>
        <v>0</v>
      </c>
      <c r="R45" s="212"/>
      <c r="S45" s="212"/>
      <c r="T45" s="213">
        <v>7.0000000000000007E-2</v>
      </c>
      <c r="U45" s="212">
        <f>ROUND(E45*T45,2)</f>
        <v>89.11</v>
      </c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112</v>
      </c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3">
      <c r="A46" s="205">
        <v>31</v>
      </c>
      <c r="B46" s="206" t="s">
        <v>168</v>
      </c>
      <c r="C46" s="207" t="s">
        <v>169</v>
      </c>
      <c r="D46" s="208" t="s">
        <v>107</v>
      </c>
      <c r="E46" s="209">
        <v>1273</v>
      </c>
      <c r="F46" s="210"/>
      <c r="G46" s="211">
        <f>ROUND(E46*F46,2)</f>
        <v>0</v>
      </c>
      <c r="H46" s="210"/>
      <c r="I46" s="211">
        <f>ROUND(E46*H46,2)</f>
        <v>0</v>
      </c>
      <c r="J46" s="210"/>
      <c r="K46" s="211">
        <f>ROUND(E46*J46,2)</f>
        <v>0</v>
      </c>
      <c r="L46" s="211">
        <v>21</v>
      </c>
      <c r="M46" s="211">
        <f>G46*(1+L46/100)</f>
        <v>0</v>
      </c>
      <c r="N46" s="212">
        <v>0</v>
      </c>
      <c r="O46" s="212">
        <f>ROUND(E46*N46,5)</f>
        <v>0</v>
      </c>
      <c r="P46" s="212">
        <v>0</v>
      </c>
      <c r="Q46" s="212">
        <f>ROUND(E46*P46,5)</f>
        <v>0</v>
      </c>
      <c r="R46" s="212"/>
      <c r="S46" s="212"/>
      <c r="T46" s="213">
        <v>0.08</v>
      </c>
      <c r="U46" s="212">
        <f>ROUND(E46*T46,2)</f>
        <v>101.84</v>
      </c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112</v>
      </c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3">
      <c r="A47" s="205">
        <v>32</v>
      </c>
      <c r="B47" s="206" t="s">
        <v>170</v>
      </c>
      <c r="C47" s="207" t="s">
        <v>171</v>
      </c>
      <c r="D47" s="208" t="s">
        <v>107</v>
      </c>
      <c r="E47" s="209">
        <v>1273</v>
      </c>
      <c r="F47" s="210"/>
      <c r="G47" s="211">
        <f>ROUND(E47*F47,2)</f>
        <v>0</v>
      </c>
      <c r="H47" s="210"/>
      <c r="I47" s="211">
        <f>ROUND(E47*H47,2)</f>
        <v>0</v>
      </c>
      <c r="J47" s="210"/>
      <c r="K47" s="211">
        <f>ROUND(E47*J47,2)</f>
        <v>0</v>
      </c>
      <c r="L47" s="211">
        <v>21</v>
      </c>
      <c r="M47" s="211">
        <f>G47*(1+L47/100)</f>
        <v>0</v>
      </c>
      <c r="N47" s="212">
        <v>1.75E-3</v>
      </c>
      <c r="O47" s="212">
        <f>ROUND(E47*N47,5)</f>
        <v>2.2277499999999999</v>
      </c>
      <c r="P47" s="212">
        <v>0</v>
      </c>
      <c r="Q47" s="212">
        <f>ROUND(E47*P47,5)</f>
        <v>0</v>
      </c>
      <c r="R47" s="212"/>
      <c r="S47" s="212"/>
      <c r="T47" s="213">
        <v>0</v>
      </c>
      <c r="U47" s="212">
        <f>ROUND(E47*T47,2)</f>
        <v>0</v>
      </c>
      <c r="V47" s="214"/>
      <c r="W47" s="214"/>
      <c r="X47" s="214"/>
      <c r="Y47" s="214"/>
      <c r="Z47" s="214"/>
      <c r="AA47" s="214"/>
      <c r="AB47" s="214"/>
      <c r="AC47" s="214"/>
      <c r="AD47" s="214"/>
      <c r="AE47" s="214" t="s">
        <v>172</v>
      </c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x14ac:dyDescent="0.3">
      <c r="A48" s="215" t="s">
        <v>103</v>
      </c>
      <c r="B48" s="216" t="s">
        <v>63</v>
      </c>
      <c r="C48" s="217" t="s">
        <v>64</v>
      </c>
      <c r="D48" s="218"/>
      <c r="E48" s="219"/>
      <c r="F48" s="220"/>
      <c r="G48" s="220">
        <f>SUMIF(AE49:AE49,"&lt;&gt;NOR",G49:G49)</f>
        <v>0</v>
      </c>
      <c r="H48" s="220"/>
      <c r="I48" s="220">
        <f>SUM(I49:I49)</f>
        <v>0</v>
      </c>
      <c r="J48" s="220"/>
      <c r="K48" s="220">
        <f>SUM(K49:K49)</f>
        <v>0</v>
      </c>
      <c r="L48" s="220"/>
      <c r="M48" s="220">
        <f>SUM(M49:M49)</f>
        <v>0</v>
      </c>
      <c r="N48" s="221"/>
      <c r="O48" s="221">
        <f>SUM(O49:O49)</f>
        <v>5.0180000000000002E-2</v>
      </c>
      <c r="P48" s="221"/>
      <c r="Q48" s="221">
        <f>SUM(Q49:Q49)</f>
        <v>0</v>
      </c>
      <c r="R48" s="221"/>
      <c r="S48" s="221"/>
      <c r="T48" s="222"/>
      <c r="U48" s="221">
        <f>SUM(U49:U49)</f>
        <v>1.62</v>
      </c>
      <c r="AE48" t="s">
        <v>104</v>
      </c>
    </row>
    <row r="49" spans="1:60" ht="20.399999999999999" outlineLevel="1" x14ac:dyDescent="0.3">
      <c r="A49" s="205">
        <v>33</v>
      </c>
      <c r="B49" s="206" t="s">
        <v>173</v>
      </c>
      <c r="C49" s="207" t="s">
        <v>174</v>
      </c>
      <c r="D49" s="208" t="s">
        <v>117</v>
      </c>
      <c r="E49" s="209">
        <v>4.5</v>
      </c>
      <c r="F49" s="210"/>
      <c r="G49" s="211">
        <f>ROUND(E49*F49,2)</f>
        <v>0</v>
      </c>
      <c r="H49" s="210"/>
      <c r="I49" s="211">
        <f>ROUND(E49*H49,2)</f>
        <v>0</v>
      </c>
      <c r="J49" s="210"/>
      <c r="K49" s="211">
        <f>ROUND(E49*J49,2)</f>
        <v>0</v>
      </c>
      <c r="L49" s="211">
        <v>21</v>
      </c>
      <c r="M49" s="211">
        <f>G49*(1+L49/100)</f>
        <v>0</v>
      </c>
      <c r="N49" s="212">
        <v>1.115E-2</v>
      </c>
      <c r="O49" s="212">
        <f>ROUND(E49*N49,5)</f>
        <v>5.0180000000000002E-2</v>
      </c>
      <c r="P49" s="212">
        <v>0</v>
      </c>
      <c r="Q49" s="212">
        <f>ROUND(E49*P49,5)</f>
        <v>0</v>
      </c>
      <c r="R49" s="212"/>
      <c r="S49" s="212"/>
      <c r="T49" s="213">
        <v>0.36099999999999999</v>
      </c>
      <c r="U49" s="212">
        <f>ROUND(E49*T49,2)</f>
        <v>1.62</v>
      </c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112</v>
      </c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x14ac:dyDescent="0.3">
      <c r="A50" s="215" t="s">
        <v>103</v>
      </c>
      <c r="B50" s="216" t="s">
        <v>65</v>
      </c>
      <c r="C50" s="217" t="s">
        <v>66</v>
      </c>
      <c r="D50" s="218"/>
      <c r="E50" s="219"/>
      <c r="F50" s="220"/>
      <c r="G50" s="220">
        <f>SUMIF(AE51:AE54,"&lt;&gt;NOR",G51:G54)</f>
        <v>0</v>
      </c>
      <c r="H50" s="220"/>
      <c r="I50" s="220">
        <f>SUM(I51:I54)</f>
        <v>0</v>
      </c>
      <c r="J50" s="220"/>
      <c r="K50" s="220">
        <f>SUM(K51:K54)</f>
        <v>0</v>
      </c>
      <c r="L50" s="220"/>
      <c r="M50" s="220">
        <f>SUM(M51:M54)</f>
        <v>0</v>
      </c>
      <c r="N50" s="221"/>
      <c r="O50" s="221">
        <f>SUM(O51:O54)</f>
        <v>2.0788000000000002</v>
      </c>
      <c r="P50" s="221"/>
      <c r="Q50" s="221">
        <f>SUM(Q51:Q54)</f>
        <v>0</v>
      </c>
      <c r="R50" s="221"/>
      <c r="S50" s="221"/>
      <c r="T50" s="222"/>
      <c r="U50" s="221">
        <f>SUM(U51:U54)</f>
        <v>238.05999999999997</v>
      </c>
      <c r="AE50" t="s">
        <v>104</v>
      </c>
    </row>
    <row r="51" spans="1:60" outlineLevel="1" x14ac:dyDescent="0.3">
      <c r="A51" s="205">
        <v>34</v>
      </c>
      <c r="B51" s="206" t="s">
        <v>175</v>
      </c>
      <c r="C51" s="207" t="s">
        <v>176</v>
      </c>
      <c r="D51" s="208" t="s">
        <v>107</v>
      </c>
      <c r="E51" s="209">
        <v>100</v>
      </c>
      <c r="F51" s="210"/>
      <c r="G51" s="211">
        <f>ROUND(E51*F51,2)</f>
        <v>0</v>
      </c>
      <c r="H51" s="210"/>
      <c r="I51" s="211">
        <f>ROUND(E51*H51,2)</f>
        <v>0</v>
      </c>
      <c r="J51" s="210"/>
      <c r="K51" s="211">
        <f>ROUND(E51*J51,2)</f>
        <v>0</v>
      </c>
      <c r="L51" s="211">
        <v>21</v>
      </c>
      <c r="M51" s="211">
        <f>G51*(1+L51/100)</f>
        <v>0</v>
      </c>
      <c r="N51" s="212">
        <v>1.5630000000000002E-2</v>
      </c>
      <c r="O51" s="212">
        <f>ROUND(E51*N51,5)</f>
        <v>1.5629999999999999</v>
      </c>
      <c r="P51" s="212">
        <v>0</v>
      </c>
      <c r="Q51" s="212">
        <f>ROUND(E51*P51,5)</f>
        <v>0</v>
      </c>
      <c r="R51" s="212"/>
      <c r="S51" s="212"/>
      <c r="T51" s="213">
        <v>1.4822500000000001</v>
      </c>
      <c r="U51" s="212">
        <f>ROUND(E51*T51,2)</f>
        <v>148.22999999999999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108</v>
      </c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3">
      <c r="A52" s="205">
        <v>35</v>
      </c>
      <c r="B52" s="206" t="s">
        <v>177</v>
      </c>
      <c r="C52" s="207" t="s">
        <v>178</v>
      </c>
      <c r="D52" s="208" t="s">
        <v>134</v>
      </c>
      <c r="E52" s="209">
        <v>135</v>
      </c>
      <c r="F52" s="210"/>
      <c r="G52" s="211">
        <f>ROUND(E52*F52,2)</f>
        <v>0</v>
      </c>
      <c r="H52" s="210"/>
      <c r="I52" s="211">
        <f>ROUND(E52*H52,2)</f>
        <v>0</v>
      </c>
      <c r="J52" s="210"/>
      <c r="K52" s="211">
        <f>ROUND(E52*J52,2)</f>
        <v>0</v>
      </c>
      <c r="L52" s="211">
        <v>21</v>
      </c>
      <c r="M52" s="211">
        <f>G52*(1+L52/100)</f>
        <v>0</v>
      </c>
      <c r="N52" s="212">
        <v>3.0799999999999998E-3</v>
      </c>
      <c r="O52" s="212">
        <f>ROUND(E52*N52,5)</f>
        <v>0.4158</v>
      </c>
      <c r="P52" s="212">
        <v>0</v>
      </c>
      <c r="Q52" s="212">
        <f>ROUND(E52*P52,5)</f>
        <v>0</v>
      </c>
      <c r="R52" s="212"/>
      <c r="S52" s="212"/>
      <c r="T52" s="213">
        <v>0.5</v>
      </c>
      <c r="U52" s="212">
        <f>ROUND(E52*T52,2)</f>
        <v>67.5</v>
      </c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112</v>
      </c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3">
      <c r="A53" s="205">
        <v>36</v>
      </c>
      <c r="B53" s="206" t="s">
        <v>179</v>
      </c>
      <c r="C53" s="207" t="s">
        <v>180</v>
      </c>
      <c r="D53" s="208" t="s">
        <v>142</v>
      </c>
      <c r="E53" s="209">
        <v>8</v>
      </c>
      <c r="F53" s="210"/>
      <c r="G53" s="211">
        <f>ROUND(E53*F53,2)</f>
        <v>0</v>
      </c>
      <c r="H53" s="210"/>
      <c r="I53" s="211">
        <f>ROUND(E53*H53,2)</f>
        <v>0</v>
      </c>
      <c r="J53" s="210"/>
      <c r="K53" s="211">
        <f>ROUND(E53*J53,2)</f>
        <v>0</v>
      </c>
      <c r="L53" s="211">
        <v>21</v>
      </c>
      <c r="M53" s="211">
        <f>G53*(1+L53/100)</f>
        <v>0</v>
      </c>
      <c r="N53" s="212">
        <v>1.65E-3</v>
      </c>
      <c r="O53" s="212">
        <f>ROUND(E53*N53,5)</f>
        <v>1.32E-2</v>
      </c>
      <c r="P53" s="212">
        <v>0</v>
      </c>
      <c r="Q53" s="212">
        <f>ROUND(E53*P53,5)</f>
        <v>0</v>
      </c>
      <c r="R53" s="212"/>
      <c r="S53" s="212"/>
      <c r="T53" s="213">
        <v>0.94599999999999995</v>
      </c>
      <c r="U53" s="212">
        <f>ROUND(E53*T53,2)</f>
        <v>7.57</v>
      </c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112</v>
      </c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3">
      <c r="A54" s="205">
        <v>37</v>
      </c>
      <c r="B54" s="206" t="s">
        <v>181</v>
      </c>
      <c r="C54" s="207" t="s">
        <v>182</v>
      </c>
      <c r="D54" s="208" t="s">
        <v>134</v>
      </c>
      <c r="E54" s="209">
        <v>28</v>
      </c>
      <c r="F54" s="210"/>
      <c r="G54" s="211">
        <f>ROUND(E54*F54,2)</f>
        <v>0</v>
      </c>
      <c r="H54" s="210"/>
      <c r="I54" s="211">
        <f>ROUND(E54*H54,2)</f>
        <v>0</v>
      </c>
      <c r="J54" s="210"/>
      <c r="K54" s="211">
        <f>ROUND(E54*J54,2)</f>
        <v>0</v>
      </c>
      <c r="L54" s="211">
        <v>21</v>
      </c>
      <c r="M54" s="211">
        <f>G54*(1+L54/100)</f>
        <v>0</v>
      </c>
      <c r="N54" s="212">
        <v>3.0999999999999999E-3</v>
      </c>
      <c r="O54" s="212">
        <f>ROUND(E54*N54,5)</f>
        <v>8.6800000000000002E-2</v>
      </c>
      <c r="P54" s="212">
        <v>0</v>
      </c>
      <c r="Q54" s="212">
        <f>ROUND(E54*P54,5)</f>
        <v>0</v>
      </c>
      <c r="R54" s="212"/>
      <c r="S54" s="212"/>
      <c r="T54" s="213">
        <v>0.52700000000000002</v>
      </c>
      <c r="U54" s="212">
        <f>ROUND(E54*T54,2)</f>
        <v>14.76</v>
      </c>
      <c r="V54" s="214"/>
      <c r="W54" s="214"/>
      <c r="X54" s="214"/>
      <c r="Y54" s="214"/>
      <c r="Z54" s="214"/>
      <c r="AA54" s="214"/>
      <c r="AB54" s="214"/>
      <c r="AC54" s="214"/>
      <c r="AD54" s="214"/>
      <c r="AE54" s="214" t="s">
        <v>112</v>
      </c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x14ac:dyDescent="0.3">
      <c r="A55" s="215" t="s">
        <v>103</v>
      </c>
      <c r="B55" s="216" t="s">
        <v>67</v>
      </c>
      <c r="C55" s="217" t="s">
        <v>68</v>
      </c>
      <c r="D55" s="218"/>
      <c r="E55" s="219"/>
      <c r="F55" s="220"/>
      <c r="G55" s="220">
        <f>SUMIF(AE56:AE56,"&lt;&gt;NOR",G56:G56)</f>
        <v>0</v>
      </c>
      <c r="H55" s="220"/>
      <c r="I55" s="220">
        <f>SUM(I56:I56)</f>
        <v>0</v>
      </c>
      <c r="J55" s="220"/>
      <c r="K55" s="220">
        <f>SUM(K56:K56)</f>
        <v>0</v>
      </c>
      <c r="L55" s="220"/>
      <c r="M55" s="220">
        <f>SUM(M56:M56)</f>
        <v>0</v>
      </c>
      <c r="N55" s="221"/>
      <c r="O55" s="221">
        <f>SUM(O56:O56)</f>
        <v>1.0049999999999999</v>
      </c>
      <c r="P55" s="221"/>
      <c r="Q55" s="221">
        <f>SUM(Q56:Q56)</f>
        <v>0</v>
      </c>
      <c r="R55" s="221"/>
      <c r="S55" s="221"/>
      <c r="T55" s="222"/>
      <c r="U55" s="221">
        <f>SUM(U56:U56)</f>
        <v>0</v>
      </c>
      <c r="AE55" t="s">
        <v>104</v>
      </c>
    </row>
    <row r="56" spans="1:60" outlineLevel="1" x14ac:dyDescent="0.3">
      <c r="A56" s="205">
        <v>38</v>
      </c>
      <c r="B56" s="206" t="s">
        <v>183</v>
      </c>
      <c r="C56" s="207" t="s">
        <v>184</v>
      </c>
      <c r="D56" s="208" t="s">
        <v>142</v>
      </c>
      <c r="E56" s="209">
        <v>2</v>
      </c>
      <c r="F56" s="210"/>
      <c r="G56" s="211">
        <f>ROUND(E56*F56,2)</f>
        <v>0</v>
      </c>
      <c r="H56" s="210"/>
      <c r="I56" s="211">
        <f>ROUND(E56*H56,2)</f>
        <v>0</v>
      </c>
      <c r="J56" s="210"/>
      <c r="K56" s="211">
        <f>ROUND(E56*J56,2)</f>
        <v>0</v>
      </c>
      <c r="L56" s="211">
        <v>21</v>
      </c>
      <c r="M56" s="211">
        <f>G56*(1+L56/100)</f>
        <v>0</v>
      </c>
      <c r="N56" s="212">
        <v>0.50249999999999995</v>
      </c>
      <c r="O56" s="212">
        <f>ROUND(E56*N56,5)</f>
        <v>1.0049999999999999</v>
      </c>
      <c r="P56" s="212">
        <v>0</v>
      </c>
      <c r="Q56" s="212">
        <f>ROUND(E56*P56,5)</f>
        <v>0</v>
      </c>
      <c r="R56" s="212"/>
      <c r="S56" s="212"/>
      <c r="T56" s="213">
        <v>0</v>
      </c>
      <c r="U56" s="212">
        <f>ROUND(E56*T56,2)</f>
        <v>0</v>
      </c>
      <c r="V56" s="214"/>
      <c r="W56" s="214"/>
      <c r="X56" s="214"/>
      <c r="Y56" s="214"/>
      <c r="Z56" s="214"/>
      <c r="AA56" s="214"/>
      <c r="AB56" s="214"/>
      <c r="AC56" s="214"/>
      <c r="AD56" s="214"/>
      <c r="AE56" s="214" t="s">
        <v>172</v>
      </c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x14ac:dyDescent="0.3">
      <c r="A57" s="215" t="s">
        <v>103</v>
      </c>
      <c r="B57" s="216" t="s">
        <v>69</v>
      </c>
      <c r="C57" s="217" t="s">
        <v>70</v>
      </c>
      <c r="D57" s="218"/>
      <c r="E57" s="219"/>
      <c r="F57" s="220"/>
      <c r="G57" s="220">
        <f>SUMIF(AE58:AE60,"&lt;&gt;NOR",G58:G60)</f>
        <v>0</v>
      </c>
      <c r="H57" s="220"/>
      <c r="I57" s="220">
        <f>SUM(I58:I60)</f>
        <v>0</v>
      </c>
      <c r="J57" s="220"/>
      <c r="K57" s="220">
        <f>SUM(K58:K60)</f>
        <v>0</v>
      </c>
      <c r="L57" s="220"/>
      <c r="M57" s="220">
        <f>SUM(M58:M60)</f>
        <v>0</v>
      </c>
      <c r="N57" s="221"/>
      <c r="O57" s="221">
        <f>SUM(O58:O60)</f>
        <v>0.67200000000000004</v>
      </c>
      <c r="P57" s="221"/>
      <c r="Q57" s="221">
        <f>SUM(Q58:Q60)</f>
        <v>0</v>
      </c>
      <c r="R57" s="221"/>
      <c r="S57" s="221"/>
      <c r="T57" s="222"/>
      <c r="U57" s="221">
        <f>SUM(U58:U60)</f>
        <v>695.80000000000007</v>
      </c>
      <c r="AE57" t="s">
        <v>104</v>
      </c>
    </row>
    <row r="58" spans="1:60" ht="20.399999999999999" outlineLevel="1" x14ac:dyDescent="0.3">
      <c r="A58" s="205">
        <v>39</v>
      </c>
      <c r="B58" s="206" t="s">
        <v>185</v>
      </c>
      <c r="C58" s="207" t="s">
        <v>186</v>
      </c>
      <c r="D58" s="208" t="s">
        <v>107</v>
      </c>
      <c r="E58" s="209">
        <v>2800</v>
      </c>
      <c r="F58" s="210"/>
      <c r="G58" s="211">
        <f>ROUND(E58*F58,2)</f>
        <v>0</v>
      </c>
      <c r="H58" s="210"/>
      <c r="I58" s="211">
        <f>ROUND(E58*H58,2)</f>
        <v>0</v>
      </c>
      <c r="J58" s="210"/>
      <c r="K58" s="211">
        <f>ROUND(E58*J58,2)</f>
        <v>0</v>
      </c>
      <c r="L58" s="211">
        <v>21</v>
      </c>
      <c r="M58" s="211">
        <f>G58*(1+L58/100)</f>
        <v>0</v>
      </c>
      <c r="N58" s="212">
        <v>1.6000000000000001E-4</v>
      </c>
      <c r="O58" s="212">
        <f>ROUND(E58*N58,5)</f>
        <v>0.44800000000000001</v>
      </c>
      <c r="P58" s="212">
        <v>0</v>
      </c>
      <c r="Q58" s="212">
        <f>ROUND(E58*P58,5)</f>
        <v>0</v>
      </c>
      <c r="R58" s="212"/>
      <c r="S58" s="212"/>
      <c r="T58" s="213">
        <v>0.151</v>
      </c>
      <c r="U58" s="212">
        <f>ROUND(E58*T58,2)</f>
        <v>422.8</v>
      </c>
      <c r="V58" s="214"/>
      <c r="W58" s="214"/>
      <c r="X58" s="214"/>
      <c r="Y58" s="214"/>
      <c r="Z58" s="214"/>
      <c r="AA58" s="214"/>
      <c r="AB58" s="214"/>
      <c r="AC58" s="214"/>
      <c r="AD58" s="214"/>
      <c r="AE58" s="214" t="s">
        <v>112</v>
      </c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3">
      <c r="A59" s="205">
        <v>40</v>
      </c>
      <c r="B59" s="206" t="s">
        <v>187</v>
      </c>
      <c r="C59" s="207" t="s">
        <v>188</v>
      </c>
      <c r="D59" s="208" t="s">
        <v>107</v>
      </c>
      <c r="E59" s="209">
        <v>1400</v>
      </c>
      <c r="F59" s="210"/>
      <c r="G59" s="211">
        <f>ROUND(E59*F59,2)</f>
        <v>0</v>
      </c>
      <c r="H59" s="210"/>
      <c r="I59" s="211">
        <f>ROUND(E59*H59,2)</f>
        <v>0</v>
      </c>
      <c r="J59" s="210"/>
      <c r="K59" s="211">
        <f>ROUND(E59*J59,2)</f>
        <v>0</v>
      </c>
      <c r="L59" s="211">
        <v>21</v>
      </c>
      <c r="M59" s="211">
        <f>G59*(1+L59/100)</f>
        <v>0</v>
      </c>
      <c r="N59" s="212">
        <v>1.0000000000000001E-5</v>
      </c>
      <c r="O59" s="212">
        <f>ROUND(E59*N59,5)</f>
        <v>1.4E-2</v>
      </c>
      <c r="P59" s="212">
        <v>0</v>
      </c>
      <c r="Q59" s="212">
        <f>ROUND(E59*P59,5)</f>
        <v>0</v>
      </c>
      <c r="R59" s="212"/>
      <c r="S59" s="212"/>
      <c r="T59" s="213">
        <v>0.107</v>
      </c>
      <c r="U59" s="212">
        <f>ROUND(E59*T59,2)</f>
        <v>149.80000000000001</v>
      </c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112</v>
      </c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ht="20.399999999999999" outlineLevel="1" x14ac:dyDescent="0.3">
      <c r="A60" s="205">
        <v>41</v>
      </c>
      <c r="B60" s="206" t="s">
        <v>189</v>
      </c>
      <c r="C60" s="207" t="s">
        <v>190</v>
      </c>
      <c r="D60" s="208" t="s">
        <v>107</v>
      </c>
      <c r="E60" s="209">
        <v>1400</v>
      </c>
      <c r="F60" s="210"/>
      <c r="G60" s="211">
        <f>ROUND(E60*F60,2)</f>
        <v>0</v>
      </c>
      <c r="H60" s="210"/>
      <c r="I60" s="211">
        <f>ROUND(E60*H60,2)</f>
        <v>0</v>
      </c>
      <c r="J60" s="210"/>
      <c r="K60" s="211">
        <f>ROUND(E60*J60,2)</f>
        <v>0</v>
      </c>
      <c r="L60" s="211">
        <v>21</v>
      </c>
      <c r="M60" s="211">
        <f>G60*(1+L60/100)</f>
        <v>0</v>
      </c>
      <c r="N60" s="212">
        <v>1.4999999999999999E-4</v>
      </c>
      <c r="O60" s="212">
        <f>ROUND(E60*N60,5)</f>
        <v>0.21</v>
      </c>
      <c r="P60" s="212">
        <v>0</v>
      </c>
      <c r="Q60" s="212">
        <f>ROUND(E60*P60,5)</f>
        <v>0</v>
      </c>
      <c r="R60" s="212"/>
      <c r="S60" s="212"/>
      <c r="T60" s="213">
        <v>8.7999999999999995E-2</v>
      </c>
      <c r="U60" s="212">
        <f>ROUND(E60*T60,2)</f>
        <v>123.2</v>
      </c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112</v>
      </c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x14ac:dyDescent="0.3">
      <c r="A61" s="215" t="s">
        <v>103</v>
      </c>
      <c r="B61" s="216" t="s">
        <v>71</v>
      </c>
      <c r="C61" s="217" t="s">
        <v>72</v>
      </c>
      <c r="D61" s="218"/>
      <c r="E61" s="219"/>
      <c r="F61" s="220"/>
      <c r="G61" s="220">
        <f>SUMIF(AE62:AE62,"&lt;&gt;NOR",G62:G62)</f>
        <v>0</v>
      </c>
      <c r="H61" s="220"/>
      <c r="I61" s="220">
        <f>SUM(I62:I62)</f>
        <v>0</v>
      </c>
      <c r="J61" s="220"/>
      <c r="K61" s="220">
        <f>SUM(K62:K62)</f>
        <v>0</v>
      </c>
      <c r="L61" s="220"/>
      <c r="M61" s="220">
        <f>SUM(M62:M62)</f>
        <v>0</v>
      </c>
      <c r="N61" s="221"/>
      <c r="O61" s="221">
        <f>SUM(O62:O62)</f>
        <v>0</v>
      </c>
      <c r="P61" s="221"/>
      <c r="Q61" s="221">
        <f>SUM(Q62:Q62)</f>
        <v>0</v>
      </c>
      <c r="R61" s="221"/>
      <c r="S61" s="221"/>
      <c r="T61" s="222"/>
      <c r="U61" s="221">
        <f>SUM(U62:U62)</f>
        <v>247.35</v>
      </c>
      <c r="AE61" t="s">
        <v>104</v>
      </c>
    </row>
    <row r="62" spans="1:60" outlineLevel="1" x14ac:dyDescent="0.3">
      <c r="A62" s="223">
        <v>42</v>
      </c>
      <c r="B62" s="224" t="s">
        <v>191</v>
      </c>
      <c r="C62" s="225" t="s">
        <v>192</v>
      </c>
      <c r="D62" s="226" t="s">
        <v>142</v>
      </c>
      <c r="E62" s="227">
        <v>1</v>
      </c>
      <c r="F62" s="228"/>
      <c r="G62" s="229">
        <f>ROUND(E62*F62,2)</f>
        <v>0</v>
      </c>
      <c r="H62" s="228"/>
      <c r="I62" s="229">
        <f>ROUND(E62*H62,2)</f>
        <v>0</v>
      </c>
      <c r="J62" s="228"/>
      <c r="K62" s="229">
        <f>ROUND(E62*J62,2)</f>
        <v>0</v>
      </c>
      <c r="L62" s="229">
        <v>21</v>
      </c>
      <c r="M62" s="229">
        <f>G62*(1+L62/100)</f>
        <v>0</v>
      </c>
      <c r="N62" s="230">
        <v>0</v>
      </c>
      <c r="O62" s="230">
        <f>ROUND(E62*N62,5)</f>
        <v>0</v>
      </c>
      <c r="P62" s="230">
        <v>0</v>
      </c>
      <c r="Q62" s="230">
        <f>ROUND(E62*P62,5)</f>
        <v>0</v>
      </c>
      <c r="R62" s="230"/>
      <c r="S62" s="230"/>
      <c r="T62" s="231">
        <v>247.346</v>
      </c>
      <c r="U62" s="230">
        <f>ROUND(E62*T62,2)</f>
        <v>247.35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4" t="s">
        <v>112</v>
      </c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x14ac:dyDescent="0.3">
      <c r="A63" s="232"/>
      <c r="B63" s="233" t="s">
        <v>193</v>
      </c>
      <c r="C63" s="234" t="s">
        <v>193</v>
      </c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AC63">
        <v>15</v>
      </c>
      <c r="AD63">
        <v>21</v>
      </c>
    </row>
    <row r="64" spans="1:60" x14ac:dyDescent="0.3">
      <c r="A64" s="235"/>
      <c r="B64" s="236">
        <v>26</v>
      </c>
      <c r="C64" s="237" t="s">
        <v>193</v>
      </c>
      <c r="D64" s="238"/>
      <c r="E64" s="238"/>
      <c r="F64" s="238"/>
      <c r="G64" s="239">
        <f>G8+G11+G13+G18+G20+G33+G42+G44+G48+G50+G55+G57+G61</f>
        <v>0</v>
      </c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AC64">
        <f>SUMIF(L7:L62,AC63,G7:G62)</f>
        <v>0</v>
      </c>
      <c r="AD64">
        <f>SUMIF(L7:L62,AD63,G7:G62)</f>
        <v>0</v>
      </c>
      <c r="AE64" t="s">
        <v>194</v>
      </c>
    </row>
    <row r="65" spans="1:31" x14ac:dyDescent="0.3">
      <c r="A65" s="232"/>
      <c r="B65" s="233" t="s">
        <v>193</v>
      </c>
      <c r="C65" s="234" t="s">
        <v>193</v>
      </c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</row>
    <row r="66" spans="1:31" x14ac:dyDescent="0.3">
      <c r="A66" s="232"/>
      <c r="B66" s="233" t="s">
        <v>193</v>
      </c>
      <c r="C66" s="234" t="s">
        <v>193</v>
      </c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</row>
    <row r="67" spans="1:31" x14ac:dyDescent="0.3">
      <c r="A67" s="240"/>
      <c r="B67" s="240"/>
      <c r="C67" s="241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</row>
    <row r="68" spans="1:31" x14ac:dyDescent="0.3">
      <c r="A68" s="242"/>
      <c r="B68" s="243"/>
      <c r="C68" s="244"/>
      <c r="D68" s="243"/>
      <c r="E68" s="243"/>
      <c r="F68" s="243"/>
      <c r="G68" s="245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AE68" t="s">
        <v>195</v>
      </c>
    </row>
    <row r="69" spans="1:31" x14ac:dyDescent="0.3">
      <c r="A69" s="246"/>
      <c r="B69" s="247"/>
      <c r="C69" s="248"/>
      <c r="D69" s="247"/>
      <c r="E69" s="247"/>
      <c r="F69" s="247"/>
      <c r="G69" s="249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</row>
    <row r="70" spans="1:31" x14ac:dyDescent="0.3">
      <c r="A70" s="246"/>
      <c r="B70" s="247"/>
      <c r="C70" s="248"/>
      <c r="D70" s="247"/>
      <c r="E70" s="247"/>
      <c r="F70" s="247"/>
      <c r="G70" s="249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</row>
    <row r="71" spans="1:31" x14ac:dyDescent="0.3">
      <c r="A71" s="246"/>
      <c r="B71" s="247"/>
      <c r="C71" s="248"/>
      <c r="D71" s="247"/>
      <c r="E71" s="247"/>
      <c r="F71" s="247"/>
      <c r="G71" s="249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</row>
    <row r="72" spans="1:31" x14ac:dyDescent="0.3">
      <c r="A72" s="250"/>
      <c r="B72" s="251"/>
      <c r="C72" s="252"/>
      <c r="D72" s="251"/>
      <c r="E72" s="251"/>
      <c r="F72" s="251"/>
      <c r="G72" s="253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</row>
    <row r="73" spans="1:31" x14ac:dyDescent="0.3">
      <c r="A73" s="232"/>
      <c r="B73" s="233" t="s">
        <v>193</v>
      </c>
      <c r="C73" s="234" t="s">
        <v>193</v>
      </c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</row>
    <row r="74" spans="1:31" x14ac:dyDescent="0.3">
      <c r="C74" s="255"/>
      <c r="AE74" t="s">
        <v>196</v>
      </c>
    </row>
  </sheetData>
  <mergeCells count="6">
    <mergeCell ref="A1:G1"/>
    <mergeCell ref="C2:G2"/>
    <mergeCell ref="C3:G3"/>
    <mergeCell ref="C4:G4"/>
    <mergeCell ref="A67:C67"/>
    <mergeCell ref="A68:G7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Pokyny pro vyplnění</vt:lpstr>
      <vt:lpstr>Stavba</vt:lpstr>
      <vt:lpstr>Položky</vt:lpstr>
      <vt:lpstr>Stavba!CenaCelkemVypocet</vt:lpstr>
      <vt:lpstr>DPHSni</vt:lpstr>
      <vt:lpstr>DPHZakl</vt:lpstr>
      <vt:lpstr>Mena</vt:lpstr>
      <vt:lpstr>Stavba!SazbaDPH1</vt:lpstr>
      <vt:lpstr>Stavba!SazbaDPH2</vt:lpstr>
      <vt:lpstr>ZakladDPHSni</vt:lpstr>
      <vt:lpstr>Stavba!ZakladDPHSniVypocet</vt:lpstr>
      <vt:lpstr>ZakladDPHZakl</vt:lpstr>
      <vt:lpstr>Stavba!ZakladDPHZaklVypocet</vt:lpstr>
      <vt:lpstr>Zaokrouhleni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2017-12-13T15:33:18Z</dcterms:modified>
</cp:coreProperties>
</file>