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kalova\Desktop\Documents\Adam Spurný VŘ\Nové VŘ\"/>
    </mc:Choice>
  </mc:AlternateContent>
  <bookViews>
    <workbookView xWindow="0" yWindow="0" windowWidth="23040" windowHeight="10632"/>
  </bookViews>
  <sheets>
    <sheet name="Rekapitulace stavby" sheetId="1" r:id="rId1"/>
    <sheet name="SO 01-1 - Stavební náklady" sheetId="2" r:id="rId2"/>
    <sheet name="SO 01-2 - Technologie" sheetId="3" r:id="rId3"/>
    <sheet name="SO 02-1 - Stavební náklady" sheetId="4" r:id="rId4"/>
    <sheet name="SO 03-1 - Stavební náklady" sheetId="5" r:id="rId5"/>
    <sheet name="SO 04-1 - Stavební část" sheetId="6" r:id="rId6"/>
    <sheet name="SO 04-2 - Výdejní plocha" sheetId="7" r:id="rId7"/>
    <sheet name="SO 05-1 - Stavební náklady" sheetId="8" r:id="rId8"/>
  </sheets>
  <definedNames>
    <definedName name="_xlnm._FilterDatabase" localSheetId="1" hidden="1">'SO 01-1 - Stavební náklady'!$C$138:$K$292</definedName>
    <definedName name="_xlnm._FilterDatabase" localSheetId="2" hidden="1">'SO 01-2 - Technologie'!$C$128:$K$167</definedName>
    <definedName name="_xlnm._FilterDatabase" localSheetId="3" hidden="1">'SO 02-1 - Stavební náklady'!$C$125:$K$154</definedName>
    <definedName name="_xlnm._FilterDatabase" localSheetId="4" hidden="1">'SO 03-1 - Stavební náklady'!$C$128:$K$161</definedName>
    <definedName name="_xlnm._FilterDatabase" localSheetId="5" hidden="1">'SO 04-1 - Stavební část'!$C$127:$K$157</definedName>
    <definedName name="_xlnm._FilterDatabase" localSheetId="6" hidden="1">'SO 04-2 - Výdejní plocha'!$C$124:$K$147</definedName>
    <definedName name="_xlnm._FilterDatabase" localSheetId="7" hidden="1">'SO 05-1 - Stavební náklady'!$C$128:$K$157</definedName>
    <definedName name="_xlnm.Print_Titles" localSheetId="0">'Rekapitulace stavby'!$92:$92</definedName>
    <definedName name="_xlnm.Print_Titles" localSheetId="1">'SO 01-1 - Stavební náklady'!$138:$138</definedName>
    <definedName name="_xlnm.Print_Titles" localSheetId="2">'SO 01-2 - Technologie'!$128:$128</definedName>
    <definedName name="_xlnm.Print_Titles" localSheetId="3">'SO 02-1 - Stavební náklady'!$125:$125</definedName>
    <definedName name="_xlnm.Print_Titles" localSheetId="4">'SO 03-1 - Stavební náklady'!$128:$128</definedName>
    <definedName name="_xlnm.Print_Titles" localSheetId="5">'SO 04-1 - Stavební část'!$127:$127</definedName>
    <definedName name="_xlnm.Print_Titles" localSheetId="6">'SO 04-2 - Výdejní plocha'!$124:$124</definedName>
    <definedName name="_xlnm.Print_Titles" localSheetId="7">'SO 05-1 - Stavební náklady'!$128:$128</definedName>
    <definedName name="_xlnm.Print_Area" localSheetId="0">'Rekapitulace stavby'!$D$4:$AO$76,'Rekapitulace stavby'!$C$82:$AQ$107</definedName>
    <definedName name="_xlnm.Print_Area" localSheetId="1">'SO 01-1 - Stavební náklady'!$C$4:$J$76,'SO 01-1 - Stavební náklady'!$C$82:$J$118,'SO 01-1 - Stavební náklady'!$C$124:$K$292</definedName>
    <definedName name="_xlnm.Print_Area" localSheetId="2">'SO 01-2 - Technologie'!$C$4:$J$76,'SO 01-2 - Technologie'!$C$82:$J$108,'SO 01-2 - Technologie'!$C$114:$K$167</definedName>
    <definedName name="_xlnm.Print_Area" localSheetId="3">'SO 02-1 - Stavební náklady'!$C$4:$J$76,'SO 02-1 - Stavební náklady'!$C$82:$J$105,'SO 02-1 - Stavební náklady'!$C$111:$K$154</definedName>
    <definedName name="_xlnm.Print_Area" localSheetId="4">'SO 03-1 - Stavební náklady'!$C$4:$J$76,'SO 03-1 - Stavební náklady'!$C$82:$J$108,'SO 03-1 - Stavební náklady'!$C$114:$K$161</definedName>
    <definedName name="_xlnm.Print_Area" localSheetId="5">'SO 04-1 - Stavební část'!$C$4:$J$76,'SO 04-1 - Stavební část'!$C$82:$J$107,'SO 04-1 - Stavební část'!$C$113:$K$157</definedName>
    <definedName name="_xlnm.Print_Area" localSheetId="6">'SO 04-2 - Výdejní plocha'!$C$4:$J$76,'SO 04-2 - Výdejní plocha'!$C$82:$J$104,'SO 04-2 - Výdejní plocha'!$C$110:$K$147</definedName>
    <definedName name="_xlnm.Print_Area" localSheetId="7">'SO 05-1 - Stavební náklady'!$C$4:$J$76,'SO 05-1 - Stavební náklady'!$C$82:$J$108,'SO 05-1 - Stavební náklady'!$C$114:$K$157</definedName>
  </definedNames>
  <calcPr calcId="152511"/>
</workbook>
</file>

<file path=xl/calcChain.xml><?xml version="1.0" encoding="utf-8"?>
<calcChain xmlns="http://schemas.openxmlformats.org/spreadsheetml/2006/main">
  <c r="J39" i="8" l="1"/>
  <c r="J38" i="8"/>
  <c r="AY106" i="1"/>
  <c r="J37" i="8"/>
  <c r="AX106" i="1" s="1"/>
  <c r="BI157" i="8"/>
  <c r="BH157" i="8"/>
  <c r="BG157" i="8"/>
  <c r="BF157" i="8"/>
  <c r="T157" i="8"/>
  <c r="T156" i="8"/>
  <c r="T155" i="8"/>
  <c r="R157" i="8"/>
  <c r="R156" i="8" s="1"/>
  <c r="R155" i="8" s="1"/>
  <c r="P157" i="8"/>
  <c r="P156" i="8"/>
  <c r="P155" i="8" s="1"/>
  <c r="BK157" i="8"/>
  <c r="BK156" i="8" s="1"/>
  <c r="BK155" i="8" s="1"/>
  <c r="J155" i="8" s="1"/>
  <c r="J106" i="8" s="1"/>
  <c r="J157" i="8"/>
  <c r="BE157" i="8"/>
  <c r="BI154" i="8"/>
  <c r="BH154" i="8"/>
  <c r="BG154" i="8"/>
  <c r="BF154" i="8"/>
  <c r="T154" i="8"/>
  <c r="R154" i="8"/>
  <c r="P154" i="8"/>
  <c r="BK154" i="8"/>
  <c r="J154" i="8"/>
  <c r="BE154" i="8" s="1"/>
  <c r="BI153" i="8"/>
  <c r="BH153" i="8"/>
  <c r="BG153" i="8"/>
  <c r="BF153" i="8"/>
  <c r="T153" i="8"/>
  <c r="R153" i="8"/>
  <c r="P153" i="8"/>
  <c r="P151" i="8" s="1"/>
  <c r="BK153" i="8"/>
  <c r="J153" i="8"/>
  <c r="BE153" i="8"/>
  <c r="BI152" i="8"/>
  <c r="BH152" i="8"/>
  <c r="BG152" i="8"/>
  <c r="BF152" i="8"/>
  <c r="T152" i="8"/>
  <c r="T151" i="8"/>
  <c r="T150" i="8" s="1"/>
  <c r="R152" i="8"/>
  <c r="R151" i="8"/>
  <c r="R150" i="8" s="1"/>
  <c r="P152" i="8"/>
  <c r="P150" i="8"/>
  <c r="BK152" i="8"/>
  <c r="BK151" i="8" s="1"/>
  <c r="J152" i="8"/>
  <c r="BE152" i="8" s="1"/>
  <c r="BI149" i="8"/>
  <c r="BH149" i="8"/>
  <c r="BG149" i="8"/>
  <c r="BF149" i="8"/>
  <c r="T149" i="8"/>
  <c r="T148" i="8"/>
  <c r="R149" i="8"/>
  <c r="R148" i="8"/>
  <c r="P149" i="8"/>
  <c r="P148" i="8"/>
  <c r="BK149" i="8"/>
  <c r="BK148" i="8" s="1"/>
  <c r="J148" i="8" s="1"/>
  <c r="J103" i="8" s="1"/>
  <c r="J149" i="8"/>
  <c r="BE149" i="8"/>
  <c r="BI147" i="8"/>
  <c r="BH147" i="8"/>
  <c r="BG147" i="8"/>
  <c r="BF147" i="8"/>
  <c r="T147" i="8"/>
  <c r="R147" i="8"/>
  <c r="P147" i="8"/>
  <c r="BK147" i="8"/>
  <c r="J147" i="8"/>
  <c r="BE147" i="8"/>
  <c r="BI146" i="8"/>
  <c r="BH146" i="8"/>
  <c r="BG146" i="8"/>
  <c r="BF146" i="8"/>
  <c r="T146" i="8"/>
  <c r="R146" i="8"/>
  <c r="P146" i="8"/>
  <c r="BK146" i="8"/>
  <c r="J146" i="8"/>
  <c r="BE146" i="8" s="1"/>
  <c r="BI145" i="8"/>
  <c r="BH145" i="8"/>
  <c r="BG145" i="8"/>
  <c r="BF145" i="8"/>
  <c r="T145" i="8"/>
  <c r="R145" i="8"/>
  <c r="P145" i="8"/>
  <c r="BK145" i="8"/>
  <c r="J145" i="8"/>
  <c r="BE145" i="8"/>
  <c r="BI144" i="8"/>
  <c r="BH144" i="8"/>
  <c r="BG144" i="8"/>
  <c r="BF144" i="8"/>
  <c r="T144" i="8"/>
  <c r="R144" i="8"/>
  <c r="P144" i="8"/>
  <c r="BK144" i="8"/>
  <c r="J144" i="8"/>
  <c r="BE144" i="8" s="1"/>
  <c r="BI143" i="8"/>
  <c r="BH143" i="8"/>
  <c r="BG143" i="8"/>
  <c r="BF143" i="8"/>
  <c r="T143" i="8"/>
  <c r="R143" i="8"/>
  <c r="R142" i="8"/>
  <c r="P143" i="8"/>
  <c r="BK143" i="8"/>
  <c r="BK142" i="8" s="1"/>
  <c r="J142" i="8" s="1"/>
  <c r="J102" i="8" s="1"/>
  <c r="J143" i="8"/>
  <c r="BE143" i="8"/>
  <c r="BI141" i="8"/>
  <c r="BH141" i="8"/>
  <c r="BG141" i="8"/>
  <c r="BF141" i="8"/>
  <c r="T141" i="8"/>
  <c r="T140" i="8"/>
  <c r="R141" i="8"/>
  <c r="R140" i="8" s="1"/>
  <c r="P141" i="8"/>
  <c r="P140" i="8"/>
  <c r="BK141" i="8"/>
  <c r="BK140" i="8" s="1"/>
  <c r="J140" i="8" s="1"/>
  <c r="J101" i="8" s="1"/>
  <c r="J141" i="8"/>
  <c r="BE141" i="8"/>
  <c r="BI139" i="8"/>
  <c r="BH139" i="8"/>
  <c r="BG139" i="8"/>
  <c r="BF139" i="8"/>
  <c r="T139" i="8"/>
  <c r="R139" i="8"/>
  <c r="P139" i="8"/>
  <c r="BK139" i="8"/>
  <c r="J139" i="8"/>
  <c r="BE139" i="8"/>
  <c r="BI138" i="8"/>
  <c r="BH138" i="8"/>
  <c r="BG138" i="8"/>
  <c r="BF138" i="8"/>
  <c r="T138" i="8"/>
  <c r="R138" i="8"/>
  <c r="P138" i="8"/>
  <c r="BK138" i="8"/>
  <c r="J138" i="8"/>
  <c r="BE138" i="8" s="1"/>
  <c r="BI137" i="8"/>
  <c r="BH137" i="8"/>
  <c r="BG137" i="8"/>
  <c r="BF137" i="8"/>
  <c r="T137" i="8"/>
  <c r="R137" i="8"/>
  <c r="P137" i="8"/>
  <c r="BK137" i="8"/>
  <c r="J137" i="8"/>
  <c r="BE137" i="8"/>
  <c r="BI136" i="8"/>
  <c r="BH136" i="8"/>
  <c r="BG136" i="8"/>
  <c r="BF136" i="8"/>
  <c r="T136" i="8"/>
  <c r="R136" i="8"/>
  <c r="P136" i="8"/>
  <c r="BK136" i="8"/>
  <c r="J136" i="8"/>
  <c r="BE136" i="8" s="1"/>
  <c r="BI135" i="8"/>
  <c r="BH135" i="8"/>
  <c r="BG135" i="8"/>
  <c r="BF135" i="8"/>
  <c r="T135" i="8"/>
  <c r="R135" i="8"/>
  <c r="P135" i="8"/>
  <c r="BK135" i="8"/>
  <c r="J135" i="8"/>
  <c r="BE135" i="8"/>
  <c r="BI134" i="8"/>
  <c r="BH134" i="8"/>
  <c r="BG134" i="8"/>
  <c r="BF134" i="8"/>
  <c r="T134" i="8"/>
  <c r="R134" i="8"/>
  <c r="R131" i="8" s="1"/>
  <c r="R130" i="8" s="1"/>
  <c r="R129" i="8" s="1"/>
  <c r="P134" i="8"/>
  <c r="BK134" i="8"/>
  <c r="J134" i="8"/>
  <c r="BE134" i="8" s="1"/>
  <c r="BI133" i="8"/>
  <c r="BH133" i="8"/>
  <c r="BG133" i="8"/>
  <c r="BF133" i="8"/>
  <c r="T133" i="8"/>
  <c r="R133" i="8"/>
  <c r="P133" i="8"/>
  <c r="BK133" i="8"/>
  <c r="J133" i="8"/>
  <c r="BE133" i="8" s="1"/>
  <c r="BI132" i="8"/>
  <c r="BH132" i="8"/>
  <c r="BG132" i="8"/>
  <c r="BF132" i="8"/>
  <c r="F36" i="8"/>
  <c r="BA106" i="1" s="1"/>
  <c r="T132" i="8"/>
  <c r="R132" i="8"/>
  <c r="P132" i="8"/>
  <c r="BK132" i="8"/>
  <c r="BK131" i="8" s="1"/>
  <c r="J132" i="8"/>
  <c r="BE132" i="8" s="1"/>
  <c r="F126" i="8"/>
  <c r="F123" i="8"/>
  <c r="E121" i="8"/>
  <c r="F94" i="8"/>
  <c r="F91" i="8"/>
  <c r="E89" i="8"/>
  <c r="J26" i="8"/>
  <c r="E26" i="8"/>
  <c r="J25" i="8"/>
  <c r="J23" i="8"/>
  <c r="E23" i="8"/>
  <c r="J125" i="8" s="1"/>
  <c r="J93" i="8"/>
  <c r="J22" i="8"/>
  <c r="J17" i="8"/>
  <c r="E17" i="8"/>
  <c r="F125" i="8"/>
  <c r="F93" i="8"/>
  <c r="J16" i="8"/>
  <c r="J14" i="8"/>
  <c r="J123" i="8" s="1"/>
  <c r="E7" i="8"/>
  <c r="E117" i="8" s="1"/>
  <c r="E85" i="8"/>
  <c r="J39" i="7"/>
  <c r="J38" i="7"/>
  <c r="AY104" i="1" s="1"/>
  <c r="J37" i="7"/>
  <c r="AX104" i="1"/>
  <c r="BI147" i="7"/>
  <c r="BH147" i="7"/>
  <c r="BG147" i="7"/>
  <c r="BF147" i="7"/>
  <c r="T147" i="7"/>
  <c r="T146" i="7" s="1"/>
  <c r="R147" i="7"/>
  <c r="R146" i="7" s="1"/>
  <c r="P147" i="7"/>
  <c r="P146" i="7" s="1"/>
  <c r="BK147" i="7"/>
  <c r="BK146" i="7" s="1"/>
  <c r="J146" i="7" s="1"/>
  <c r="J103" i="7" s="1"/>
  <c r="J147" i="7"/>
  <c r="BE147" i="7"/>
  <c r="BI145" i="7"/>
  <c r="BH145" i="7"/>
  <c r="BG145" i="7"/>
  <c r="BF145" i="7"/>
  <c r="T145" i="7"/>
  <c r="R145" i="7"/>
  <c r="P145" i="7"/>
  <c r="BK145" i="7"/>
  <c r="J145" i="7"/>
  <c r="BE145" i="7" s="1"/>
  <c r="BI144" i="7"/>
  <c r="BH144" i="7"/>
  <c r="BG144" i="7"/>
  <c r="BF144" i="7"/>
  <c r="T144" i="7"/>
  <c r="T143" i="7"/>
  <c r="R144" i="7"/>
  <c r="R143" i="7" s="1"/>
  <c r="P144" i="7"/>
  <c r="P143" i="7" s="1"/>
  <c r="BK144" i="7"/>
  <c r="J144" i="7"/>
  <c r="BE144" i="7" s="1"/>
  <c r="BI142" i="7"/>
  <c r="BH142" i="7"/>
  <c r="BG142" i="7"/>
  <c r="BF142" i="7"/>
  <c r="T142" i="7"/>
  <c r="R142" i="7"/>
  <c r="P142" i="7"/>
  <c r="BK142" i="7"/>
  <c r="J142" i="7"/>
  <c r="BE142" i="7" s="1"/>
  <c r="BI141" i="7"/>
  <c r="BH141" i="7"/>
  <c r="BG141" i="7"/>
  <c r="BF141" i="7"/>
  <c r="T141" i="7"/>
  <c r="R141" i="7"/>
  <c r="P141" i="7"/>
  <c r="BK141" i="7"/>
  <c r="J141" i="7"/>
  <c r="BE141" i="7" s="1"/>
  <c r="BI140" i="7"/>
  <c r="BH140" i="7"/>
  <c r="BG140" i="7"/>
  <c r="BF140" i="7"/>
  <c r="T140" i="7"/>
  <c r="R140" i="7"/>
  <c r="P140" i="7"/>
  <c r="BK140" i="7"/>
  <c r="J140" i="7"/>
  <c r="BE140" i="7" s="1"/>
  <c r="BI139" i="7"/>
  <c r="BH139" i="7"/>
  <c r="BG139" i="7"/>
  <c r="BF139" i="7"/>
  <c r="T139" i="7"/>
  <c r="R139" i="7"/>
  <c r="P139" i="7"/>
  <c r="BK139" i="7"/>
  <c r="J139" i="7"/>
  <c r="BE139" i="7" s="1"/>
  <c r="BI138" i="7"/>
  <c r="BH138" i="7"/>
  <c r="BG138" i="7"/>
  <c r="BF138" i="7"/>
  <c r="T138" i="7"/>
  <c r="R138" i="7"/>
  <c r="P138" i="7"/>
  <c r="BK138" i="7"/>
  <c r="J138" i="7"/>
  <c r="BE138" i="7" s="1"/>
  <c r="BI137" i="7"/>
  <c r="BH137" i="7"/>
  <c r="BG137" i="7"/>
  <c r="BF137" i="7"/>
  <c r="T137" i="7"/>
  <c r="R137" i="7"/>
  <c r="P137" i="7"/>
  <c r="BK137" i="7"/>
  <c r="J137" i="7"/>
  <c r="BE137" i="7" s="1"/>
  <c r="BI136" i="7"/>
  <c r="BH136" i="7"/>
  <c r="BG136" i="7"/>
  <c r="BF136" i="7"/>
  <c r="T136" i="7"/>
  <c r="R136" i="7"/>
  <c r="R134" i="7" s="1"/>
  <c r="P136" i="7"/>
  <c r="BK136" i="7"/>
  <c r="J136" i="7"/>
  <c r="BE136" i="7"/>
  <c r="BI135" i="7"/>
  <c r="BH135" i="7"/>
  <c r="BG135" i="7"/>
  <c r="BF135" i="7"/>
  <c r="T135" i="7"/>
  <c r="R135" i="7"/>
  <c r="P135" i="7"/>
  <c r="BK135" i="7"/>
  <c r="BK134" i="7" s="1"/>
  <c r="J134" i="7" s="1"/>
  <c r="J101" i="7" s="1"/>
  <c r="J135" i="7"/>
  <c r="BE135" i="7"/>
  <c r="BI133" i="7"/>
  <c r="BH133" i="7"/>
  <c r="BG133" i="7"/>
  <c r="BF133" i="7"/>
  <c r="T133" i="7"/>
  <c r="R133" i="7"/>
  <c r="P133" i="7"/>
  <c r="BK133" i="7"/>
  <c r="J133" i="7"/>
  <c r="BE133" i="7" s="1"/>
  <c r="BI132" i="7"/>
  <c r="BH132" i="7"/>
  <c r="BG132" i="7"/>
  <c r="BF132" i="7"/>
  <c r="T132" i="7"/>
  <c r="R132" i="7"/>
  <c r="P132" i="7"/>
  <c r="BK132" i="7"/>
  <c r="J132" i="7"/>
  <c r="BE132" i="7" s="1"/>
  <c r="BI131" i="7"/>
  <c r="BH131" i="7"/>
  <c r="BG131" i="7"/>
  <c r="BF131" i="7"/>
  <c r="T131" i="7"/>
  <c r="R131" i="7"/>
  <c r="P131" i="7"/>
  <c r="BK131" i="7"/>
  <c r="J131" i="7"/>
  <c r="BE131" i="7" s="1"/>
  <c r="BI130" i="7"/>
  <c r="BH130" i="7"/>
  <c r="BG130" i="7"/>
  <c r="BF130" i="7"/>
  <c r="T130" i="7"/>
  <c r="R130" i="7"/>
  <c r="P130" i="7"/>
  <c r="BK130" i="7"/>
  <c r="J130" i="7"/>
  <c r="BE130" i="7"/>
  <c r="BI129" i="7"/>
  <c r="BH129" i="7"/>
  <c r="BG129" i="7"/>
  <c r="BF129" i="7"/>
  <c r="T129" i="7"/>
  <c r="R129" i="7"/>
  <c r="P129" i="7"/>
  <c r="BK129" i="7"/>
  <c r="J129" i="7"/>
  <c r="BE129" i="7" s="1"/>
  <c r="BI128" i="7"/>
  <c r="BH128" i="7"/>
  <c r="BG128" i="7"/>
  <c r="BF128" i="7"/>
  <c r="T128" i="7"/>
  <c r="T127" i="7" s="1"/>
  <c r="R128" i="7"/>
  <c r="P128" i="7"/>
  <c r="BK128" i="7"/>
  <c r="J128" i="7"/>
  <c r="BE128" i="7" s="1"/>
  <c r="F122" i="7"/>
  <c r="F119" i="7"/>
  <c r="E117" i="7"/>
  <c r="F94" i="7"/>
  <c r="F91" i="7"/>
  <c r="E89" i="7"/>
  <c r="J26" i="7"/>
  <c r="E26" i="7"/>
  <c r="J25" i="7"/>
  <c r="J23" i="7"/>
  <c r="E23" i="7"/>
  <c r="J121" i="7" s="1"/>
  <c r="J93" i="7"/>
  <c r="J22" i="7"/>
  <c r="J17" i="7"/>
  <c r="E17" i="7"/>
  <c r="F121" i="7"/>
  <c r="F93" i="7"/>
  <c r="J16" i="7"/>
  <c r="J14" i="7"/>
  <c r="J91" i="7" s="1"/>
  <c r="J119" i="7"/>
  <c r="E7" i="7"/>
  <c r="E113" i="7" s="1"/>
  <c r="E85" i="7"/>
  <c r="J39" i="6"/>
  <c r="J38" i="6"/>
  <c r="AY103" i="1" s="1"/>
  <c r="J37" i="6"/>
  <c r="AX103" i="1"/>
  <c r="BI157" i="6"/>
  <c r="BH157" i="6"/>
  <c r="BG157" i="6"/>
  <c r="BF157" i="6"/>
  <c r="T157" i="6"/>
  <c r="T156" i="6" s="1"/>
  <c r="T155" i="6" s="1"/>
  <c r="R157" i="6"/>
  <c r="R156" i="6" s="1"/>
  <c r="R155" i="6" s="1"/>
  <c r="P157" i="6"/>
  <c r="P156" i="6" s="1"/>
  <c r="P155" i="6" s="1"/>
  <c r="BK157" i="6"/>
  <c r="BK156" i="6" s="1"/>
  <c r="J157" i="6"/>
  <c r="BE157" i="6" s="1"/>
  <c r="BI154" i="6"/>
  <c r="BH154" i="6"/>
  <c r="BG154" i="6"/>
  <c r="BF154" i="6"/>
  <c r="T154" i="6"/>
  <c r="T153" i="6"/>
  <c r="R154" i="6"/>
  <c r="R153" i="6" s="1"/>
  <c r="P154" i="6"/>
  <c r="P153" i="6" s="1"/>
  <c r="BK154" i="6"/>
  <c r="BK153" i="6" s="1"/>
  <c r="J153" i="6" s="1"/>
  <c r="J104" i="6" s="1"/>
  <c r="J154" i="6"/>
  <c r="BE154" i="6" s="1"/>
  <c r="BI152" i="6"/>
  <c r="BH152" i="6"/>
  <c r="BG152" i="6"/>
  <c r="BF152" i="6"/>
  <c r="T152" i="6"/>
  <c r="R152" i="6"/>
  <c r="P152" i="6"/>
  <c r="BK152" i="6"/>
  <c r="J152" i="6"/>
  <c r="BE152" i="6"/>
  <c r="BI151" i="6"/>
  <c r="BH151" i="6"/>
  <c r="BG151" i="6"/>
  <c r="BF151" i="6"/>
  <c r="T151" i="6"/>
  <c r="R151" i="6"/>
  <c r="P151" i="6"/>
  <c r="BK151" i="6"/>
  <c r="J151" i="6"/>
  <c r="BE151" i="6" s="1"/>
  <c r="BI150" i="6"/>
  <c r="BH150" i="6"/>
  <c r="BG150" i="6"/>
  <c r="BF150" i="6"/>
  <c r="T150" i="6"/>
  <c r="R150" i="6"/>
  <c r="P150" i="6"/>
  <c r="BK150" i="6"/>
  <c r="J150" i="6"/>
  <c r="BE150" i="6"/>
  <c r="BI149" i="6"/>
  <c r="BH149" i="6"/>
  <c r="BG149" i="6"/>
  <c r="BF149" i="6"/>
  <c r="T149" i="6"/>
  <c r="R149" i="6"/>
  <c r="P149" i="6"/>
  <c r="BK149" i="6"/>
  <c r="J149" i="6"/>
  <c r="BE149" i="6" s="1"/>
  <c r="BI148" i="6"/>
  <c r="BH148" i="6"/>
  <c r="BG148" i="6"/>
  <c r="BF148" i="6"/>
  <c r="T148" i="6"/>
  <c r="R148" i="6"/>
  <c r="P148" i="6"/>
  <c r="BK148" i="6"/>
  <c r="J148" i="6"/>
  <c r="BE148" i="6" s="1"/>
  <c r="BI147" i="6"/>
  <c r="BH147" i="6"/>
  <c r="BG147" i="6"/>
  <c r="BF147" i="6"/>
  <c r="T147" i="6"/>
  <c r="R147" i="6"/>
  <c r="P147" i="6"/>
  <c r="P146" i="6" s="1"/>
  <c r="BK147" i="6"/>
  <c r="J147" i="6"/>
  <c r="BE147" i="6"/>
  <c r="BI145" i="6"/>
  <c r="BH145" i="6"/>
  <c r="BG145" i="6"/>
  <c r="BF145" i="6"/>
  <c r="T145" i="6"/>
  <c r="T144" i="6" s="1"/>
  <c r="R145" i="6"/>
  <c r="R144" i="6"/>
  <c r="P145" i="6"/>
  <c r="P144" i="6" s="1"/>
  <c r="BK145" i="6"/>
  <c r="BK144" i="6" s="1"/>
  <c r="J144" i="6" s="1"/>
  <c r="J102" i="6" s="1"/>
  <c r="J145" i="6"/>
  <c r="BE145" i="6" s="1"/>
  <c r="BI143" i="6"/>
  <c r="BH143" i="6"/>
  <c r="BG143" i="6"/>
  <c r="BF143" i="6"/>
  <c r="T143" i="6"/>
  <c r="R143" i="6"/>
  <c r="P143" i="6"/>
  <c r="BK143" i="6"/>
  <c r="J143" i="6"/>
  <c r="BE143" i="6" s="1"/>
  <c r="BI142" i="6"/>
  <c r="BH142" i="6"/>
  <c r="BG142" i="6"/>
  <c r="BF142" i="6"/>
  <c r="T142" i="6"/>
  <c r="R142" i="6"/>
  <c r="P142" i="6"/>
  <c r="BK142" i="6"/>
  <c r="J142" i="6"/>
  <c r="BE142" i="6" s="1"/>
  <c r="BI141" i="6"/>
  <c r="BH141" i="6"/>
  <c r="BG141" i="6"/>
  <c r="BF141" i="6"/>
  <c r="T141" i="6"/>
  <c r="R141" i="6"/>
  <c r="P141" i="6"/>
  <c r="BK141" i="6"/>
  <c r="J141" i="6"/>
  <c r="BE141" i="6" s="1"/>
  <c r="BI140" i="6"/>
  <c r="BH140" i="6"/>
  <c r="BG140" i="6"/>
  <c r="BF140" i="6"/>
  <c r="T140" i="6"/>
  <c r="T139" i="6"/>
  <c r="R140" i="6"/>
  <c r="R139" i="6" s="1"/>
  <c r="P140" i="6"/>
  <c r="P139" i="6" s="1"/>
  <c r="BK140" i="6"/>
  <c r="J140" i="6"/>
  <c r="BE140" i="6" s="1"/>
  <c r="BI138" i="6"/>
  <c r="BH138" i="6"/>
  <c r="BG138" i="6"/>
  <c r="BF138" i="6"/>
  <c r="T138" i="6"/>
  <c r="R138" i="6"/>
  <c r="P138" i="6"/>
  <c r="BK138" i="6"/>
  <c r="J138" i="6"/>
  <c r="BE138" i="6" s="1"/>
  <c r="BI137" i="6"/>
  <c r="BH137" i="6"/>
  <c r="BG137" i="6"/>
  <c r="BF137" i="6"/>
  <c r="T137" i="6"/>
  <c r="R137" i="6"/>
  <c r="P137" i="6"/>
  <c r="BK137" i="6"/>
  <c r="J137" i="6"/>
  <c r="BE137" i="6" s="1"/>
  <c r="BI136" i="6"/>
  <c r="BH136" i="6"/>
  <c r="BG136" i="6"/>
  <c r="BF136" i="6"/>
  <c r="T136" i="6"/>
  <c r="R136" i="6"/>
  <c r="P136" i="6"/>
  <c r="BK136" i="6"/>
  <c r="J136" i="6"/>
  <c r="BE136" i="6"/>
  <c r="BI135" i="6"/>
  <c r="BH135" i="6"/>
  <c r="BG135" i="6"/>
  <c r="BF135" i="6"/>
  <c r="T135" i="6"/>
  <c r="R135" i="6"/>
  <c r="P135" i="6"/>
  <c r="BK135" i="6"/>
  <c r="J135" i="6"/>
  <c r="BE135" i="6" s="1"/>
  <c r="BI134" i="6"/>
  <c r="BH134" i="6"/>
  <c r="BG134" i="6"/>
  <c r="BF134" i="6"/>
  <c r="T134" i="6"/>
  <c r="R134" i="6"/>
  <c r="P134" i="6"/>
  <c r="BK134" i="6"/>
  <c r="J134" i="6"/>
  <c r="BE134" i="6" s="1"/>
  <c r="BI133" i="6"/>
  <c r="BH133" i="6"/>
  <c r="BG133" i="6"/>
  <c r="BF133" i="6"/>
  <c r="T133" i="6"/>
  <c r="R133" i="6"/>
  <c r="P133" i="6"/>
  <c r="BK133" i="6"/>
  <c r="J133" i="6"/>
  <c r="BE133" i="6" s="1"/>
  <c r="BI132" i="6"/>
  <c r="BH132" i="6"/>
  <c r="BG132" i="6"/>
  <c r="BF132" i="6"/>
  <c r="T132" i="6"/>
  <c r="R132" i="6"/>
  <c r="P132" i="6"/>
  <c r="BK132" i="6"/>
  <c r="J132" i="6"/>
  <c r="BE132" i="6" s="1"/>
  <c r="BI131" i="6"/>
  <c r="BH131" i="6"/>
  <c r="BG131" i="6"/>
  <c r="BF131" i="6"/>
  <c r="T131" i="6"/>
  <c r="R131" i="6"/>
  <c r="R130" i="6" s="1"/>
  <c r="P131" i="6"/>
  <c r="P130" i="6" s="1"/>
  <c r="BK131" i="6"/>
  <c r="J131" i="6"/>
  <c r="BE131" i="6"/>
  <c r="F125" i="6"/>
  <c r="F122" i="6"/>
  <c r="E120" i="6"/>
  <c r="F94" i="6"/>
  <c r="F91" i="6"/>
  <c r="E89" i="6"/>
  <c r="J26" i="6"/>
  <c r="E26" i="6"/>
  <c r="J125" i="6"/>
  <c r="J94" i="6"/>
  <c r="J25" i="6"/>
  <c r="J23" i="6"/>
  <c r="E23" i="6"/>
  <c r="J22" i="6"/>
  <c r="J17" i="6"/>
  <c r="E17" i="6"/>
  <c r="F93" i="6" s="1"/>
  <c r="J16" i="6"/>
  <c r="J14" i="6"/>
  <c r="E7" i="6"/>
  <c r="E116" i="6" s="1"/>
  <c r="E85" i="6"/>
  <c r="J39" i="5"/>
  <c r="J38" i="5"/>
  <c r="AY101" i="1" s="1"/>
  <c r="J37" i="5"/>
  <c r="AX101" i="1" s="1"/>
  <c r="BI161" i="5"/>
  <c r="BH161" i="5"/>
  <c r="BG161" i="5"/>
  <c r="BF161" i="5"/>
  <c r="T161" i="5"/>
  <c r="T160" i="5" s="1"/>
  <c r="T159" i="5" s="1"/>
  <c r="R161" i="5"/>
  <c r="R160" i="5"/>
  <c r="R159" i="5" s="1"/>
  <c r="P161" i="5"/>
  <c r="P160" i="5" s="1"/>
  <c r="P159" i="5"/>
  <c r="BK161" i="5"/>
  <c r="BK160" i="5" s="1"/>
  <c r="J161" i="5"/>
  <c r="BE161" i="5" s="1"/>
  <c r="BI158" i="5"/>
  <c r="BH158" i="5"/>
  <c r="BG158" i="5"/>
  <c r="BF158" i="5"/>
  <c r="T158" i="5"/>
  <c r="T157" i="5" s="1"/>
  <c r="R158" i="5"/>
  <c r="R157" i="5" s="1"/>
  <c r="P158" i="5"/>
  <c r="P157" i="5" s="1"/>
  <c r="BK158" i="5"/>
  <c r="BK157" i="5" s="1"/>
  <c r="J157" i="5" s="1"/>
  <c r="J105" i="5" s="1"/>
  <c r="J158" i="5"/>
  <c r="BE158" i="5" s="1"/>
  <c r="BI156" i="5"/>
  <c r="BH156" i="5"/>
  <c r="BG156" i="5"/>
  <c r="BF156" i="5"/>
  <c r="T156" i="5"/>
  <c r="R156" i="5"/>
  <c r="P156" i="5"/>
  <c r="BK156" i="5"/>
  <c r="J156" i="5"/>
  <c r="BE156" i="5" s="1"/>
  <c r="BI155" i="5"/>
  <c r="BH155" i="5"/>
  <c r="BG155" i="5"/>
  <c r="BF155" i="5"/>
  <c r="T155" i="5"/>
  <c r="R155" i="5"/>
  <c r="P155" i="5"/>
  <c r="BK155" i="5"/>
  <c r="J155" i="5"/>
  <c r="BE155" i="5" s="1"/>
  <c r="BI154" i="5"/>
  <c r="BH154" i="5"/>
  <c r="BG154" i="5"/>
  <c r="BF154" i="5"/>
  <c r="T154" i="5"/>
  <c r="R154" i="5"/>
  <c r="P154" i="5"/>
  <c r="BK154" i="5"/>
  <c r="J154" i="5"/>
  <c r="BE154" i="5" s="1"/>
  <c r="BI153" i="5"/>
  <c r="BH153" i="5"/>
  <c r="BG153" i="5"/>
  <c r="BF153" i="5"/>
  <c r="T153" i="5"/>
  <c r="R153" i="5"/>
  <c r="P153" i="5"/>
  <c r="BK153" i="5"/>
  <c r="J153" i="5"/>
  <c r="BE153" i="5" s="1"/>
  <c r="BI152" i="5"/>
  <c r="BH152" i="5"/>
  <c r="BG152" i="5"/>
  <c r="BF152" i="5"/>
  <c r="T152" i="5"/>
  <c r="R152" i="5"/>
  <c r="P152" i="5"/>
  <c r="BK152" i="5"/>
  <c r="J152" i="5"/>
  <c r="BE152" i="5" s="1"/>
  <c r="BI151" i="5"/>
  <c r="BH151" i="5"/>
  <c r="BG151" i="5"/>
  <c r="BF151" i="5"/>
  <c r="T151" i="5"/>
  <c r="T150" i="5" s="1"/>
  <c r="R151" i="5"/>
  <c r="R150" i="5" s="1"/>
  <c r="P151" i="5"/>
  <c r="BK151" i="5"/>
  <c r="BK150" i="5" s="1"/>
  <c r="J150" i="5" s="1"/>
  <c r="J104" i="5" s="1"/>
  <c r="J151" i="5"/>
  <c r="BE151" i="5"/>
  <c r="BI149" i="5"/>
  <c r="BH149" i="5"/>
  <c r="BG149" i="5"/>
  <c r="BF149" i="5"/>
  <c r="T149" i="5"/>
  <c r="R149" i="5"/>
  <c r="P149" i="5"/>
  <c r="BK149" i="5"/>
  <c r="BK147" i="5" s="1"/>
  <c r="J149" i="5"/>
  <c r="BE149" i="5"/>
  <c r="BI148" i="5"/>
  <c r="BH148" i="5"/>
  <c r="BG148" i="5"/>
  <c r="BF148" i="5"/>
  <c r="T148" i="5"/>
  <c r="T147" i="5" s="1"/>
  <c r="R148" i="5"/>
  <c r="R147" i="5"/>
  <c r="P148" i="5"/>
  <c r="BK148" i="5"/>
  <c r="J147" i="5"/>
  <c r="J103" i="5" s="1"/>
  <c r="J148" i="5"/>
  <c r="BE148" i="5" s="1"/>
  <c r="BI146" i="5"/>
  <c r="BH146" i="5"/>
  <c r="BG146" i="5"/>
  <c r="BF146" i="5"/>
  <c r="T146" i="5"/>
  <c r="T145" i="5" s="1"/>
  <c r="R146" i="5"/>
  <c r="R145" i="5" s="1"/>
  <c r="P146" i="5"/>
  <c r="P145" i="5" s="1"/>
  <c r="BK146" i="5"/>
  <c r="BK145" i="5" s="1"/>
  <c r="J145" i="5" s="1"/>
  <c r="J102" i="5" s="1"/>
  <c r="J146" i="5"/>
  <c r="BE146" i="5" s="1"/>
  <c r="BI144" i="5"/>
  <c r="BH144" i="5"/>
  <c r="BG144" i="5"/>
  <c r="BF144" i="5"/>
  <c r="T144" i="5"/>
  <c r="R144" i="5"/>
  <c r="P144" i="5"/>
  <c r="BK144" i="5"/>
  <c r="J144" i="5"/>
  <c r="BE144" i="5" s="1"/>
  <c r="BI143" i="5"/>
  <c r="BH143" i="5"/>
  <c r="BG143" i="5"/>
  <c r="BF143" i="5"/>
  <c r="T143" i="5"/>
  <c r="R143" i="5"/>
  <c r="P143" i="5"/>
  <c r="BK143" i="5"/>
  <c r="J143" i="5"/>
  <c r="BE143" i="5" s="1"/>
  <c r="BI142" i="5"/>
  <c r="BH142" i="5"/>
  <c r="BG142" i="5"/>
  <c r="BF142" i="5"/>
  <c r="T142" i="5"/>
  <c r="R142" i="5"/>
  <c r="P142" i="5"/>
  <c r="BK142" i="5"/>
  <c r="J142" i="5"/>
  <c r="BE142" i="5" s="1"/>
  <c r="BI141" i="5"/>
  <c r="BH141" i="5"/>
  <c r="BG141" i="5"/>
  <c r="BF141" i="5"/>
  <c r="T141" i="5"/>
  <c r="T140" i="5" s="1"/>
  <c r="R141" i="5"/>
  <c r="R140" i="5" s="1"/>
  <c r="P141" i="5"/>
  <c r="BK141" i="5"/>
  <c r="BK140" i="5" s="1"/>
  <c r="J140" i="5" s="1"/>
  <c r="J101" i="5" s="1"/>
  <c r="J141" i="5"/>
  <c r="BE141" i="5"/>
  <c r="BI139" i="5"/>
  <c r="BH139" i="5"/>
  <c r="BG139" i="5"/>
  <c r="BF139" i="5"/>
  <c r="T139" i="5"/>
  <c r="R139" i="5"/>
  <c r="P139" i="5"/>
  <c r="BK139" i="5"/>
  <c r="J139" i="5"/>
  <c r="BE139" i="5"/>
  <c r="BI138" i="5"/>
  <c r="BH138" i="5"/>
  <c r="BG138" i="5"/>
  <c r="BF138" i="5"/>
  <c r="T138" i="5"/>
  <c r="R138" i="5"/>
  <c r="P138" i="5"/>
  <c r="BK138" i="5"/>
  <c r="J138" i="5"/>
  <c r="BE138" i="5" s="1"/>
  <c r="BI137" i="5"/>
  <c r="BH137" i="5"/>
  <c r="BG137" i="5"/>
  <c r="BF137" i="5"/>
  <c r="T137" i="5"/>
  <c r="R137" i="5"/>
  <c r="P137" i="5"/>
  <c r="BK137" i="5"/>
  <c r="J137" i="5"/>
  <c r="BE137" i="5" s="1"/>
  <c r="BI136" i="5"/>
  <c r="BH136" i="5"/>
  <c r="BG136" i="5"/>
  <c r="BF136" i="5"/>
  <c r="T136" i="5"/>
  <c r="R136" i="5"/>
  <c r="P136" i="5"/>
  <c r="BK136" i="5"/>
  <c r="J136" i="5"/>
  <c r="BE136" i="5" s="1"/>
  <c r="BI135" i="5"/>
  <c r="BH135" i="5"/>
  <c r="BG135" i="5"/>
  <c r="BF135" i="5"/>
  <c r="T135" i="5"/>
  <c r="R135" i="5"/>
  <c r="P135" i="5"/>
  <c r="BK135" i="5"/>
  <c r="J135" i="5"/>
  <c r="BE135" i="5"/>
  <c r="BI134" i="5"/>
  <c r="BH134" i="5"/>
  <c r="BG134" i="5"/>
  <c r="BF134" i="5"/>
  <c r="T134" i="5"/>
  <c r="R134" i="5"/>
  <c r="R131" i="5" s="1"/>
  <c r="R130" i="5" s="1"/>
  <c r="R129" i="5" s="1"/>
  <c r="P134" i="5"/>
  <c r="BK134" i="5"/>
  <c r="J134" i="5"/>
  <c r="BE134" i="5" s="1"/>
  <c r="BI133" i="5"/>
  <c r="BH133" i="5"/>
  <c r="BG133" i="5"/>
  <c r="BF133" i="5"/>
  <c r="T133" i="5"/>
  <c r="R133" i="5"/>
  <c r="P133" i="5"/>
  <c r="BK133" i="5"/>
  <c r="J133" i="5"/>
  <c r="BE133" i="5" s="1"/>
  <c r="BI132" i="5"/>
  <c r="BH132" i="5"/>
  <c r="F38" i="5"/>
  <c r="BC101" i="1" s="1"/>
  <c r="BG132" i="5"/>
  <c r="BF132" i="5"/>
  <c r="J36" i="5" s="1"/>
  <c r="AW101" i="1" s="1"/>
  <c r="T132" i="5"/>
  <c r="R132" i="5"/>
  <c r="P132" i="5"/>
  <c r="BK132" i="5"/>
  <c r="BK131" i="5"/>
  <c r="J132" i="5"/>
  <c r="BE132" i="5" s="1"/>
  <c r="F126" i="5"/>
  <c r="F123" i="5"/>
  <c r="E121" i="5"/>
  <c r="F94" i="5"/>
  <c r="F91" i="5"/>
  <c r="E89" i="5"/>
  <c r="J26" i="5"/>
  <c r="E26" i="5"/>
  <c r="J126" i="5" s="1"/>
  <c r="J25" i="5"/>
  <c r="J23" i="5"/>
  <c r="E23" i="5"/>
  <c r="J125" i="5" s="1"/>
  <c r="J93" i="5"/>
  <c r="J22" i="5"/>
  <c r="J17" i="5"/>
  <c r="E17" i="5"/>
  <c r="F125" i="5"/>
  <c r="F93" i="5"/>
  <c r="J16" i="5"/>
  <c r="J14" i="5"/>
  <c r="J91" i="5" s="1"/>
  <c r="J123" i="5"/>
  <c r="E7" i="5"/>
  <c r="E117" i="5" s="1"/>
  <c r="E85" i="5"/>
  <c r="J39" i="4"/>
  <c r="J38" i="4"/>
  <c r="AY99" i="1" s="1"/>
  <c r="J37" i="4"/>
  <c r="AX99" i="1" s="1"/>
  <c r="BI154" i="4"/>
  <c r="BH154" i="4"/>
  <c r="BG154" i="4"/>
  <c r="BF154" i="4"/>
  <c r="T154" i="4"/>
  <c r="T153" i="4" s="1"/>
  <c r="R154" i="4"/>
  <c r="R153" i="4" s="1"/>
  <c r="P154" i="4"/>
  <c r="P153" i="4" s="1"/>
  <c r="BK154" i="4"/>
  <c r="BK153" i="4" s="1"/>
  <c r="J153" i="4" s="1"/>
  <c r="J104" i="4" s="1"/>
  <c r="J154" i="4"/>
  <c r="BE154" i="4"/>
  <c r="BI152" i="4"/>
  <c r="BH152" i="4"/>
  <c r="BG152" i="4"/>
  <c r="BF152" i="4"/>
  <c r="T152" i="4"/>
  <c r="R152" i="4"/>
  <c r="P152" i="4"/>
  <c r="BK152" i="4"/>
  <c r="J152" i="4"/>
  <c r="BE152" i="4"/>
  <c r="BI151" i="4"/>
  <c r="BH151" i="4"/>
  <c r="BG151" i="4"/>
  <c r="BF151" i="4"/>
  <c r="T151" i="4"/>
  <c r="R151" i="4"/>
  <c r="P151" i="4"/>
  <c r="BK151" i="4"/>
  <c r="J151" i="4"/>
  <c r="BE151" i="4" s="1"/>
  <c r="BI150" i="4"/>
  <c r="BH150" i="4"/>
  <c r="BG150" i="4"/>
  <c r="BF150" i="4"/>
  <c r="T150" i="4"/>
  <c r="R150" i="4"/>
  <c r="P150" i="4"/>
  <c r="BK150" i="4"/>
  <c r="J150" i="4"/>
  <c r="BE150" i="4" s="1"/>
  <c r="BI149" i="4"/>
  <c r="BH149" i="4"/>
  <c r="BG149" i="4"/>
  <c r="BF149" i="4"/>
  <c r="T149" i="4"/>
  <c r="R149" i="4"/>
  <c r="P149" i="4"/>
  <c r="BK149" i="4"/>
  <c r="J149" i="4"/>
  <c r="BE149" i="4" s="1"/>
  <c r="BI148" i="4"/>
  <c r="BH148" i="4"/>
  <c r="BG148" i="4"/>
  <c r="BF148" i="4"/>
  <c r="T148" i="4"/>
  <c r="R148" i="4"/>
  <c r="R147" i="4" s="1"/>
  <c r="P148" i="4"/>
  <c r="BK148" i="4"/>
  <c r="J148" i="4"/>
  <c r="BE148" i="4"/>
  <c r="BI146" i="4"/>
  <c r="BH146" i="4"/>
  <c r="BG146" i="4"/>
  <c r="BF146" i="4"/>
  <c r="T146" i="4"/>
  <c r="R146" i="4"/>
  <c r="P146" i="4"/>
  <c r="BK146" i="4"/>
  <c r="J146" i="4"/>
  <c r="BE146" i="4"/>
  <c r="BI145" i="4"/>
  <c r="BH145" i="4"/>
  <c r="BG145" i="4"/>
  <c r="BF145" i="4"/>
  <c r="T145" i="4"/>
  <c r="R145" i="4"/>
  <c r="P145" i="4"/>
  <c r="BK145" i="4"/>
  <c r="J145" i="4"/>
  <c r="BE145" i="4" s="1"/>
  <c r="BI144" i="4"/>
  <c r="BH144" i="4"/>
  <c r="BG144" i="4"/>
  <c r="BF144" i="4"/>
  <c r="T144" i="4"/>
  <c r="R144" i="4"/>
  <c r="P144" i="4"/>
  <c r="BK144" i="4"/>
  <c r="J144" i="4"/>
  <c r="BE144" i="4" s="1"/>
  <c r="BI143" i="4"/>
  <c r="BH143" i="4"/>
  <c r="BG143" i="4"/>
  <c r="BF143" i="4"/>
  <c r="T143" i="4"/>
  <c r="R143" i="4"/>
  <c r="P143" i="4"/>
  <c r="BK143" i="4"/>
  <c r="J143" i="4"/>
  <c r="BE143" i="4" s="1"/>
  <c r="BI142" i="4"/>
  <c r="BH142" i="4"/>
  <c r="BG142" i="4"/>
  <c r="BF142" i="4"/>
  <c r="T142" i="4"/>
  <c r="R142" i="4"/>
  <c r="R141" i="4" s="1"/>
  <c r="R127" i="4" s="1"/>
  <c r="R126" i="4" s="1"/>
  <c r="P142" i="4"/>
  <c r="BK142" i="4"/>
  <c r="BK141" i="4" s="1"/>
  <c r="J141" i="4" s="1"/>
  <c r="J102" i="4" s="1"/>
  <c r="J142" i="4"/>
  <c r="BE142" i="4" s="1"/>
  <c r="BI140" i="4"/>
  <c r="BH140" i="4"/>
  <c r="BG140" i="4"/>
  <c r="BF140" i="4"/>
  <c r="T140" i="4"/>
  <c r="R140" i="4"/>
  <c r="P140" i="4"/>
  <c r="BK140" i="4"/>
  <c r="J140" i="4"/>
  <c r="BE140" i="4" s="1"/>
  <c r="BI139" i="4"/>
  <c r="BH139" i="4"/>
  <c r="BG139" i="4"/>
  <c r="BF139" i="4"/>
  <c r="T139" i="4"/>
  <c r="R139" i="4"/>
  <c r="P139" i="4"/>
  <c r="BK139" i="4"/>
  <c r="J139" i="4"/>
  <c r="BE139" i="4" s="1"/>
  <c r="BI138" i="4"/>
  <c r="BH138" i="4"/>
  <c r="BG138" i="4"/>
  <c r="BF138" i="4"/>
  <c r="T138" i="4"/>
  <c r="R138" i="4"/>
  <c r="P138" i="4"/>
  <c r="P135" i="4" s="1"/>
  <c r="BK138" i="4"/>
  <c r="J138" i="4"/>
  <c r="BE138" i="4"/>
  <c r="BI137" i="4"/>
  <c r="BH137" i="4"/>
  <c r="BG137" i="4"/>
  <c r="BF137" i="4"/>
  <c r="T137" i="4"/>
  <c r="T135" i="4" s="1"/>
  <c r="R137" i="4"/>
  <c r="P137" i="4"/>
  <c r="BK137" i="4"/>
  <c r="J137" i="4"/>
  <c r="BE137" i="4" s="1"/>
  <c r="BI136" i="4"/>
  <c r="F39" i="4" s="1"/>
  <c r="BD99" i="1" s="1"/>
  <c r="BD98" i="1" s="1"/>
  <c r="BH136" i="4"/>
  <c r="BG136" i="4"/>
  <c r="BF136" i="4"/>
  <c r="T136" i="4"/>
  <c r="R136" i="4"/>
  <c r="R135" i="4" s="1"/>
  <c r="P136" i="4"/>
  <c r="BK136" i="4"/>
  <c r="BK135" i="4"/>
  <c r="J135" i="4" s="1"/>
  <c r="J101" i="4" s="1"/>
  <c r="J136" i="4"/>
  <c r="BE136" i="4"/>
  <c r="BI134" i="4"/>
  <c r="BH134" i="4"/>
  <c r="BG134" i="4"/>
  <c r="BF134" i="4"/>
  <c r="T134" i="4"/>
  <c r="R134" i="4"/>
  <c r="P134" i="4"/>
  <c r="BK134" i="4"/>
  <c r="J134" i="4"/>
  <c r="BE134" i="4"/>
  <c r="BI133" i="4"/>
  <c r="BH133" i="4"/>
  <c r="BG133" i="4"/>
  <c r="BF133" i="4"/>
  <c r="T133" i="4"/>
  <c r="R133" i="4"/>
  <c r="P133" i="4"/>
  <c r="BK133" i="4"/>
  <c r="J133" i="4"/>
  <c r="BE133" i="4"/>
  <c r="BI132" i="4"/>
  <c r="BH132" i="4"/>
  <c r="BG132" i="4"/>
  <c r="BF132" i="4"/>
  <c r="T132" i="4"/>
  <c r="R132" i="4"/>
  <c r="P132" i="4"/>
  <c r="BK132" i="4"/>
  <c r="J132" i="4"/>
  <c r="BE132" i="4"/>
  <c r="BI131" i="4"/>
  <c r="BH131" i="4"/>
  <c r="BG131" i="4"/>
  <c r="BF131" i="4"/>
  <c r="T131" i="4"/>
  <c r="T128" i="4" s="1"/>
  <c r="R131" i="4"/>
  <c r="R128" i="4" s="1"/>
  <c r="P131" i="4"/>
  <c r="BK131" i="4"/>
  <c r="J131" i="4"/>
  <c r="BE131" i="4"/>
  <c r="BI130" i="4"/>
  <c r="BH130" i="4"/>
  <c r="BG130" i="4"/>
  <c r="BF130" i="4"/>
  <c r="T130" i="4"/>
  <c r="R130" i="4"/>
  <c r="P130" i="4"/>
  <c r="P128" i="4" s="1"/>
  <c r="BK130" i="4"/>
  <c r="J130" i="4"/>
  <c r="BE130" i="4"/>
  <c r="BI129" i="4"/>
  <c r="BH129" i="4"/>
  <c r="BG129" i="4"/>
  <c r="BF129" i="4"/>
  <c r="T129" i="4"/>
  <c r="R129" i="4"/>
  <c r="P129" i="4"/>
  <c r="BK129" i="4"/>
  <c r="J129" i="4"/>
  <c r="BE129" i="4" s="1"/>
  <c r="F123" i="4"/>
  <c r="F120" i="4"/>
  <c r="E118" i="4"/>
  <c r="F94" i="4"/>
  <c r="F91" i="4"/>
  <c r="E89" i="4"/>
  <c r="J26" i="4"/>
  <c r="E26" i="4"/>
  <c r="J25" i="4"/>
  <c r="J23" i="4"/>
  <c r="E23" i="4"/>
  <c r="J122" i="4"/>
  <c r="J93" i="4"/>
  <c r="J22" i="4"/>
  <c r="J17" i="4"/>
  <c r="E17" i="4"/>
  <c r="F122" i="4"/>
  <c r="F93" i="4"/>
  <c r="J16" i="4"/>
  <c r="J14" i="4"/>
  <c r="J120" i="4" s="1"/>
  <c r="E7" i="4"/>
  <c r="E114" i="4"/>
  <c r="E85" i="4"/>
  <c r="J39" i="3"/>
  <c r="J38" i="3"/>
  <c r="AY97" i="1"/>
  <c r="J37" i="3"/>
  <c r="AX97" i="1" s="1"/>
  <c r="BI167" i="3"/>
  <c r="BH167" i="3"/>
  <c r="BG167" i="3"/>
  <c r="BF167" i="3"/>
  <c r="T167" i="3"/>
  <c r="R167" i="3"/>
  <c r="P167" i="3"/>
  <c r="BK167" i="3"/>
  <c r="J167" i="3"/>
  <c r="BE167" i="3"/>
  <c r="BI166" i="3"/>
  <c r="BH166" i="3"/>
  <c r="BG166" i="3"/>
  <c r="BF166" i="3"/>
  <c r="T166" i="3"/>
  <c r="R166" i="3"/>
  <c r="P166" i="3"/>
  <c r="BK166" i="3"/>
  <c r="J166" i="3"/>
  <c r="BE166" i="3" s="1"/>
  <c r="BI165" i="3"/>
  <c r="BH165" i="3"/>
  <c r="BG165" i="3"/>
  <c r="BF165" i="3"/>
  <c r="T165" i="3"/>
  <c r="R165" i="3"/>
  <c r="P165" i="3"/>
  <c r="BK165" i="3"/>
  <c r="J165" i="3"/>
  <c r="BE165" i="3"/>
  <c r="BI164" i="3"/>
  <c r="BH164" i="3"/>
  <c r="BG164" i="3"/>
  <c r="BF164" i="3"/>
  <c r="T164" i="3"/>
  <c r="R164" i="3"/>
  <c r="P164" i="3"/>
  <c r="BK164" i="3"/>
  <c r="J164" i="3"/>
  <c r="BE164" i="3" s="1"/>
  <c r="BI163" i="3"/>
  <c r="BH163" i="3"/>
  <c r="BG163" i="3"/>
  <c r="BF163" i="3"/>
  <c r="T163" i="3"/>
  <c r="R163" i="3"/>
  <c r="P163" i="3"/>
  <c r="BK163" i="3"/>
  <c r="J163" i="3"/>
  <c r="BE163" i="3"/>
  <c r="BI162" i="3"/>
  <c r="BH162" i="3"/>
  <c r="BG162" i="3"/>
  <c r="BF162" i="3"/>
  <c r="T162" i="3"/>
  <c r="R162" i="3"/>
  <c r="P162" i="3"/>
  <c r="BK162" i="3"/>
  <c r="J162" i="3"/>
  <c r="BE162" i="3" s="1"/>
  <c r="BI161" i="3"/>
  <c r="BH161" i="3"/>
  <c r="BG161" i="3"/>
  <c r="BF161" i="3"/>
  <c r="T161" i="3"/>
  <c r="R161" i="3"/>
  <c r="P161" i="3"/>
  <c r="BK161" i="3"/>
  <c r="J161" i="3"/>
  <c r="BE161" i="3" s="1"/>
  <c r="BI160" i="3"/>
  <c r="BH160" i="3"/>
  <c r="BG160" i="3"/>
  <c r="BF160" i="3"/>
  <c r="T160" i="3"/>
  <c r="R160" i="3"/>
  <c r="R158" i="3" s="1"/>
  <c r="P160" i="3"/>
  <c r="BK160" i="3"/>
  <c r="J160" i="3"/>
  <c r="BE160" i="3"/>
  <c r="BI159" i="3"/>
  <c r="BH159" i="3"/>
  <c r="BG159" i="3"/>
  <c r="BF159" i="3"/>
  <c r="T159" i="3"/>
  <c r="R159" i="3"/>
  <c r="P159" i="3"/>
  <c r="P158" i="3" s="1"/>
  <c r="BK159" i="3"/>
  <c r="BK158" i="3"/>
  <c r="J158" i="3" s="1"/>
  <c r="J107" i="3" s="1"/>
  <c r="J159" i="3"/>
  <c r="BE159" i="3"/>
  <c r="BI157" i="3"/>
  <c r="BH157" i="3"/>
  <c r="BG157" i="3"/>
  <c r="BF157" i="3"/>
  <c r="T157" i="3"/>
  <c r="R157" i="3"/>
  <c r="P157" i="3"/>
  <c r="P155" i="3" s="1"/>
  <c r="BK157" i="3"/>
  <c r="J157" i="3"/>
  <c r="BE157" i="3" s="1"/>
  <c r="BI156" i="3"/>
  <c r="BH156" i="3"/>
  <c r="BG156" i="3"/>
  <c r="BF156" i="3"/>
  <c r="T156" i="3"/>
  <c r="T155" i="3"/>
  <c r="R156" i="3"/>
  <c r="R155" i="3" s="1"/>
  <c r="P156" i="3"/>
  <c r="BK156" i="3"/>
  <c r="BK155" i="3" s="1"/>
  <c r="J155" i="3" s="1"/>
  <c r="J106" i="3" s="1"/>
  <c r="J156" i="3"/>
  <c r="BE156" i="3" s="1"/>
  <c r="BI154" i="3"/>
  <c r="BH154" i="3"/>
  <c r="BG154" i="3"/>
  <c r="BF154" i="3"/>
  <c r="T154" i="3"/>
  <c r="R154" i="3"/>
  <c r="P154" i="3"/>
  <c r="BK154" i="3"/>
  <c r="J154" i="3"/>
  <c r="BE154" i="3"/>
  <c r="BI153" i="3"/>
  <c r="BH153" i="3"/>
  <c r="BG153" i="3"/>
  <c r="BF153" i="3"/>
  <c r="T153" i="3"/>
  <c r="R153" i="3"/>
  <c r="P153" i="3"/>
  <c r="BK153" i="3"/>
  <c r="J153" i="3"/>
  <c r="BE153" i="3" s="1"/>
  <c r="BI152" i="3"/>
  <c r="BH152" i="3"/>
  <c r="BG152" i="3"/>
  <c r="BF152" i="3"/>
  <c r="T152" i="3"/>
  <c r="R152" i="3"/>
  <c r="R150" i="3" s="1"/>
  <c r="P152" i="3"/>
  <c r="BK152" i="3"/>
  <c r="J152" i="3"/>
  <c r="BE152" i="3"/>
  <c r="BI151" i="3"/>
  <c r="BH151" i="3"/>
  <c r="BG151" i="3"/>
  <c r="BF151" i="3"/>
  <c r="T151" i="3"/>
  <c r="T150" i="3" s="1"/>
  <c r="R151" i="3"/>
  <c r="P151" i="3"/>
  <c r="P150" i="3" s="1"/>
  <c r="BK151" i="3"/>
  <c r="BK150" i="3" s="1"/>
  <c r="J150" i="3" s="1"/>
  <c r="J105" i="3" s="1"/>
  <c r="J151" i="3"/>
  <c r="BE151" i="3"/>
  <c r="BI149" i="3"/>
  <c r="BH149" i="3"/>
  <c r="BG149" i="3"/>
  <c r="BF149" i="3"/>
  <c r="T149" i="3"/>
  <c r="R149" i="3"/>
  <c r="P149" i="3"/>
  <c r="BK149" i="3"/>
  <c r="J149" i="3"/>
  <c r="BE149" i="3" s="1"/>
  <c r="BI148" i="3"/>
  <c r="BH148" i="3"/>
  <c r="BG148" i="3"/>
  <c r="BF148" i="3"/>
  <c r="T148" i="3"/>
  <c r="R148" i="3"/>
  <c r="P148" i="3"/>
  <c r="BK148" i="3"/>
  <c r="J148" i="3"/>
  <c r="BE148" i="3"/>
  <c r="BI147" i="3"/>
  <c r="BH147" i="3"/>
  <c r="BG147" i="3"/>
  <c r="BF147" i="3"/>
  <c r="T147" i="3"/>
  <c r="R147" i="3"/>
  <c r="P147" i="3"/>
  <c r="BK147" i="3"/>
  <c r="BK140" i="3" s="1"/>
  <c r="J140" i="3" s="1"/>
  <c r="J104" i="3" s="1"/>
  <c r="J147" i="3"/>
  <c r="BE147" i="3" s="1"/>
  <c r="BI146" i="3"/>
  <c r="BH146" i="3"/>
  <c r="BG146" i="3"/>
  <c r="BF146" i="3"/>
  <c r="T146" i="3"/>
  <c r="R146" i="3"/>
  <c r="P146" i="3"/>
  <c r="BK146" i="3"/>
  <c r="J146" i="3"/>
  <c r="BE146" i="3"/>
  <c r="BI145" i="3"/>
  <c r="BH145" i="3"/>
  <c r="BG145" i="3"/>
  <c r="BF145" i="3"/>
  <c r="T145" i="3"/>
  <c r="R145" i="3"/>
  <c r="P145" i="3"/>
  <c r="BK145" i="3"/>
  <c r="J145" i="3"/>
  <c r="BE145" i="3" s="1"/>
  <c r="BI144" i="3"/>
  <c r="BH144" i="3"/>
  <c r="BG144" i="3"/>
  <c r="BF144" i="3"/>
  <c r="T144" i="3"/>
  <c r="R144" i="3"/>
  <c r="P144" i="3"/>
  <c r="BK144" i="3"/>
  <c r="J144" i="3"/>
  <c r="BE144" i="3" s="1"/>
  <c r="BI143" i="3"/>
  <c r="BH143" i="3"/>
  <c r="BG143" i="3"/>
  <c r="BF143" i="3"/>
  <c r="T143" i="3"/>
  <c r="R143" i="3"/>
  <c r="P143" i="3"/>
  <c r="BK143" i="3"/>
  <c r="J143" i="3"/>
  <c r="BE143" i="3" s="1"/>
  <c r="BI142" i="3"/>
  <c r="BH142" i="3"/>
  <c r="BG142" i="3"/>
  <c r="BF142" i="3"/>
  <c r="T142" i="3"/>
  <c r="R142" i="3"/>
  <c r="R140" i="3" s="1"/>
  <c r="P142" i="3"/>
  <c r="BK142" i="3"/>
  <c r="J142" i="3"/>
  <c r="BE142" i="3"/>
  <c r="BI141" i="3"/>
  <c r="BH141" i="3"/>
  <c r="BG141" i="3"/>
  <c r="BF141" i="3"/>
  <c r="T141" i="3"/>
  <c r="R141" i="3"/>
  <c r="P141" i="3"/>
  <c r="P140" i="3" s="1"/>
  <c r="BK141" i="3"/>
  <c r="J141" i="3"/>
  <c r="BE141" i="3"/>
  <c r="BI139" i="3"/>
  <c r="BH139" i="3"/>
  <c r="BG139" i="3"/>
  <c r="BF139" i="3"/>
  <c r="T139" i="3"/>
  <c r="R139" i="3"/>
  <c r="P139" i="3"/>
  <c r="P137" i="3" s="1"/>
  <c r="BK139" i="3"/>
  <c r="J139" i="3"/>
  <c r="BE139" i="3" s="1"/>
  <c r="BI138" i="3"/>
  <c r="BH138" i="3"/>
  <c r="BG138" i="3"/>
  <c r="BF138" i="3"/>
  <c r="T138" i="3"/>
  <c r="T137" i="3"/>
  <c r="R138" i="3"/>
  <c r="R137" i="3" s="1"/>
  <c r="P138" i="3"/>
  <c r="BK138" i="3"/>
  <c r="BK137" i="3" s="1"/>
  <c r="J137" i="3" s="1"/>
  <c r="J103" i="3" s="1"/>
  <c r="J138" i="3"/>
  <c r="BE138" i="3" s="1"/>
  <c r="BI136" i="3"/>
  <c r="BH136" i="3"/>
  <c r="BG136" i="3"/>
  <c r="BF136" i="3"/>
  <c r="T136" i="3"/>
  <c r="T135" i="3"/>
  <c r="R136" i="3"/>
  <c r="R135" i="3" s="1"/>
  <c r="P136" i="3"/>
  <c r="P135" i="3"/>
  <c r="BK136" i="3"/>
  <c r="BK135" i="3" s="1"/>
  <c r="J135" i="3" s="1"/>
  <c r="J102" i="3" s="1"/>
  <c r="J136" i="3"/>
  <c r="BE136" i="3"/>
  <c r="BI134" i="3"/>
  <c r="BH134" i="3"/>
  <c r="BG134" i="3"/>
  <c r="BF134" i="3"/>
  <c r="T134" i="3"/>
  <c r="T132" i="3" s="1"/>
  <c r="R134" i="3"/>
  <c r="P134" i="3"/>
  <c r="BK134" i="3"/>
  <c r="J134" i="3"/>
  <c r="BE134" i="3" s="1"/>
  <c r="BI133" i="3"/>
  <c r="BH133" i="3"/>
  <c r="F38" i="3" s="1"/>
  <c r="BC97" i="1" s="1"/>
  <c r="BG133" i="3"/>
  <c r="BF133" i="3"/>
  <c r="F36" i="3"/>
  <c r="BA97" i="1" s="1"/>
  <c r="T133" i="3"/>
  <c r="R133" i="3"/>
  <c r="R132" i="3"/>
  <c r="P133" i="3"/>
  <c r="BK133" i="3"/>
  <c r="BK132" i="3"/>
  <c r="J132" i="3" s="1"/>
  <c r="J101" i="3" s="1"/>
  <c r="J133" i="3"/>
  <c r="BE133" i="3" s="1"/>
  <c r="F126" i="3"/>
  <c r="F123" i="3"/>
  <c r="E121" i="3"/>
  <c r="F94" i="3"/>
  <c r="F91" i="3"/>
  <c r="E89" i="3"/>
  <c r="J26" i="3"/>
  <c r="E26" i="3"/>
  <c r="J94" i="3" s="1"/>
  <c r="J25" i="3"/>
  <c r="J23" i="3"/>
  <c r="E23" i="3"/>
  <c r="J125" i="3" s="1"/>
  <c r="J22" i="3"/>
  <c r="J17" i="3"/>
  <c r="E17" i="3"/>
  <c r="F125" i="3"/>
  <c r="F93" i="3"/>
  <c r="J16" i="3"/>
  <c r="J14" i="3"/>
  <c r="J123" i="3" s="1"/>
  <c r="E7" i="3"/>
  <c r="E117" i="3" s="1"/>
  <c r="E85" i="3"/>
  <c r="J39" i="2"/>
  <c r="J38" i="2"/>
  <c r="AY96" i="1" s="1"/>
  <c r="J37" i="2"/>
  <c r="AX96" i="1"/>
  <c r="BI292" i="2"/>
  <c r="BH292" i="2"/>
  <c r="BG292" i="2"/>
  <c r="BF292" i="2"/>
  <c r="T292" i="2"/>
  <c r="T291" i="2" s="1"/>
  <c r="R292" i="2"/>
  <c r="R291" i="2"/>
  <c r="P292" i="2"/>
  <c r="P291" i="2" s="1"/>
  <c r="BK292" i="2"/>
  <c r="BK291" i="2" s="1"/>
  <c r="J291" i="2" s="1"/>
  <c r="J117" i="2" s="1"/>
  <c r="J292" i="2"/>
  <c r="BE292" i="2" s="1"/>
  <c r="BI290" i="2"/>
  <c r="BH290" i="2"/>
  <c r="BG290" i="2"/>
  <c r="BF290" i="2"/>
  <c r="T290" i="2"/>
  <c r="R290" i="2"/>
  <c r="P290" i="2"/>
  <c r="BK290" i="2"/>
  <c r="J290" i="2"/>
  <c r="BE290" i="2" s="1"/>
  <c r="BI289" i="2"/>
  <c r="BH289" i="2"/>
  <c r="BG289" i="2"/>
  <c r="BF289" i="2"/>
  <c r="T289" i="2"/>
  <c r="R289" i="2"/>
  <c r="P289" i="2"/>
  <c r="BK289" i="2"/>
  <c r="J289" i="2"/>
  <c r="BE289" i="2" s="1"/>
  <c r="BI288" i="2"/>
  <c r="BH288" i="2"/>
  <c r="BG288" i="2"/>
  <c r="BF288" i="2"/>
  <c r="T288" i="2"/>
  <c r="R288" i="2"/>
  <c r="P288" i="2"/>
  <c r="BK288" i="2"/>
  <c r="J288" i="2"/>
  <c r="BE288" i="2" s="1"/>
  <c r="BI287" i="2"/>
  <c r="BH287" i="2"/>
  <c r="BG287" i="2"/>
  <c r="BF287" i="2"/>
  <c r="T287" i="2"/>
  <c r="R287" i="2"/>
  <c r="P287" i="2"/>
  <c r="BK287" i="2"/>
  <c r="J287" i="2"/>
  <c r="BE287" i="2" s="1"/>
  <c r="BI286" i="2"/>
  <c r="BH286" i="2"/>
  <c r="BG286" i="2"/>
  <c r="BF286" i="2"/>
  <c r="T286" i="2"/>
  <c r="R286" i="2"/>
  <c r="P286" i="2"/>
  <c r="BK286" i="2"/>
  <c r="J286" i="2"/>
  <c r="BE286" i="2" s="1"/>
  <c r="BI285" i="2"/>
  <c r="BH285" i="2"/>
  <c r="BG285" i="2"/>
  <c r="BF285" i="2"/>
  <c r="T285" i="2"/>
  <c r="R285" i="2"/>
  <c r="P285" i="2"/>
  <c r="BK285" i="2"/>
  <c r="J285" i="2"/>
  <c r="BE285" i="2" s="1"/>
  <c r="BI284" i="2"/>
  <c r="BH284" i="2"/>
  <c r="BG284" i="2"/>
  <c r="BF284" i="2"/>
  <c r="T284" i="2"/>
  <c r="R284" i="2"/>
  <c r="P284" i="2"/>
  <c r="BK284" i="2"/>
  <c r="J284" i="2"/>
  <c r="BE284" i="2" s="1"/>
  <c r="BI283" i="2"/>
  <c r="BH283" i="2"/>
  <c r="BG283" i="2"/>
  <c r="BF283" i="2"/>
  <c r="T283" i="2"/>
  <c r="R283" i="2"/>
  <c r="P283" i="2"/>
  <c r="BK283" i="2"/>
  <c r="J283" i="2"/>
  <c r="BE283" i="2"/>
  <c r="BI282" i="2"/>
  <c r="BH282" i="2"/>
  <c r="BG282" i="2"/>
  <c r="BF282" i="2"/>
  <c r="T282" i="2"/>
  <c r="R282" i="2"/>
  <c r="P282" i="2"/>
  <c r="BK282" i="2"/>
  <c r="J282" i="2"/>
  <c r="BE282" i="2" s="1"/>
  <c r="BI281" i="2"/>
  <c r="BH281" i="2"/>
  <c r="BG281" i="2"/>
  <c r="BF281" i="2"/>
  <c r="T281" i="2"/>
  <c r="R281" i="2"/>
  <c r="P281" i="2"/>
  <c r="BK281" i="2"/>
  <c r="J281" i="2"/>
  <c r="BE281" i="2" s="1"/>
  <c r="BI280" i="2"/>
  <c r="BH280" i="2"/>
  <c r="BG280" i="2"/>
  <c r="BF280" i="2"/>
  <c r="T280" i="2"/>
  <c r="R280" i="2"/>
  <c r="P280" i="2"/>
  <c r="BK280" i="2"/>
  <c r="J280" i="2"/>
  <c r="BE280" i="2" s="1"/>
  <c r="BI279" i="2"/>
  <c r="BH279" i="2"/>
  <c r="BG279" i="2"/>
  <c r="BF279" i="2"/>
  <c r="T279" i="2"/>
  <c r="R279" i="2"/>
  <c r="P279" i="2"/>
  <c r="BK279" i="2"/>
  <c r="J279" i="2"/>
  <c r="BE279" i="2" s="1"/>
  <c r="BI278" i="2"/>
  <c r="BH278" i="2"/>
  <c r="BG278" i="2"/>
  <c r="BF278" i="2"/>
  <c r="T278" i="2"/>
  <c r="R278" i="2"/>
  <c r="P278" i="2"/>
  <c r="BK278" i="2"/>
  <c r="J278" i="2"/>
  <c r="BE278" i="2" s="1"/>
  <c r="BI277" i="2"/>
  <c r="BH277" i="2"/>
  <c r="BG277" i="2"/>
  <c r="BF277" i="2"/>
  <c r="T277" i="2"/>
  <c r="R277" i="2"/>
  <c r="P277" i="2"/>
  <c r="BK277" i="2"/>
  <c r="J277" i="2"/>
  <c r="BE277" i="2"/>
  <c r="BI276" i="2"/>
  <c r="BH276" i="2"/>
  <c r="BG276" i="2"/>
  <c r="BF276" i="2"/>
  <c r="T276" i="2"/>
  <c r="R276" i="2"/>
  <c r="P276" i="2"/>
  <c r="BK276" i="2"/>
  <c r="J276" i="2"/>
  <c r="BE276" i="2" s="1"/>
  <c r="BI275" i="2"/>
  <c r="BH275" i="2"/>
  <c r="BG275" i="2"/>
  <c r="BF275" i="2"/>
  <c r="T275" i="2"/>
  <c r="R275" i="2"/>
  <c r="P275" i="2"/>
  <c r="BK275" i="2"/>
  <c r="J275" i="2"/>
  <c r="BE275" i="2" s="1"/>
  <c r="BI274" i="2"/>
  <c r="BH274" i="2"/>
  <c r="BG274" i="2"/>
  <c r="BF274" i="2"/>
  <c r="T274" i="2"/>
  <c r="R274" i="2"/>
  <c r="P274" i="2"/>
  <c r="BK274" i="2"/>
  <c r="J274" i="2"/>
  <c r="BE274" i="2" s="1"/>
  <c r="BI273" i="2"/>
  <c r="BH273" i="2"/>
  <c r="BG273" i="2"/>
  <c r="BF273" i="2"/>
  <c r="T273" i="2"/>
  <c r="R273" i="2"/>
  <c r="P273" i="2"/>
  <c r="BK273" i="2"/>
  <c r="J273" i="2"/>
  <c r="BE273" i="2" s="1"/>
  <c r="BI272" i="2"/>
  <c r="BH272" i="2"/>
  <c r="BG272" i="2"/>
  <c r="BF272" i="2"/>
  <c r="T272" i="2"/>
  <c r="R272" i="2"/>
  <c r="P272" i="2"/>
  <c r="BK272" i="2"/>
  <c r="J272" i="2"/>
  <c r="BE272" i="2" s="1"/>
  <c r="BI271" i="2"/>
  <c r="BH271" i="2"/>
  <c r="BG271" i="2"/>
  <c r="BF271" i="2"/>
  <c r="T271" i="2"/>
  <c r="R271" i="2"/>
  <c r="P271" i="2"/>
  <c r="BK271" i="2"/>
  <c r="J271" i="2"/>
  <c r="BE271" i="2"/>
  <c r="BI270" i="2"/>
  <c r="BH270" i="2"/>
  <c r="BG270" i="2"/>
  <c r="BF270" i="2"/>
  <c r="T270" i="2"/>
  <c r="R270" i="2"/>
  <c r="P270" i="2"/>
  <c r="BK270" i="2"/>
  <c r="J270" i="2"/>
  <c r="BE270" i="2" s="1"/>
  <c r="BI269" i="2"/>
  <c r="BH269" i="2"/>
  <c r="BG269" i="2"/>
  <c r="BF269" i="2"/>
  <c r="T269" i="2"/>
  <c r="R269" i="2"/>
  <c r="P269" i="2"/>
  <c r="BK269" i="2"/>
  <c r="J269" i="2"/>
  <c r="BE269" i="2" s="1"/>
  <c r="BI268" i="2"/>
  <c r="BH268" i="2"/>
  <c r="BG268" i="2"/>
  <c r="BF268" i="2"/>
  <c r="T268" i="2"/>
  <c r="T266" i="2" s="1"/>
  <c r="R268" i="2"/>
  <c r="P268" i="2"/>
  <c r="BK268" i="2"/>
  <c r="J268" i="2"/>
  <c r="BE268" i="2" s="1"/>
  <c r="BI267" i="2"/>
  <c r="BH267" i="2"/>
  <c r="BG267" i="2"/>
  <c r="BF267" i="2"/>
  <c r="T267" i="2"/>
  <c r="R267" i="2"/>
  <c r="P267" i="2"/>
  <c r="P266" i="2" s="1"/>
  <c r="BK267" i="2"/>
  <c r="J267" i="2"/>
  <c r="BE267" i="2" s="1"/>
  <c r="BI265" i="2"/>
  <c r="BH265" i="2"/>
  <c r="BG265" i="2"/>
  <c r="BF265" i="2"/>
  <c r="T265" i="2"/>
  <c r="R265" i="2"/>
  <c r="P265" i="2"/>
  <c r="BK265" i="2"/>
  <c r="J265" i="2"/>
  <c r="BE265" i="2"/>
  <c r="BI264" i="2"/>
  <c r="BH264" i="2"/>
  <c r="BG264" i="2"/>
  <c r="BF264" i="2"/>
  <c r="T264" i="2"/>
  <c r="R264" i="2"/>
  <c r="P264" i="2"/>
  <c r="BK264" i="2"/>
  <c r="J264" i="2"/>
  <c r="BE264" i="2" s="1"/>
  <c r="BI263" i="2"/>
  <c r="BH263" i="2"/>
  <c r="BG263" i="2"/>
  <c r="BF263" i="2"/>
  <c r="T263" i="2"/>
  <c r="R263" i="2"/>
  <c r="P263" i="2"/>
  <c r="BK263" i="2"/>
  <c r="J263" i="2"/>
  <c r="BE263" i="2"/>
  <c r="BI262" i="2"/>
  <c r="BH262" i="2"/>
  <c r="BG262" i="2"/>
  <c r="BF262" i="2"/>
  <c r="T262" i="2"/>
  <c r="R262" i="2"/>
  <c r="P262" i="2"/>
  <c r="BK262" i="2"/>
  <c r="J262" i="2"/>
  <c r="BE262" i="2" s="1"/>
  <c r="BI261" i="2"/>
  <c r="BH261" i="2"/>
  <c r="BG261" i="2"/>
  <c r="BF261" i="2"/>
  <c r="T261" i="2"/>
  <c r="R261" i="2"/>
  <c r="P261" i="2"/>
  <c r="BK261" i="2"/>
  <c r="J261" i="2"/>
  <c r="BE261" i="2"/>
  <c r="BI260" i="2"/>
  <c r="BH260" i="2"/>
  <c r="BG260" i="2"/>
  <c r="BF260" i="2"/>
  <c r="T260" i="2"/>
  <c r="R260" i="2"/>
  <c r="P260" i="2"/>
  <c r="BK260" i="2"/>
  <c r="J260" i="2"/>
  <c r="BE260" i="2" s="1"/>
  <c r="BI259" i="2"/>
  <c r="BH259" i="2"/>
  <c r="BG259" i="2"/>
  <c r="BF259" i="2"/>
  <c r="T259" i="2"/>
  <c r="R259" i="2"/>
  <c r="P259" i="2"/>
  <c r="BK259" i="2"/>
  <c r="J259" i="2"/>
  <c r="BE259" i="2"/>
  <c r="BI258" i="2"/>
  <c r="BH258" i="2"/>
  <c r="BG258" i="2"/>
  <c r="BF258" i="2"/>
  <c r="T258" i="2"/>
  <c r="R258" i="2"/>
  <c r="P258" i="2"/>
  <c r="BK258" i="2"/>
  <c r="J258" i="2"/>
  <c r="BE258" i="2" s="1"/>
  <c r="BI257" i="2"/>
  <c r="BH257" i="2"/>
  <c r="BG257" i="2"/>
  <c r="BF257" i="2"/>
  <c r="T257" i="2"/>
  <c r="R257" i="2"/>
  <c r="P257" i="2"/>
  <c r="BK257" i="2"/>
  <c r="J257" i="2"/>
  <c r="BE257" i="2"/>
  <c r="BI256" i="2"/>
  <c r="BH256" i="2"/>
  <c r="BG256" i="2"/>
  <c r="BF256" i="2"/>
  <c r="T256" i="2"/>
  <c r="R256" i="2"/>
  <c r="P256" i="2"/>
  <c r="BK256" i="2"/>
  <c r="J256" i="2"/>
  <c r="BE256" i="2" s="1"/>
  <c r="BI255" i="2"/>
  <c r="BH255" i="2"/>
  <c r="BG255" i="2"/>
  <c r="BF255" i="2"/>
  <c r="T255" i="2"/>
  <c r="R255" i="2"/>
  <c r="P255" i="2"/>
  <c r="BK255" i="2"/>
  <c r="J255" i="2"/>
  <c r="BE255" i="2"/>
  <c r="BI254" i="2"/>
  <c r="BH254" i="2"/>
  <c r="BG254" i="2"/>
  <c r="BF254" i="2"/>
  <c r="T254" i="2"/>
  <c r="R254" i="2"/>
  <c r="P254" i="2"/>
  <c r="BK254" i="2"/>
  <c r="J254" i="2"/>
  <c r="BE254" i="2" s="1"/>
  <c r="BI253" i="2"/>
  <c r="BH253" i="2"/>
  <c r="BG253" i="2"/>
  <c r="BF253" i="2"/>
  <c r="T253" i="2"/>
  <c r="R253" i="2"/>
  <c r="P253" i="2"/>
  <c r="BK253" i="2"/>
  <c r="J253" i="2"/>
  <c r="BE253" i="2"/>
  <c r="BI252" i="2"/>
  <c r="BH252" i="2"/>
  <c r="BG252" i="2"/>
  <c r="BF252" i="2"/>
  <c r="T252" i="2"/>
  <c r="R252" i="2"/>
  <c r="P252" i="2"/>
  <c r="BK252" i="2"/>
  <c r="J252" i="2"/>
  <c r="BE252" i="2" s="1"/>
  <c r="BI251" i="2"/>
  <c r="BH251" i="2"/>
  <c r="BG251" i="2"/>
  <c r="BF251" i="2"/>
  <c r="T251" i="2"/>
  <c r="R251" i="2"/>
  <c r="P251" i="2"/>
  <c r="BK251" i="2"/>
  <c r="J251" i="2"/>
  <c r="BE251" i="2"/>
  <c r="BI250" i="2"/>
  <c r="BH250" i="2"/>
  <c r="BG250" i="2"/>
  <c r="BF250" i="2"/>
  <c r="T250" i="2"/>
  <c r="R250" i="2"/>
  <c r="P250" i="2"/>
  <c r="BK250" i="2"/>
  <c r="J250" i="2"/>
  <c r="BE250" i="2" s="1"/>
  <c r="BI249" i="2"/>
  <c r="BH249" i="2"/>
  <c r="BG249" i="2"/>
  <c r="BF249" i="2"/>
  <c r="T249" i="2"/>
  <c r="R249" i="2"/>
  <c r="P249" i="2"/>
  <c r="BK249" i="2"/>
  <c r="J249" i="2"/>
  <c r="BE249" i="2"/>
  <c r="BI248" i="2"/>
  <c r="BH248" i="2"/>
  <c r="BG248" i="2"/>
  <c r="BF248" i="2"/>
  <c r="T248" i="2"/>
  <c r="R248" i="2"/>
  <c r="P248" i="2"/>
  <c r="BK248" i="2"/>
  <c r="J248" i="2"/>
  <c r="BE248" i="2" s="1"/>
  <c r="BI247" i="2"/>
  <c r="BH247" i="2"/>
  <c r="BG247" i="2"/>
  <c r="BF247" i="2"/>
  <c r="T247" i="2"/>
  <c r="R247" i="2"/>
  <c r="P247" i="2"/>
  <c r="BK247" i="2"/>
  <c r="J247" i="2"/>
  <c r="BE247" i="2"/>
  <c r="BI246" i="2"/>
  <c r="BH246" i="2"/>
  <c r="BG246" i="2"/>
  <c r="BF246" i="2"/>
  <c r="T246" i="2"/>
  <c r="R246" i="2"/>
  <c r="P246" i="2"/>
  <c r="BK246" i="2"/>
  <c r="J246" i="2"/>
  <c r="BE246" i="2" s="1"/>
  <c r="BI245" i="2"/>
  <c r="BH245" i="2"/>
  <c r="BG245" i="2"/>
  <c r="BF245" i="2"/>
  <c r="T245" i="2"/>
  <c r="R245" i="2"/>
  <c r="P245" i="2"/>
  <c r="BK245" i="2"/>
  <c r="J245" i="2"/>
  <c r="BE245" i="2"/>
  <c r="BI244" i="2"/>
  <c r="BH244" i="2"/>
  <c r="BG244" i="2"/>
  <c r="BF244" i="2"/>
  <c r="T244" i="2"/>
  <c r="R244" i="2"/>
  <c r="P244" i="2"/>
  <c r="BK244" i="2"/>
  <c r="J244" i="2"/>
  <c r="BE244" i="2" s="1"/>
  <c r="BI243" i="2"/>
  <c r="BH243" i="2"/>
  <c r="BG243" i="2"/>
  <c r="BF243" i="2"/>
  <c r="T243" i="2"/>
  <c r="R243" i="2"/>
  <c r="P243" i="2"/>
  <c r="BK243" i="2"/>
  <c r="J243" i="2"/>
  <c r="BE243" i="2"/>
  <c r="BI242" i="2"/>
  <c r="BH242" i="2"/>
  <c r="BG242" i="2"/>
  <c r="BF242" i="2"/>
  <c r="T242" i="2"/>
  <c r="R242" i="2"/>
  <c r="P242" i="2"/>
  <c r="BK242" i="2"/>
  <c r="J242" i="2"/>
  <c r="BE242" i="2" s="1"/>
  <c r="BI241" i="2"/>
  <c r="BH241" i="2"/>
  <c r="BG241" i="2"/>
  <c r="BF241" i="2"/>
  <c r="T241" i="2"/>
  <c r="R241" i="2"/>
  <c r="P241" i="2"/>
  <c r="BK241" i="2"/>
  <c r="J241" i="2"/>
  <c r="BE241" i="2"/>
  <c r="BI240" i="2"/>
  <c r="BH240" i="2"/>
  <c r="BG240" i="2"/>
  <c r="BF240" i="2"/>
  <c r="T240" i="2"/>
  <c r="R240" i="2"/>
  <c r="P240" i="2"/>
  <c r="BK240" i="2"/>
  <c r="J240" i="2"/>
  <c r="BE240" i="2" s="1"/>
  <c r="BI239" i="2"/>
  <c r="BH239" i="2"/>
  <c r="BG239" i="2"/>
  <c r="BF239" i="2"/>
  <c r="T239" i="2"/>
  <c r="R239" i="2"/>
  <c r="P239" i="2"/>
  <c r="BK239" i="2"/>
  <c r="J239" i="2"/>
  <c r="BE239" i="2"/>
  <c r="BI238" i="2"/>
  <c r="BH238" i="2"/>
  <c r="BG238" i="2"/>
  <c r="BF238" i="2"/>
  <c r="T238" i="2"/>
  <c r="R238" i="2"/>
  <c r="P238" i="2"/>
  <c r="BK238" i="2"/>
  <c r="J238" i="2"/>
  <c r="BE238" i="2" s="1"/>
  <c r="BI237" i="2"/>
  <c r="BH237" i="2"/>
  <c r="BG237" i="2"/>
  <c r="BF237" i="2"/>
  <c r="T237" i="2"/>
  <c r="R237" i="2"/>
  <c r="P237" i="2"/>
  <c r="BK237" i="2"/>
  <c r="J237" i="2"/>
  <c r="BE237" i="2"/>
  <c r="BI236" i="2"/>
  <c r="BH236" i="2"/>
  <c r="BG236" i="2"/>
  <c r="BF236" i="2"/>
  <c r="T236" i="2"/>
  <c r="R236" i="2"/>
  <c r="P236" i="2"/>
  <c r="BK236" i="2"/>
  <c r="J236" i="2"/>
  <c r="BE236" i="2" s="1"/>
  <c r="BI235" i="2"/>
  <c r="BH235" i="2"/>
  <c r="BG235" i="2"/>
  <c r="BF235" i="2"/>
  <c r="T235" i="2"/>
  <c r="R235" i="2"/>
  <c r="P235" i="2"/>
  <c r="BK235" i="2"/>
  <c r="J235" i="2"/>
  <c r="BE235" i="2"/>
  <c r="BI234" i="2"/>
  <c r="BH234" i="2"/>
  <c r="BG234" i="2"/>
  <c r="BF234" i="2"/>
  <c r="T234" i="2"/>
  <c r="R234" i="2"/>
  <c r="P234" i="2"/>
  <c r="BK234" i="2"/>
  <c r="J234" i="2"/>
  <c r="BE234" i="2" s="1"/>
  <c r="BI233" i="2"/>
  <c r="BH233" i="2"/>
  <c r="BG233" i="2"/>
  <c r="BF233" i="2"/>
  <c r="T233" i="2"/>
  <c r="R233" i="2"/>
  <c r="P233" i="2"/>
  <c r="BK233" i="2"/>
  <c r="J233" i="2"/>
  <c r="BE233" i="2"/>
  <c r="BI232" i="2"/>
  <c r="BH232" i="2"/>
  <c r="BG232" i="2"/>
  <c r="BF232" i="2"/>
  <c r="T232" i="2"/>
  <c r="R232" i="2"/>
  <c r="P232" i="2"/>
  <c r="BK232" i="2"/>
  <c r="J232" i="2"/>
  <c r="BE232" i="2" s="1"/>
  <c r="BI231" i="2"/>
  <c r="BH231" i="2"/>
  <c r="BG231" i="2"/>
  <c r="BF231" i="2"/>
  <c r="T231" i="2"/>
  <c r="R231" i="2"/>
  <c r="P231" i="2"/>
  <c r="BK231" i="2"/>
  <c r="J231" i="2"/>
  <c r="BE231" i="2"/>
  <c r="BI230" i="2"/>
  <c r="BH230" i="2"/>
  <c r="BG230" i="2"/>
  <c r="BF230" i="2"/>
  <c r="T230" i="2"/>
  <c r="R230" i="2"/>
  <c r="P230" i="2"/>
  <c r="BK230" i="2"/>
  <c r="J230" i="2"/>
  <c r="BE230" i="2" s="1"/>
  <c r="BI229" i="2"/>
  <c r="BH229" i="2"/>
  <c r="BG229" i="2"/>
  <c r="BF229" i="2"/>
  <c r="T229" i="2"/>
  <c r="R229" i="2"/>
  <c r="P229" i="2"/>
  <c r="BK229" i="2"/>
  <c r="J229" i="2"/>
  <c r="BE229" i="2"/>
  <c r="BI228" i="2"/>
  <c r="BH228" i="2"/>
  <c r="BG228" i="2"/>
  <c r="BF228" i="2"/>
  <c r="T228" i="2"/>
  <c r="R228" i="2"/>
  <c r="P228" i="2"/>
  <c r="BK228" i="2"/>
  <c r="J228" i="2"/>
  <c r="BE228" i="2" s="1"/>
  <c r="BI227" i="2"/>
  <c r="BH227" i="2"/>
  <c r="BG227" i="2"/>
  <c r="BF227" i="2"/>
  <c r="T227" i="2"/>
  <c r="R227" i="2"/>
  <c r="P227" i="2"/>
  <c r="BK227" i="2"/>
  <c r="J227" i="2"/>
  <c r="BE227" i="2"/>
  <c r="BI226" i="2"/>
  <c r="BH226" i="2"/>
  <c r="BG226" i="2"/>
  <c r="BF226" i="2"/>
  <c r="T226" i="2"/>
  <c r="R226" i="2"/>
  <c r="P226" i="2"/>
  <c r="BK226" i="2"/>
  <c r="J226" i="2"/>
  <c r="BE226" i="2" s="1"/>
  <c r="BI225" i="2"/>
  <c r="BH225" i="2"/>
  <c r="BG225" i="2"/>
  <c r="BF225" i="2"/>
  <c r="T225" i="2"/>
  <c r="T223" i="2" s="1"/>
  <c r="R225" i="2"/>
  <c r="P225" i="2"/>
  <c r="BK225" i="2"/>
  <c r="J225" i="2"/>
  <c r="BE225" i="2"/>
  <c r="BI224" i="2"/>
  <c r="BH224" i="2"/>
  <c r="BG224" i="2"/>
  <c r="BF224" i="2"/>
  <c r="T224" i="2"/>
  <c r="R224" i="2"/>
  <c r="R223" i="2" s="1"/>
  <c r="P224" i="2"/>
  <c r="P223" i="2"/>
  <c r="P222" i="2" s="1"/>
  <c r="BK224" i="2"/>
  <c r="J224" i="2"/>
  <c r="BE224" i="2" s="1"/>
  <c r="BI221" i="2"/>
  <c r="BH221" i="2"/>
  <c r="BG221" i="2"/>
  <c r="BF221" i="2"/>
  <c r="T221" i="2"/>
  <c r="R221" i="2"/>
  <c r="R218" i="2" s="1"/>
  <c r="P221" i="2"/>
  <c r="BK221" i="2"/>
  <c r="J221" i="2"/>
  <c r="BE221" i="2"/>
  <c r="BI220" i="2"/>
  <c r="BH220" i="2"/>
  <c r="BG220" i="2"/>
  <c r="BF220" i="2"/>
  <c r="T220" i="2"/>
  <c r="R220" i="2"/>
  <c r="P220" i="2"/>
  <c r="BK220" i="2"/>
  <c r="J220" i="2"/>
  <c r="BE220" i="2" s="1"/>
  <c r="BI219" i="2"/>
  <c r="BH219" i="2"/>
  <c r="BG219" i="2"/>
  <c r="BF219" i="2"/>
  <c r="T219" i="2"/>
  <c r="T218" i="2"/>
  <c r="R219" i="2"/>
  <c r="P219" i="2"/>
  <c r="P218" i="2"/>
  <c r="BK219" i="2"/>
  <c r="J219" i="2"/>
  <c r="BE219" i="2" s="1"/>
  <c r="BI217" i="2"/>
  <c r="BH217" i="2"/>
  <c r="BG217" i="2"/>
  <c r="BF217" i="2"/>
  <c r="T217" i="2"/>
  <c r="R217" i="2"/>
  <c r="P217" i="2"/>
  <c r="BK217" i="2"/>
  <c r="J217" i="2"/>
  <c r="BE217" i="2"/>
  <c r="BI216" i="2"/>
  <c r="BH216" i="2"/>
  <c r="BG216" i="2"/>
  <c r="BF216" i="2"/>
  <c r="T216" i="2"/>
  <c r="R216" i="2"/>
  <c r="P216" i="2"/>
  <c r="BK216" i="2"/>
  <c r="J216" i="2"/>
  <c r="BE216" i="2" s="1"/>
  <c r="BI215" i="2"/>
  <c r="BH215" i="2"/>
  <c r="BG215" i="2"/>
  <c r="BF215" i="2"/>
  <c r="T215" i="2"/>
  <c r="R215" i="2"/>
  <c r="P215" i="2"/>
  <c r="BK215" i="2"/>
  <c r="J215" i="2"/>
  <c r="BE215" i="2"/>
  <c r="BI214" i="2"/>
  <c r="BH214" i="2"/>
  <c r="BG214" i="2"/>
  <c r="BF214" i="2"/>
  <c r="T214" i="2"/>
  <c r="R214" i="2"/>
  <c r="P214" i="2"/>
  <c r="BK214" i="2"/>
  <c r="J214" i="2"/>
  <c r="BE214" i="2" s="1"/>
  <c r="BI213" i="2"/>
  <c r="BH213" i="2"/>
  <c r="BG213" i="2"/>
  <c r="BF213" i="2"/>
  <c r="T213" i="2"/>
  <c r="R213" i="2"/>
  <c r="P213" i="2"/>
  <c r="BK213" i="2"/>
  <c r="J213" i="2"/>
  <c r="BE213" i="2"/>
  <c r="BI212" i="2"/>
  <c r="BH212" i="2"/>
  <c r="BG212" i="2"/>
  <c r="BF212" i="2"/>
  <c r="T212" i="2"/>
  <c r="R212" i="2"/>
  <c r="P212" i="2"/>
  <c r="P209" i="2" s="1"/>
  <c r="BK212" i="2"/>
  <c r="J212" i="2"/>
  <c r="BE212" i="2" s="1"/>
  <c r="BI211" i="2"/>
  <c r="BH211" i="2"/>
  <c r="BG211" i="2"/>
  <c r="BF211" i="2"/>
  <c r="T211" i="2"/>
  <c r="T209" i="2" s="1"/>
  <c r="R211" i="2"/>
  <c r="P211" i="2"/>
  <c r="BK211" i="2"/>
  <c r="J211" i="2"/>
  <c r="BE211" i="2"/>
  <c r="BI210" i="2"/>
  <c r="BH210" i="2"/>
  <c r="BG210" i="2"/>
  <c r="BF210" i="2"/>
  <c r="T210" i="2"/>
  <c r="R210" i="2"/>
  <c r="R209" i="2"/>
  <c r="P210" i="2"/>
  <c r="BK210" i="2"/>
  <c r="BK209" i="2" s="1"/>
  <c r="J209" i="2" s="1"/>
  <c r="J112" i="2" s="1"/>
  <c r="J210" i="2"/>
  <c r="BE210" i="2"/>
  <c r="BI208" i="2"/>
  <c r="BH208" i="2"/>
  <c r="BG208" i="2"/>
  <c r="BF208" i="2"/>
  <c r="T208" i="2"/>
  <c r="R208" i="2"/>
  <c r="P208" i="2"/>
  <c r="BK208" i="2"/>
  <c r="J208" i="2"/>
  <c r="BE208" i="2" s="1"/>
  <c r="BI207" i="2"/>
  <c r="BH207" i="2"/>
  <c r="BG207" i="2"/>
  <c r="BF207" i="2"/>
  <c r="T207" i="2"/>
  <c r="R207" i="2"/>
  <c r="R204" i="2" s="1"/>
  <c r="P207" i="2"/>
  <c r="BK207" i="2"/>
  <c r="J207" i="2"/>
  <c r="BE207" i="2"/>
  <c r="BI206" i="2"/>
  <c r="BH206" i="2"/>
  <c r="BG206" i="2"/>
  <c r="BF206" i="2"/>
  <c r="T206" i="2"/>
  <c r="R206" i="2"/>
  <c r="P206" i="2"/>
  <c r="BK206" i="2"/>
  <c r="J206" i="2"/>
  <c r="BE206" i="2" s="1"/>
  <c r="BI205" i="2"/>
  <c r="BH205" i="2"/>
  <c r="BG205" i="2"/>
  <c r="BF205" i="2"/>
  <c r="T205" i="2"/>
  <c r="T204" i="2"/>
  <c r="R205" i="2"/>
  <c r="P205" i="2"/>
  <c r="P204" i="2"/>
  <c r="BK205" i="2"/>
  <c r="J205" i="2"/>
  <c r="BE205" i="2" s="1"/>
  <c r="BI203" i="2"/>
  <c r="BH203" i="2"/>
  <c r="BG203" i="2"/>
  <c r="BF203" i="2"/>
  <c r="T203" i="2"/>
  <c r="R203" i="2"/>
  <c r="P203" i="2"/>
  <c r="BK203" i="2"/>
  <c r="J203" i="2"/>
  <c r="BE203" i="2" s="1"/>
  <c r="BI202" i="2"/>
  <c r="BH202" i="2"/>
  <c r="BG202" i="2"/>
  <c r="BF202" i="2"/>
  <c r="T202" i="2"/>
  <c r="R202" i="2"/>
  <c r="P202" i="2"/>
  <c r="P199" i="2" s="1"/>
  <c r="BK202" i="2"/>
  <c r="J202" i="2"/>
  <c r="BE202" i="2"/>
  <c r="BI201" i="2"/>
  <c r="BH201" i="2"/>
  <c r="BG201" i="2"/>
  <c r="BF201" i="2"/>
  <c r="T201" i="2"/>
  <c r="T199" i="2" s="1"/>
  <c r="R201" i="2"/>
  <c r="P201" i="2"/>
  <c r="BK201" i="2"/>
  <c r="J201" i="2"/>
  <c r="BE201" i="2" s="1"/>
  <c r="BI200" i="2"/>
  <c r="BH200" i="2"/>
  <c r="BG200" i="2"/>
  <c r="BF200" i="2"/>
  <c r="T200" i="2"/>
  <c r="R200" i="2"/>
  <c r="R199" i="2"/>
  <c r="P200" i="2"/>
  <c r="BK200" i="2"/>
  <c r="BK199" i="2"/>
  <c r="J199" i="2" s="1"/>
  <c r="J110" i="2" s="1"/>
  <c r="J200" i="2"/>
  <c r="BE200" i="2" s="1"/>
  <c r="BI198" i="2"/>
  <c r="BH198" i="2"/>
  <c r="BG198" i="2"/>
  <c r="BF198" i="2"/>
  <c r="T198" i="2"/>
  <c r="R198" i="2"/>
  <c r="P198" i="2"/>
  <c r="BK198" i="2"/>
  <c r="J198" i="2"/>
  <c r="BE198" i="2"/>
  <c r="BI197" i="2"/>
  <c r="BH197" i="2"/>
  <c r="BG197" i="2"/>
  <c r="BF197" i="2"/>
  <c r="T197" i="2"/>
  <c r="R197" i="2"/>
  <c r="P197" i="2"/>
  <c r="BK197" i="2"/>
  <c r="J197" i="2"/>
  <c r="BE197" i="2" s="1"/>
  <c r="BI196" i="2"/>
  <c r="BH196" i="2"/>
  <c r="BG196" i="2"/>
  <c r="BF196" i="2"/>
  <c r="T196" i="2"/>
  <c r="R196" i="2"/>
  <c r="P196" i="2"/>
  <c r="BK196" i="2"/>
  <c r="J196" i="2"/>
  <c r="BE196" i="2"/>
  <c r="BI195" i="2"/>
  <c r="BH195" i="2"/>
  <c r="BG195" i="2"/>
  <c r="BF195" i="2"/>
  <c r="T195" i="2"/>
  <c r="R195" i="2"/>
  <c r="R192" i="2" s="1"/>
  <c r="P195" i="2"/>
  <c r="BK195" i="2"/>
  <c r="J195" i="2"/>
  <c r="BE195" i="2" s="1"/>
  <c r="BI194" i="2"/>
  <c r="BH194" i="2"/>
  <c r="BG194" i="2"/>
  <c r="BF194" i="2"/>
  <c r="T194" i="2"/>
  <c r="R194" i="2"/>
  <c r="P194" i="2"/>
  <c r="BK194" i="2"/>
  <c r="J194" i="2"/>
  <c r="BE194" i="2"/>
  <c r="BI193" i="2"/>
  <c r="BH193" i="2"/>
  <c r="BG193" i="2"/>
  <c r="BF193" i="2"/>
  <c r="T193" i="2"/>
  <c r="T192" i="2"/>
  <c r="R193" i="2"/>
  <c r="P193" i="2"/>
  <c r="P192" i="2"/>
  <c r="BK193" i="2"/>
  <c r="J193" i="2"/>
  <c r="BE193" i="2" s="1"/>
  <c r="BI191" i="2"/>
  <c r="BH191" i="2"/>
  <c r="BG191" i="2"/>
  <c r="BF191" i="2"/>
  <c r="T191" i="2"/>
  <c r="R191" i="2"/>
  <c r="P191" i="2"/>
  <c r="BK191" i="2"/>
  <c r="J191" i="2"/>
  <c r="BE191" i="2" s="1"/>
  <c r="BI190" i="2"/>
  <c r="BH190" i="2"/>
  <c r="BG190" i="2"/>
  <c r="BF190" i="2"/>
  <c r="T190" i="2"/>
  <c r="R190" i="2"/>
  <c r="P190" i="2"/>
  <c r="BK190" i="2"/>
  <c r="J190" i="2"/>
  <c r="BE190" i="2"/>
  <c r="BI189" i="2"/>
  <c r="BH189" i="2"/>
  <c r="BG189" i="2"/>
  <c r="BF189" i="2"/>
  <c r="T189" i="2"/>
  <c r="R189" i="2"/>
  <c r="P189" i="2"/>
  <c r="BK189" i="2"/>
  <c r="J189" i="2"/>
  <c r="BE189" i="2" s="1"/>
  <c r="BI188" i="2"/>
  <c r="BH188" i="2"/>
  <c r="BG188" i="2"/>
  <c r="BF188" i="2"/>
  <c r="T188" i="2"/>
  <c r="R188" i="2"/>
  <c r="P188" i="2"/>
  <c r="BK188" i="2"/>
  <c r="J188" i="2"/>
  <c r="BE188" i="2"/>
  <c r="BI187" i="2"/>
  <c r="BH187" i="2"/>
  <c r="BG187" i="2"/>
  <c r="BF187" i="2"/>
  <c r="T187" i="2"/>
  <c r="R187" i="2"/>
  <c r="P187" i="2"/>
  <c r="BK187" i="2"/>
  <c r="J187" i="2"/>
  <c r="BE187" i="2" s="1"/>
  <c r="BI186" i="2"/>
  <c r="BH186" i="2"/>
  <c r="BG186" i="2"/>
  <c r="BF186" i="2"/>
  <c r="T186" i="2"/>
  <c r="R186" i="2"/>
  <c r="P186" i="2"/>
  <c r="BK186" i="2"/>
  <c r="J186" i="2"/>
  <c r="BE186" i="2"/>
  <c r="BI185" i="2"/>
  <c r="BH185" i="2"/>
  <c r="BG185" i="2"/>
  <c r="BF185" i="2"/>
  <c r="T185" i="2"/>
  <c r="R185" i="2"/>
  <c r="R182" i="2" s="1"/>
  <c r="P185" i="2"/>
  <c r="BK185" i="2"/>
  <c r="J185" i="2"/>
  <c r="BE185" i="2" s="1"/>
  <c r="BI184" i="2"/>
  <c r="BH184" i="2"/>
  <c r="BG184" i="2"/>
  <c r="BF184" i="2"/>
  <c r="T184" i="2"/>
  <c r="R184" i="2"/>
  <c r="P184" i="2"/>
  <c r="P182" i="2" s="1"/>
  <c r="P181" i="2" s="1"/>
  <c r="BK184" i="2"/>
  <c r="J184" i="2"/>
  <c r="BE184" i="2"/>
  <c r="BI183" i="2"/>
  <c r="BH183" i="2"/>
  <c r="BG183" i="2"/>
  <c r="BF183" i="2"/>
  <c r="T183" i="2"/>
  <c r="T182" i="2"/>
  <c r="T181" i="2" s="1"/>
  <c r="R183" i="2"/>
  <c r="P183" i="2"/>
  <c r="BK183" i="2"/>
  <c r="BK182" i="2" s="1"/>
  <c r="J183" i="2"/>
  <c r="BE183" i="2" s="1"/>
  <c r="BI180" i="2"/>
  <c r="BH180" i="2"/>
  <c r="BG180" i="2"/>
  <c r="BF180" i="2"/>
  <c r="T180" i="2"/>
  <c r="T179" i="2"/>
  <c r="R180" i="2"/>
  <c r="R179" i="2"/>
  <c r="P180" i="2"/>
  <c r="P179" i="2"/>
  <c r="BK180" i="2"/>
  <c r="BK179" i="2" s="1"/>
  <c r="J179" i="2" s="1"/>
  <c r="J106" i="2" s="1"/>
  <c r="J180" i="2"/>
  <c r="BE180" i="2"/>
  <c r="BI178" i="2"/>
  <c r="BH178" i="2"/>
  <c r="BG178" i="2"/>
  <c r="BF178" i="2"/>
  <c r="T178" i="2"/>
  <c r="R178" i="2"/>
  <c r="P178" i="2"/>
  <c r="P175" i="2" s="1"/>
  <c r="BK178" i="2"/>
  <c r="J178" i="2"/>
  <c r="BE178" i="2" s="1"/>
  <c r="BI177" i="2"/>
  <c r="BH177" i="2"/>
  <c r="BG177" i="2"/>
  <c r="BF177" i="2"/>
  <c r="T177" i="2"/>
  <c r="T175" i="2" s="1"/>
  <c r="R177" i="2"/>
  <c r="P177" i="2"/>
  <c r="BK177" i="2"/>
  <c r="J177" i="2"/>
  <c r="BE177" i="2"/>
  <c r="BI176" i="2"/>
  <c r="BH176" i="2"/>
  <c r="BG176" i="2"/>
  <c r="BF176" i="2"/>
  <c r="T176" i="2"/>
  <c r="R176" i="2"/>
  <c r="R175" i="2"/>
  <c r="P176" i="2"/>
  <c r="BK176" i="2"/>
  <c r="BK175" i="2" s="1"/>
  <c r="J175" i="2" s="1"/>
  <c r="J105" i="2" s="1"/>
  <c r="J176" i="2"/>
  <c r="BE176" i="2"/>
  <c r="BI174" i="2"/>
  <c r="BH174" i="2"/>
  <c r="BG174" i="2"/>
  <c r="BF174" i="2"/>
  <c r="T174" i="2"/>
  <c r="T173" i="2"/>
  <c r="R174" i="2"/>
  <c r="R173" i="2"/>
  <c r="P174" i="2"/>
  <c r="P173" i="2"/>
  <c r="BK174" i="2"/>
  <c r="BK173" i="2"/>
  <c r="J173" i="2" s="1"/>
  <c r="J104" i="2" s="1"/>
  <c r="J174" i="2"/>
  <c r="BE174" i="2" s="1"/>
  <c r="BI172" i="2"/>
  <c r="BH172" i="2"/>
  <c r="BG172" i="2"/>
  <c r="BF172" i="2"/>
  <c r="T172" i="2"/>
  <c r="R172" i="2"/>
  <c r="P172" i="2"/>
  <c r="BK172" i="2"/>
  <c r="J172" i="2"/>
  <c r="BE172" i="2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T170" i="2"/>
  <c r="R170" i="2"/>
  <c r="P170" i="2"/>
  <c r="BK170" i="2"/>
  <c r="J170" i="2"/>
  <c r="BE170" i="2"/>
  <c r="BI169" i="2"/>
  <c r="BH169" i="2"/>
  <c r="BG169" i="2"/>
  <c r="BF169" i="2"/>
  <c r="T169" i="2"/>
  <c r="R169" i="2"/>
  <c r="R166" i="2" s="1"/>
  <c r="P169" i="2"/>
  <c r="BK169" i="2"/>
  <c r="J169" i="2"/>
  <c r="BE169" i="2" s="1"/>
  <c r="BI168" i="2"/>
  <c r="BH168" i="2"/>
  <c r="BG168" i="2"/>
  <c r="BF168" i="2"/>
  <c r="T168" i="2"/>
  <c r="R168" i="2"/>
  <c r="P168" i="2"/>
  <c r="BK168" i="2"/>
  <c r="J168" i="2"/>
  <c r="BE168" i="2"/>
  <c r="BI167" i="2"/>
  <c r="BH167" i="2"/>
  <c r="BG167" i="2"/>
  <c r="BF167" i="2"/>
  <c r="T167" i="2"/>
  <c r="T166" i="2"/>
  <c r="R167" i="2"/>
  <c r="P167" i="2"/>
  <c r="P166" i="2"/>
  <c r="BK167" i="2"/>
  <c r="J167" i="2"/>
  <c r="BE167" i="2" s="1"/>
  <c r="BI165" i="2"/>
  <c r="BH165" i="2"/>
  <c r="BG165" i="2"/>
  <c r="BF165" i="2"/>
  <c r="T165" i="2"/>
  <c r="R165" i="2"/>
  <c r="P165" i="2"/>
  <c r="BK165" i="2"/>
  <c r="J165" i="2"/>
  <c r="BE165" i="2" s="1"/>
  <c r="BI164" i="2"/>
  <c r="BH164" i="2"/>
  <c r="BG164" i="2"/>
  <c r="BF164" i="2"/>
  <c r="T164" i="2"/>
  <c r="R164" i="2"/>
  <c r="P164" i="2"/>
  <c r="BK164" i="2"/>
  <c r="J164" i="2"/>
  <c r="BE164" i="2"/>
  <c r="BI163" i="2"/>
  <c r="BH163" i="2"/>
  <c r="BG163" i="2"/>
  <c r="BF163" i="2"/>
  <c r="T163" i="2"/>
  <c r="R163" i="2"/>
  <c r="R160" i="2" s="1"/>
  <c r="P163" i="2"/>
  <c r="BK163" i="2"/>
  <c r="J163" i="2"/>
  <c r="BE163" i="2" s="1"/>
  <c r="BI162" i="2"/>
  <c r="BH162" i="2"/>
  <c r="BG162" i="2"/>
  <c r="BF162" i="2"/>
  <c r="T162" i="2"/>
  <c r="R162" i="2"/>
  <c r="P162" i="2"/>
  <c r="BK162" i="2"/>
  <c r="J162" i="2"/>
  <c r="BE162" i="2"/>
  <c r="BI161" i="2"/>
  <c r="BH161" i="2"/>
  <c r="BG161" i="2"/>
  <c r="BF161" i="2"/>
  <c r="T161" i="2"/>
  <c r="T160" i="2"/>
  <c r="R161" i="2"/>
  <c r="P161" i="2"/>
  <c r="P160" i="2"/>
  <c r="BK161" i="2"/>
  <c r="J161" i="2"/>
  <c r="BE161" i="2" s="1"/>
  <c r="BI159" i="2"/>
  <c r="BH159" i="2"/>
  <c r="BG159" i="2"/>
  <c r="BF159" i="2"/>
  <c r="T159" i="2"/>
  <c r="R159" i="2"/>
  <c r="P159" i="2"/>
  <c r="BK159" i="2"/>
  <c r="J159" i="2"/>
  <c r="BE159" i="2"/>
  <c r="BI158" i="2"/>
  <c r="BH158" i="2"/>
  <c r="BG158" i="2"/>
  <c r="BF158" i="2"/>
  <c r="T158" i="2"/>
  <c r="R158" i="2"/>
  <c r="P158" i="2"/>
  <c r="BK158" i="2"/>
  <c r="J158" i="2"/>
  <c r="BE158" i="2" s="1"/>
  <c r="BI157" i="2"/>
  <c r="BH157" i="2"/>
  <c r="BG157" i="2"/>
  <c r="BF157" i="2"/>
  <c r="T157" i="2"/>
  <c r="R157" i="2"/>
  <c r="P157" i="2"/>
  <c r="BK157" i="2"/>
  <c r="J157" i="2"/>
  <c r="BE157" i="2"/>
  <c r="BI156" i="2"/>
  <c r="BH156" i="2"/>
  <c r="BG156" i="2"/>
  <c r="BF156" i="2"/>
  <c r="T156" i="2"/>
  <c r="R156" i="2"/>
  <c r="P156" i="2"/>
  <c r="BK156" i="2"/>
  <c r="J156" i="2"/>
  <c r="BE156" i="2" s="1"/>
  <c r="BI155" i="2"/>
  <c r="BH155" i="2"/>
  <c r="BG155" i="2"/>
  <c r="BF155" i="2"/>
  <c r="T155" i="2"/>
  <c r="R155" i="2"/>
  <c r="P155" i="2"/>
  <c r="BK155" i="2"/>
  <c r="J155" i="2"/>
  <c r="BE155" i="2"/>
  <c r="BI154" i="2"/>
  <c r="BH154" i="2"/>
  <c r="BG154" i="2"/>
  <c r="BF154" i="2"/>
  <c r="T154" i="2"/>
  <c r="R154" i="2"/>
  <c r="P154" i="2"/>
  <c r="BK154" i="2"/>
  <c r="J154" i="2"/>
  <c r="BE154" i="2" s="1"/>
  <c r="BI153" i="2"/>
  <c r="BH153" i="2"/>
  <c r="BG153" i="2"/>
  <c r="BF153" i="2"/>
  <c r="T153" i="2"/>
  <c r="R153" i="2"/>
  <c r="R150" i="2" s="1"/>
  <c r="P153" i="2"/>
  <c r="BK153" i="2"/>
  <c r="J153" i="2"/>
  <c r="BE153" i="2"/>
  <c r="BI152" i="2"/>
  <c r="BH152" i="2"/>
  <c r="BG152" i="2"/>
  <c r="BF152" i="2"/>
  <c r="T152" i="2"/>
  <c r="R152" i="2"/>
  <c r="P152" i="2"/>
  <c r="BK152" i="2"/>
  <c r="J152" i="2"/>
  <c r="BE152" i="2" s="1"/>
  <c r="BI151" i="2"/>
  <c r="BH151" i="2"/>
  <c r="BG151" i="2"/>
  <c r="BF151" i="2"/>
  <c r="T151" i="2"/>
  <c r="T150" i="2"/>
  <c r="R151" i="2"/>
  <c r="P151" i="2"/>
  <c r="P150" i="2"/>
  <c r="BK151" i="2"/>
  <c r="J151" i="2"/>
  <c r="BE151" i="2" s="1"/>
  <c r="BI149" i="2"/>
  <c r="BH149" i="2"/>
  <c r="BG149" i="2"/>
  <c r="BF149" i="2"/>
  <c r="T149" i="2"/>
  <c r="R149" i="2"/>
  <c r="P149" i="2"/>
  <c r="BK149" i="2"/>
  <c r="J149" i="2"/>
  <c r="BE149" i="2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T147" i="2"/>
  <c r="R147" i="2"/>
  <c r="P147" i="2"/>
  <c r="BK147" i="2"/>
  <c r="J147" i="2"/>
  <c r="BE147" i="2"/>
  <c r="BI146" i="2"/>
  <c r="BH146" i="2"/>
  <c r="BG146" i="2"/>
  <c r="BF146" i="2"/>
  <c r="T146" i="2"/>
  <c r="R146" i="2"/>
  <c r="P146" i="2"/>
  <c r="BK146" i="2"/>
  <c r="J146" i="2"/>
  <c r="BE146" i="2" s="1"/>
  <c r="BI145" i="2"/>
  <c r="BH145" i="2"/>
  <c r="BG145" i="2"/>
  <c r="BF145" i="2"/>
  <c r="T145" i="2"/>
  <c r="R145" i="2"/>
  <c r="P145" i="2"/>
  <c r="BK145" i="2"/>
  <c r="J145" i="2"/>
  <c r="BE145" i="2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F37" i="2" s="1"/>
  <c r="BB96" i="1" s="1"/>
  <c r="BF143" i="2"/>
  <c r="T143" i="2"/>
  <c r="R143" i="2"/>
  <c r="P143" i="2"/>
  <c r="BK143" i="2"/>
  <c r="J143" i="2"/>
  <c r="BE143" i="2"/>
  <c r="BI142" i="2"/>
  <c r="BH142" i="2"/>
  <c r="BG142" i="2"/>
  <c r="BF142" i="2"/>
  <c r="F36" i="2" s="1"/>
  <c r="BA96" i="1" s="1"/>
  <c r="BA95" i="1" s="1"/>
  <c r="T142" i="2"/>
  <c r="T141" i="2"/>
  <c r="R142" i="2"/>
  <c r="R141" i="2"/>
  <c r="R140" i="2" s="1"/>
  <c r="P142" i="2"/>
  <c r="P141" i="2"/>
  <c r="BK142" i="2"/>
  <c r="J142" i="2"/>
  <c r="BE142" i="2" s="1"/>
  <c r="F136" i="2"/>
  <c r="F133" i="2"/>
  <c r="E131" i="2"/>
  <c r="F94" i="2"/>
  <c r="F91" i="2"/>
  <c r="E89" i="2"/>
  <c r="J26" i="2"/>
  <c r="E26" i="2"/>
  <c r="J136" i="2"/>
  <c r="J94" i="2"/>
  <c r="J25" i="2"/>
  <c r="J23" i="2"/>
  <c r="E23" i="2"/>
  <c r="J93" i="2" s="1"/>
  <c r="J135" i="2"/>
  <c r="J22" i="2"/>
  <c r="J17" i="2"/>
  <c r="E17" i="2"/>
  <c r="F135" i="2" s="1"/>
  <c r="J16" i="2"/>
  <c r="J14" i="2"/>
  <c r="J133" i="2" s="1"/>
  <c r="E7" i="2"/>
  <c r="E85" i="2" s="1"/>
  <c r="E127" i="2"/>
  <c r="BA105" i="1"/>
  <c r="AW105" i="1" s="1"/>
  <c r="AS105" i="1"/>
  <c r="AS102" i="1"/>
  <c r="BC100" i="1"/>
  <c r="AY100" i="1" s="1"/>
  <c r="AS100" i="1"/>
  <c r="AS98" i="1"/>
  <c r="AS94" i="1" s="1"/>
  <c r="AS95" i="1"/>
  <c r="L90" i="1"/>
  <c r="AM90" i="1"/>
  <c r="AM89" i="1"/>
  <c r="L89" i="1"/>
  <c r="AM87" i="1"/>
  <c r="L87" i="1"/>
  <c r="L85" i="1"/>
  <c r="L84" i="1"/>
  <c r="F38" i="8" l="1"/>
  <c r="BC106" i="1" s="1"/>
  <c r="BC105" i="1" s="1"/>
  <c r="AY105" i="1" s="1"/>
  <c r="F35" i="7"/>
  <c r="AZ104" i="1" s="1"/>
  <c r="BK127" i="7"/>
  <c r="F38" i="7"/>
  <c r="BC104" i="1" s="1"/>
  <c r="BK155" i="6"/>
  <c r="J155" i="6" s="1"/>
  <c r="J105" i="6" s="1"/>
  <c r="J156" i="6"/>
  <c r="J106" i="6" s="1"/>
  <c r="BK146" i="6"/>
  <c r="J146" i="6" s="1"/>
  <c r="J103" i="6" s="1"/>
  <c r="BK130" i="6"/>
  <c r="J130" i="6" s="1"/>
  <c r="J100" i="6" s="1"/>
  <c r="F37" i="6"/>
  <c r="BB103" i="1" s="1"/>
  <c r="BK139" i="6"/>
  <c r="J139" i="6" s="1"/>
  <c r="J101" i="6" s="1"/>
  <c r="F36" i="5"/>
  <c r="BA101" i="1" s="1"/>
  <c r="BA100" i="1" s="1"/>
  <c r="AW100" i="1" s="1"/>
  <c r="BK128" i="4"/>
  <c r="J128" i="4" s="1"/>
  <c r="J100" i="4" s="1"/>
  <c r="F38" i="4"/>
  <c r="BC99" i="1" s="1"/>
  <c r="BC98" i="1" s="1"/>
  <c r="AY98" i="1" s="1"/>
  <c r="BK147" i="4"/>
  <c r="J147" i="4" s="1"/>
  <c r="J103" i="4" s="1"/>
  <c r="F36" i="4"/>
  <c r="BA99" i="1" s="1"/>
  <c r="BA98" i="1" s="1"/>
  <c r="AW98" i="1" s="1"/>
  <c r="J36" i="3"/>
  <c r="AW97" i="1" s="1"/>
  <c r="F37" i="3"/>
  <c r="BB97" i="1" s="1"/>
  <c r="BB95" i="1" s="1"/>
  <c r="AX95" i="1" s="1"/>
  <c r="BK218" i="2"/>
  <c r="J218" i="2" s="1"/>
  <c r="J113" i="2" s="1"/>
  <c r="BK223" i="2"/>
  <c r="BK141" i="2"/>
  <c r="BK140" i="2" s="1"/>
  <c r="J36" i="2"/>
  <c r="AW96" i="1" s="1"/>
  <c r="BK204" i="2"/>
  <c r="J204" i="2" s="1"/>
  <c r="J111" i="2" s="1"/>
  <c r="F39" i="2"/>
  <c r="BD96" i="1" s="1"/>
  <c r="BK166" i="2"/>
  <c r="J166" i="2" s="1"/>
  <c r="J103" i="2" s="1"/>
  <c r="BK192" i="2"/>
  <c r="J192" i="2" s="1"/>
  <c r="J109" i="2" s="1"/>
  <c r="BK150" i="2"/>
  <c r="J150" i="2" s="1"/>
  <c r="J101" i="2" s="1"/>
  <c r="F38" i="2"/>
  <c r="BC96" i="1" s="1"/>
  <c r="BC95" i="1" s="1"/>
  <c r="BK160" i="2"/>
  <c r="J160" i="2" s="1"/>
  <c r="J102" i="2" s="1"/>
  <c r="J91" i="3"/>
  <c r="J91" i="4"/>
  <c r="J91" i="8"/>
  <c r="J223" i="2"/>
  <c r="J115" i="2" s="1"/>
  <c r="J35" i="3"/>
  <c r="AV97" i="1" s="1"/>
  <c r="AT97" i="1" s="1"/>
  <c r="P140" i="2"/>
  <c r="P139" i="2" s="1"/>
  <c r="AU96" i="1" s="1"/>
  <c r="T140" i="2"/>
  <c r="T222" i="2"/>
  <c r="AW95" i="1"/>
  <c r="J182" i="2"/>
  <c r="J108" i="2" s="1"/>
  <c r="J141" i="2"/>
  <c r="J100" i="2" s="1"/>
  <c r="F35" i="2"/>
  <c r="AZ96" i="1" s="1"/>
  <c r="AY95" i="1"/>
  <c r="J35" i="2"/>
  <c r="AV96" i="1" s="1"/>
  <c r="AT96" i="1" s="1"/>
  <c r="R181" i="2"/>
  <c r="R139" i="2" s="1"/>
  <c r="F35" i="3"/>
  <c r="AZ97" i="1" s="1"/>
  <c r="J131" i="5"/>
  <c r="J100" i="5" s="1"/>
  <c r="BK130" i="5"/>
  <c r="J91" i="6"/>
  <c r="J122" i="6"/>
  <c r="R266" i="2"/>
  <c r="R222" i="2" s="1"/>
  <c r="BK127" i="4"/>
  <c r="P147" i="5"/>
  <c r="P129" i="6"/>
  <c r="P128" i="6" s="1"/>
  <c r="AU103" i="1" s="1"/>
  <c r="J127" i="7"/>
  <c r="J100" i="7" s="1"/>
  <c r="F93" i="2"/>
  <c r="BK266" i="2"/>
  <c r="J266" i="2" s="1"/>
  <c r="J116" i="2" s="1"/>
  <c r="BK131" i="3"/>
  <c r="R131" i="3"/>
  <c r="R130" i="3" s="1"/>
  <c r="R129" i="3" s="1"/>
  <c r="F39" i="3"/>
  <c r="BD97" i="1" s="1"/>
  <c r="BD95" i="1" s="1"/>
  <c r="J35" i="4"/>
  <c r="AV99" i="1" s="1"/>
  <c r="AT99" i="1" s="1"/>
  <c r="F35" i="4"/>
  <c r="AZ99" i="1" s="1"/>
  <c r="AZ98" i="1" s="1"/>
  <c r="AV98" i="1" s="1"/>
  <c r="J35" i="6"/>
  <c r="AV103" i="1" s="1"/>
  <c r="J126" i="8"/>
  <c r="J94" i="8"/>
  <c r="J91" i="2"/>
  <c r="J93" i="3"/>
  <c r="J126" i="3"/>
  <c r="P132" i="3"/>
  <c r="P131" i="3" s="1"/>
  <c r="P130" i="3" s="1"/>
  <c r="P129" i="3" s="1"/>
  <c r="AU97" i="1" s="1"/>
  <c r="T140" i="3"/>
  <c r="T131" i="3" s="1"/>
  <c r="T130" i="3" s="1"/>
  <c r="T129" i="3" s="1"/>
  <c r="T158" i="3"/>
  <c r="F38" i="6"/>
  <c r="BC103" i="1" s="1"/>
  <c r="R129" i="6"/>
  <c r="R128" i="6" s="1"/>
  <c r="R146" i="6"/>
  <c r="F35" i="8"/>
  <c r="AZ106" i="1" s="1"/>
  <c r="AZ105" i="1" s="1"/>
  <c r="AV105" i="1" s="1"/>
  <c r="AT105" i="1" s="1"/>
  <c r="T131" i="8"/>
  <c r="T142" i="8"/>
  <c r="P142" i="8"/>
  <c r="J123" i="4"/>
  <c r="J94" i="4"/>
  <c r="F37" i="4"/>
  <c r="BB99" i="1" s="1"/>
  <c r="BB98" i="1" s="1"/>
  <c r="AX98" i="1" s="1"/>
  <c r="T141" i="4"/>
  <c r="T127" i="4" s="1"/>
  <c r="T126" i="4" s="1"/>
  <c r="P141" i="4"/>
  <c r="T147" i="4"/>
  <c r="P147" i="4"/>
  <c r="F35" i="5"/>
  <c r="AZ101" i="1" s="1"/>
  <c r="AZ100" i="1" s="1"/>
  <c r="AV100" i="1" s="1"/>
  <c r="AT100" i="1" s="1"/>
  <c r="J35" i="5"/>
  <c r="AV101" i="1" s="1"/>
  <c r="AT101" i="1" s="1"/>
  <c r="T131" i="5"/>
  <c r="T130" i="5" s="1"/>
  <c r="T129" i="5" s="1"/>
  <c r="P140" i="5"/>
  <c r="P150" i="5"/>
  <c r="J160" i="5"/>
  <c r="J107" i="5" s="1"/>
  <c r="BK159" i="5"/>
  <c r="J159" i="5" s="1"/>
  <c r="J106" i="5" s="1"/>
  <c r="J124" i="6"/>
  <c r="J93" i="6"/>
  <c r="P134" i="7"/>
  <c r="F39" i="8"/>
  <c r="BD106" i="1" s="1"/>
  <c r="BD105" i="1" s="1"/>
  <c r="P131" i="8"/>
  <c r="P130" i="8" s="1"/>
  <c r="P129" i="8" s="1"/>
  <c r="AU106" i="1" s="1"/>
  <c r="AU105" i="1" s="1"/>
  <c r="F37" i="8"/>
  <c r="BB106" i="1" s="1"/>
  <c r="BB105" i="1" s="1"/>
  <c r="AX105" i="1" s="1"/>
  <c r="J36" i="4"/>
  <c r="AW99" i="1" s="1"/>
  <c r="F39" i="5"/>
  <c r="BD101" i="1" s="1"/>
  <c r="BD100" i="1" s="1"/>
  <c r="P131" i="5"/>
  <c r="P130" i="5" s="1"/>
  <c r="P129" i="5" s="1"/>
  <c r="AU101" i="1" s="1"/>
  <c r="AU100" i="1" s="1"/>
  <c r="F37" i="5"/>
  <c r="BB101" i="1" s="1"/>
  <c r="BB100" i="1" s="1"/>
  <c r="AX100" i="1" s="1"/>
  <c r="T130" i="6"/>
  <c r="F36" i="6"/>
  <c r="BA103" i="1" s="1"/>
  <c r="J36" i="6"/>
  <c r="AW103" i="1" s="1"/>
  <c r="J36" i="7"/>
  <c r="AW104" i="1" s="1"/>
  <c r="F36" i="7"/>
  <c r="BA104" i="1" s="1"/>
  <c r="F39" i="7"/>
  <c r="BD104" i="1" s="1"/>
  <c r="BK130" i="8"/>
  <c r="J131" i="8"/>
  <c r="J100" i="8" s="1"/>
  <c r="J151" i="8"/>
  <c r="J105" i="8" s="1"/>
  <c r="BK150" i="8"/>
  <c r="J150" i="8" s="1"/>
  <c r="J104" i="8" s="1"/>
  <c r="J94" i="5"/>
  <c r="F39" i="6"/>
  <c r="BD103" i="1" s="1"/>
  <c r="T146" i="6"/>
  <c r="BK143" i="7"/>
  <c r="J143" i="7" s="1"/>
  <c r="J102" i="7" s="1"/>
  <c r="J36" i="8"/>
  <c r="AW106" i="1" s="1"/>
  <c r="F124" i="6"/>
  <c r="J35" i="7"/>
  <c r="AV104" i="1" s="1"/>
  <c r="AT104" i="1" s="1"/>
  <c r="R127" i="7"/>
  <c r="R126" i="7" s="1"/>
  <c r="R125" i="7" s="1"/>
  <c r="F37" i="7"/>
  <c r="BB104" i="1" s="1"/>
  <c r="BB102" i="1" s="1"/>
  <c r="AX102" i="1" s="1"/>
  <c r="J156" i="8"/>
  <c r="J107" i="8" s="1"/>
  <c r="F35" i="6"/>
  <c r="AZ103" i="1" s="1"/>
  <c r="AZ102" i="1" s="1"/>
  <c r="AV102" i="1" s="1"/>
  <c r="J122" i="7"/>
  <c r="J94" i="7"/>
  <c r="P127" i="7"/>
  <c r="T134" i="7"/>
  <c r="T126" i="7" s="1"/>
  <c r="T125" i="7" s="1"/>
  <c r="J35" i="8"/>
  <c r="AV106" i="1" s="1"/>
  <c r="BC102" i="1" l="1"/>
  <c r="AY102" i="1" s="1"/>
  <c r="BK129" i="6"/>
  <c r="AT98" i="1"/>
  <c r="BK181" i="2"/>
  <c r="J181" i="2" s="1"/>
  <c r="J107" i="2" s="1"/>
  <c r="T129" i="6"/>
  <c r="T128" i="6" s="1"/>
  <c r="AU95" i="1"/>
  <c r="BK222" i="2"/>
  <c r="J222" i="2" s="1"/>
  <c r="J114" i="2" s="1"/>
  <c r="P126" i="7"/>
  <c r="P125" i="7" s="1"/>
  <c r="AU104" i="1" s="1"/>
  <c r="BD102" i="1"/>
  <c r="BD94" i="1" s="1"/>
  <c r="W33" i="1" s="1"/>
  <c r="J129" i="6"/>
  <c r="J99" i="6" s="1"/>
  <c r="BK128" i="6"/>
  <c r="J128" i="6" s="1"/>
  <c r="T130" i="8"/>
  <c r="T129" i="8" s="1"/>
  <c r="BC94" i="1"/>
  <c r="BB94" i="1"/>
  <c r="J130" i="8"/>
  <c r="J99" i="8" s="1"/>
  <c r="BK129" i="8"/>
  <c r="J129" i="8" s="1"/>
  <c r="P127" i="4"/>
  <c r="P126" i="4" s="1"/>
  <c r="AU99" i="1" s="1"/>
  <c r="AU98" i="1" s="1"/>
  <c r="AT103" i="1"/>
  <c r="J127" i="4"/>
  <c r="J99" i="4" s="1"/>
  <c r="BK126" i="4"/>
  <c r="J126" i="4" s="1"/>
  <c r="J130" i="5"/>
  <c r="J99" i="5" s="1"/>
  <c r="BK129" i="5"/>
  <c r="J129" i="5" s="1"/>
  <c r="AZ95" i="1"/>
  <c r="AU102" i="1"/>
  <c r="AT106" i="1"/>
  <c r="BA102" i="1"/>
  <c r="BK130" i="3"/>
  <c r="J131" i="3"/>
  <c r="J100" i="3" s="1"/>
  <c r="BK126" i="7"/>
  <c r="J140" i="2"/>
  <c r="J99" i="2" s="1"/>
  <c r="T139" i="2"/>
  <c r="BK139" i="2" l="1"/>
  <c r="J139" i="2" s="1"/>
  <c r="J32" i="2"/>
  <c r="J98" i="2"/>
  <c r="AW102" i="1"/>
  <c r="AT102" i="1" s="1"/>
  <c r="BA94" i="1"/>
  <c r="AZ94" i="1"/>
  <c r="AV95" i="1"/>
  <c r="AT95" i="1" s="1"/>
  <c r="J98" i="6"/>
  <c r="J32" i="6"/>
  <c r="J126" i="7"/>
  <c r="J99" i="7" s="1"/>
  <c r="BK125" i="7"/>
  <c r="J125" i="7" s="1"/>
  <c r="J98" i="5"/>
  <c r="J32" i="5"/>
  <c r="AX94" i="1"/>
  <c r="W31" i="1"/>
  <c r="AU94" i="1"/>
  <c r="AY94" i="1"/>
  <c r="W32" i="1"/>
  <c r="BK129" i="3"/>
  <c r="J129" i="3" s="1"/>
  <c r="J130" i="3"/>
  <c r="J99" i="3" s="1"/>
  <c r="J98" i="4"/>
  <c r="J32" i="4"/>
  <c r="J98" i="8"/>
  <c r="J32" i="8"/>
  <c r="J41" i="5" l="1"/>
  <c r="AG101" i="1"/>
  <c r="J41" i="6"/>
  <c r="AG103" i="1"/>
  <c r="W30" i="1"/>
  <c r="AW94" i="1"/>
  <c r="AK30" i="1" s="1"/>
  <c r="J41" i="8"/>
  <c r="AG106" i="1"/>
  <c r="J32" i="3"/>
  <c r="J98" i="3"/>
  <c r="J98" i="7"/>
  <c r="J32" i="7"/>
  <c r="J41" i="4"/>
  <c r="AG99" i="1"/>
  <c r="AV94" i="1"/>
  <c r="W29" i="1"/>
  <c r="AG96" i="1"/>
  <c r="J41" i="2"/>
  <c r="AN106" i="1" l="1"/>
  <c r="AG105" i="1"/>
  <c r="AN105" i="1" s="1"/>
  <c r="AN103" i="1"/>
  <c r="AK29" i="1"/>
  <c r="AT94" i="1"/>
  <c r="J41" i="7"/>
  <c r="AG104" i="1"/>
  <c r="AN104" i="1" s="1"/>
  <c r="AG98" i="1"/>
  <c r="AN98" i="1" s="1"/>
  <c r="AN99" i="1"/>
  <c r="AN101" i="1"/>
  <c r="AG100" i="1"/>
  <c r="AN100" i="1" s="1"/>
  <c r="AN96" i="1"/>
  <c r="AG97" i="1"/>
  <c r="AN97" i="1" s="1"/>
  <c r="J41" i="3"/>
  <c r="AG95" i="1" l="1"/>
  <c r="AG102" i="1"/>
  <c r="AN102" i="1" s="1"/>
  <c r="AG94" i="1"/>
  <c r="AN95" i="1"/>
  <c r="AK26" i="1" l="1"/>
  <c r="AK35" i="1" s="1"/>
  <c r="AN94" i="1"/>
</calcChain>
</file>

<file path=xl/sharedStrings.xml><?xml version="1.0" encoding="utf-8"?>
<sst xmlns="http://schemas.openxmlformats.org/spreadsheetml/2006/main" count="5459" uniqueCount="1039">
  <si>
    <t>Export Komplet</t>
  </si>
  <si>
    <t/>
  </si>
  <si>
    <t>2.0</t>
  </si>
  <si>
    <t>False</t>
  </si>
  <si>
    <t>{a42cc514-df8c-4a9e-a4ce-54f388909072}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</si>
  <si>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</si>
  <si>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</si>
  <si>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</si>
  <si>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</si>
  <si>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</si>
  <si>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</si>
  <si>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</si>
  <si>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</si>
  <si>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</si>
  <si>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Novostavba zimoviště Liblín</t>
  </si>
  <si>
    <t>KSO:</t>
  </si>
  <si>
    <t>CC-CZ:</t>
  </si>
  <si>
    <t>Místo:</t>
  </si>
  <si>
    <t>Liblín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</si>
  <si>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</si>
  <si>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</si>
  <si>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</si>
  <si>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</si>
  <si>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</si>
  <si>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</si>
  <si>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</si>
  <si>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</si>
  <si>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</si>
  <si>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</si>
  <si>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</si>
  <si>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</si>
  <si>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</si>
  <si>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</si>
  <si>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</si>
  <si>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</si>
  <si>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</si>
  <si>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</si>
  <si>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</si>
  <si>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</si>
  <si>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</si>
  <si>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</si>
  <si>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</si>
  <si>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</si>
  <si>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</si>
  <si>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</si>
  <si>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</si>
  <si>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</si>
  <si>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</si>
  <si>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</si>
  <si>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</si>
  <si>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</si>
  <si>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</si>
  <si>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</si>
  <si>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</si>
  <si>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</si>
  <si>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</si>
  <si>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</si>
  <si>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</si>
  <si>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</si>
  <si>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</si>
  <si>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</si>
  <si>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</si>
  <si>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</si>
  <si>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</si>
  <si>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</si>
  <si>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</si>
  <si>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</si>
  <si>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</si>
  <si>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</si>
  <si>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</si>
  <si>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</si>
  <si>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</si>
  <si>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</si>
  <si>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</si>
  <si>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Zimoviště</t>
  </si>
  <si>
    <t>STA</t>
  </si>
  <si>
    <t>1</t>
  </si>
  <si>
    <t>{44f688e3-77d0-499e-a56d-1bd97e42502b}</t>
  </si>
  <si>
    <t>2</t>
  </si>
  <si>
    <t>/</t>
  </si>
  <si>
    <t>SO 01-1</t>
  </si>
  <si>
    <t>Stavební náklady</t>
  </si>
  <si>
    <t>Soupis</t>
  </si>
  <si>
    <t>{11490373-995b-4500-9d99-65ef728da9ed}</t>
  </si>
  <si>
    <t>SO 01-2</t>
  </si>
  <si>
    <t>Technologie</t>
  </si>
  <si>
    <t>{8238bae9-1f0b-467b-8817-1e7e868832fb}</t>
  </si>
  <si>
    <t>SO 02</t>
  </si>
  <si>
    <t>Hnojná koncovka</t>
  </si>
  <si>
    <t>{40dbe3b3-4fc9-4783-af78-aedb25409103}</t>
  </si>
  <si>
    <t>SO 02-1</t>
  </si>
  <si>
    <t>{b5adfeba-2c0e-4ff2-ae80-7e88f2585fa5}</t>
  </si>
  <si>
    <t>SO 03</t>
  </si>
  <si>
    <t>Jímka - dešťové vody</t>
  </si>
  <si>
    <t>{eeacdc09-8e5d-4170-bf19-fd22a674cd2e}</t>
  </si>
  <si>
    <t>SO 03-1</t>
  </si>
  <si>
    <t>{4521e1f2-76f0-4da2-831a-681540c52f26}</t>
  </si>
  <si>
    <t>SO 04</t>
  </si>
  <si>
    <t>Jímka Močůvková</t>
  </si>
  <si>
    <t>{2afa89c5-e96d-42ed-9f35-8eb2fbc4d26a}</t>
  </si>
  <si>
    <t>SO 04-1</t>
  </si>
  <si>
    <t>Stavební část</t>
  </si>
  <si>
    <t>{33caf116-8186-4e3f-8fea-964ceed2e23f}</t>
  </si>
  <si>
    <t>SO 04-2</t>
  </si>
  <si>
    <t>Výdejní plocha</t>
  </si>
  <si>
    <t>{46198530-b686-4bed-a746-a77a4dab7de8}</t>
  </si>
  <si>
    <t>SO 05</t>
  </si>
  <si>
    <t>Areálové rozvody - dešťová kanalizace, elektro přípojka, vodovodní přípojka, vsakovací objekt</t>
  </si>
  <si>
    <t>{b5c2dab7-2a46-4dc5-ba52-966963be80db}</t>
  </si>
  <si>
    <t>SO 05-1</t>
  </si>
  <si>
    <t>{b47764b1-718a-4409-9f7e-f8774e547a7f}</t>
  </si>
  <si>
    <t>KRYCÍ LIST SOUPISU PRACÍ</t>
  </si>
  <si>
    <t>Objekt:</t>
  </si>
  <si>
    <t>SO 01 - Zimoviště</t>
  </si>
  <si>
    <t>Soupis:</t>
  </si>
  <si>
    <t>SO 01-1 - Stavební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</si>
  <si>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</si>
  <si>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</si>
  <si>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</si>
  <si>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</si>
  <si>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</si>
  <si>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</si>
  <si>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</si>
  <si>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</si>
  <si>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</si>
  <si>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</si>
  <si>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konstrukce, bourání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</si>
  <si>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</si>
  <si>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</si>
  <si>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</si>
  <si>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722 - Zdravotechnika - vnitřní vodovod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</si>
  <si>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</si>
  <si>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</si>
  <si>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</si>
  <si>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</si>
  <si>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</si>
  <si>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>M - Práce a dodávky M</t>
  </si>
  <si>
    <t xml:space="preserve">    21-M - Elektromontáže</t>
  </si>
  <si>
    <t xml:space="preserve">    UH - Uzemnění a hromosvod</t>
  </si>
  <si>
    <t xml:space="preserve">    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</si>
  <si>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</si>
  <si>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</si>
  <si>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</si>
  <si>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</si>
  <si>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</si>
  <si>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</si>
  <si>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</si>
  <si>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</si>
  <si>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</si>
  <si>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</si>
  <si>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</si>
  <si>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</si>
  <si>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</si>
  <si>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</si>
  <si>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</si>
  <si>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</si>
  <si>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</si>
  <si>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</si>
  <si>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</si>
  <si>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</si>
  <si>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</si>
  <si>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4</t>
  </si>
  <si>
    <t>-1780325859</t>
  </si>
  <si>
    <t>131201102</t>
  </si>
  <si>
    <t>Hloubení jam nezapažených v hornině tř. 3 objemu do 1000 m3</t>
  </si>
  <si>
    <t>277796741</t>
  </si>
  <si>
    <t>3</t>
  </si>
  <si>
    <t>132201102</t>
  </si>
  <si>
    <t>Hloubení rýh š do 600 mm v hornině tř. 3 objemu přes 100 m3</t>
  </si>
  <si>
    <t>CS ÚRS 2015 02</t>
  </si>
  <si>
    <t>-1928797497</t>
  </si>
  <si>
    <t>132201202</t>
  </si>
  <si>
    <t>Hloubení rýh š do 2000 mm v hornině tř. 3 objemu do 1000 m3</t>
  </si>
  <si>
    <t>CS ÚRS 2017 02</t>
  </si>
  <si>
    <t>1539150576</t>
  </si>
  <si>
    <t>5</t>
  </si>
  <si>
    <t>133201101</t>
  </si>
  <si>
    <t>Hloubení šachet v hornině tř. 3 objemu do 100 m3</t>
  </si>
  <si>
    <t>124525899</t>
  </si>
  <si>
    <t>6</t>
  </si>
  <si>
    <t>162301101</t>
  </si>
  <si>
    <t>Vodorovné přemístění do 500 m výkopku/sypaniny z horniny tř. 1 až 4</t>
  </si>
  <si>
    <t>CS ÚRS 2016 02</t>
  </si>
  <si>
    <t>909337554</t>
  </si>
  <si>
    <t>7</t>
  </si>
  <si>
    <t>171201201</t>
  </si>
  <si>
    <t>Uložení sypaniny na skládky</t>
  </si>
  <si>
    <t>1992242030</t>
  </si>
  <si>
    <t>8</t>
  </si>
  <si>
    <t>181951102</t>
  </si>
  <si>
    <t>Úprava pláně v hornině tř. 1 až 4 se zhutněním</t>
  </si>
  <si>
    <t>m2</t>
  </si>
  <si>
    <t>1142314180</t>
  </si>
  <si>
    <t>Zakládání</t>
  </si>
  <si>
    <t>9</t>
  </si>
  <si>
    <t>271532212</t>
  </si>
  <si>
    <t>Podsyp pod základové konstrukce se zhutněním z hrubého kameniva frakce 16 až 32 mm</t>
  </si>
  <si>
    <t>-725865110</t>
  </si>
  <si>
    <t>10</t>
  </si>
  <si>
    <t>274313611</t>
  </si>
  <si>
    <t>Základové pásy z betonu tř. C 16/20</t>
  </si>
  <si>
    <t>-1853287827</t>
  </si>
  <si>
    <t>11</t>
  </si>
  <si>
    <t>274351121</t>
  </si>
  <si>
    <t>Zřízení bednění základových pasů rovného</t>
  </si>
  <si>
    <t>-215171315</t>
  </si>
  <si>
    <t>12</t>
  </si>
  <si>
    <t>274351216</t>
  </si>
  <si>
    <t>Odstranění bednění stěn základových pasů</t>
  </si>
  <si>
    <t>275249779</t>
  </si>
  <si>
    <t>13</t>
  </si>
  <si>
    <t>274361821</t>
  </si>
  <si>
    <t>Výztuž základových pásů betonářskou ocelí 10 505 (R)</t>
  </si>
  <si>
    <t>t</t>
  </si>
  <si>
    <t>623332533</t>
  </si>
  <si>
    <t>14</t>
  </si>
  <si>
    <t>275313811</t>
  </si>
  <si>
    <t>Základové patky z betonu tř. C 25/30</t>
  </si>
  <si>
    <t>1413903408</t>
  </si>
  <si>
    <t>275351215</t>
  </si>
  <si>
    <t>Zřízení bednění stěn základových patek</t>
  </si>
  <si>
    <t>-1272706122</t>
  </si>
  <si>
    <t>16</t>
  </si>
  <si>
    <t>275351216</t>
  </si>
  <si>
    <t>Odstranění bednění stěn základových patek</t>
  </si>
  <si>
    <t>-246291213</t>
  </si>
  <si>
    <t>17</t>
  </si>
  <si>
    <t>275361821</t>
  </si>
  <si>
    <t>Výztuž základových patek betonářskou ocelí 10 505 (R)</t>
  </si>
  <si>
    <t>423883942</t>
  </si>
  <si>
    <t>Svislé a kompletní konstrukce</t>
  </si>
  <si>
    <t>18</t>
  </si>
  <si>
    <t>311322511</t>
  </si>
  <si>
    <t>Nosná zeď ze ŽB odolného proti agresivnímu prostředí tř. C 25/30 bez výztuže</t>
  </si>
  <si>
    <t>CS ÚRS 2017 01</t>
  </si>
  <si>
    <t>-1719762832</t>
  </si>
  <si>
    <t>19</t>
  </si>
  <si>
    <t>311351101</t>
  </si>
  <si>
    <t>Zřízení jednostranného bednění zdí nosných</t>
  </si>
  <si>
    <t>-1187008870</t>
  </si>
  <si>
    <t>20</t>
  </si>
  <si>
    <t>311351102</t>
  </si>
  <si>
    <t>Odstranění jednostranného bednění zdí nosných</t>
  </si>
  <si>
    <t>-1604164813</t>
  </si>
  <si>
    <t>311361821</t>
  </si>
  <si>
    <t>Výztuž nosných zdí betonářskou ocelí 10 505</t>
  </si>
  <si>
    <t>1704231196</t>
  </si>
  <si>
    <t>22</t>
  </si>
  <si>
    <t>311362021</t>
  </si>
  <si>
    <t>Výztuž nosných zdí svařovanými sítěmi Kari</t>
  </si>
  <si>
    <t>-1505390145</t>
  </si>
  <si>
    <t>Úpravy povrchů, podlahy a osazování výplní</t>
  </si>
  <si>
    <t>23</t>
  </si>
  <si>
    <t>006-001</t>
  </si>
  <si>
    <t>Drážkování podlahy v místě krmiště - podélné</t>
  </si>
  <si>
    <t>932368366</t>
  </si>
  <si>
    <t>24</t>
  </si>
  <si>
    <t>631311136</t>
  </si>
  <si>
    <t>Mazanina tl do 240 mm z betonu prostého se zvýšenými nároky na prostředí tř. C 25/30</t>
  </si>
  <si>
    <t>861589214</t>
  </si>
  <si>
    <t>25</t>
  </si>
  <si>
    <t>631351101</t>
  </si>
  <si>
    <t>Zřízení bednění rýh a hran v podlahách</t>
  </si>
  <si>
    <t>210536725</t>
  </si>
  <si>
    <t>26</t>
  </si>
  <si>
    <t>631351102</t>
  </si>
  <si>
    <t>Odstranění bednění rýh a hran v podlahách</t>
  </si>
  <si>
    <t>-1949158422</t>
  </si>
  <si>
    <t>27</t>
  </si>
  <si>
    <t>631362021</t>
  </si>
  <si>
    <t>Výztuž mazanin svařovanými sítěmi Kari</t>
  </si>
  <si>
    <t>-659879004</t>
  </si>
  <si>
    <t>28</t>
  </si>
  <si>
    <t>637211112</t>
  </si>
  <si>
    <t>Okapový chodník z betonových dlaždic tl 60 mm na MC 10</t>
  </si>
  <si>
    <t>-1515652770</t>
  </si>
  <si>
    <t>Ostatní konstrukce, bourání</t>
  </si>
  <si>
    <t>29</t>
  </si>
  <si>
    <t>949101111</t>
  </si>
  <si>
    <t>Lešení pomocné pro objekty pozemních staveb s lešeňovou podlahou v do 1,9 m zatížení do 150 kg/m2</t>
  </si>
  <si>
    <t>156651600</t>
  </si>
  <si>
    <t>95</t>
  </si>
  <si>
    <t>Různé dokončovací konstrukce a práce pozemních staveb</t>
  </si>
  <si>
    <t>30</t>
  </si>
  <si>
    <t>767995114</t>
  </si>
  <si>
    <t>Montáž atypických zámečnických konstrukcí hmotnosti do 50 kg</t>
  </si>
  <si>
    <t>kg</t>
  </si>
  <si>
    <t>1026895599</t>
  </si>
  <si>
    <t>31</t>
  </si>
  <si>
    <t>M</t>
  </si>
  <si>
    <t>130104240</t>
  </si>
  <si>
    <t>úhelník ocelový rovnostranný, v jakosti 11 375, 60 x 60 x 6 mm</t>
  </si>
  <si>
    <t>583642094</t>
  </si>
  <si>
    <t>32</t>
  </si>
  <si>
    <t>130108100</t>
  </si>
  <si>
    <t>ocel profilová T 50x50x6 mm</t>
  </si>
  <si>
    <t>-1436963742</t>
  </si>
  <si>
    <t>998</t>
  </si>
  <si>
    <t>Přesun hmot</t>
  </si>
  <si>
    <t>33</t>
  </si>
  <si>
    <t>998021021</t>
  </si>
  <si>
    <t>Přesun hmot pro haly s nosnou kcí zděnou nebo monolitickou v do 20 m</t>
  </si>
  <si>
    <t>946055336</t>
  </si>
  <si>
    <t>PSV</t>
  </si>
  <si>
    <t>Práce a dodávky PSV</t>
  </si>
  <si>
    <t>722</t>
  </si>
  <si>
    <t>Zdravotechnika - vnitřní vodovod</t>
  </si>
  <si>
    <t>34</t>
  </si>
  <si>
    <t>1869929125</t>
  </si>
  <si>
    <t>35</t>
  </si>
  <si>
    <t>162301101.1</t>
  </si>
  <si>
    <t>2135703917</t>
  </si>
  <si>
    <t>36</t>
  </si>
  <si>
    <t>175151101</t>
  </si>
  <si>
    <t>Obsypání potrubí strojně sypaninou bez prohození, uloženou do 3 m</t>
  </si>
  <si>
    <t>467774986</t>
  </si>
  <si>
    <t>37</t>
  </si>
  <si>
    <t>451572111</t>
  </si>
  <si>
    <t>Lože pod potrubí otevřený výkop z kameniva drobného těženého</t>
  </si>
  <si>
    <t>64</t>
  </si>
  <si>
    <t>-1793319489</t>
  </si>
  <si>
    <t>38</t>
  </si>
  <si>
    <t>722-001</t>
  </si>
  <si>
    <t>napojení vodovodu na stávající rozvody</t>
  </si>
  <si>
    <t>ks</t>
  </si>
  <si>
    <t>437460097</t>
  </si>
  <si>
    <t>39</t>
  </si>
  <si>
    <t>722290234</t>
  </si>
  <si>
    <t>Proplach a dezinfekce vodovodního potrubí do DN 80</t>
  </si>
  <si>
    <t>m</t>
  </si>
  <si>
    <t>1488244469</t>
  </si>
  <si>
    <t>40</t>
  </si>
  <si>
    <t>871161141</t>
  </si>
  <si>
    <t>Montáž potrubí z PE otevřený výkop svařovaných na tupo D 32 x 3,0 mm</t>
  </si>
  <si>
    <t>578515677</t>
  </si>
  <si>
    <t>41</t>
  </si>
  <si>
    <t>286135950</t>
  </si>
  <si>
    <t>potrubí dvouvrstvé PE  32x3,0. L=12m</t>
  </si>
  <si>
    <t>1622168619</t>
  </si>
  <si>
    <t>42</t>
  </si>
  <si>
    <t>892241111</t>
  </si>
  <si>
    <t>Tlaková zkouška vodou potrubí do 80</t>
  </si>
  <si>
    <t>1104240061</t>
  </si>
  <si>
    <t>764</t>
  </si>
  <si>
    <t>Konstrukce klempířské</t>
  </si>
  <si>
    <t>43</t>
  </si>
  <si>
    <t>764211636</t>
  </si>
  <si>
    <t>Oplechování nevětraného hřebene z Pz s povrchovou úpravou s hřebenovým plechem rš 500 mm</t>
  </si>
  <si>
    <t>1034208487</t>
  </si>
  <si>
    <t>44</t>
  </si>
  <si>
    <t>764311604-1</t>
  </si>
  <si>
    <t>Lemování rovných zdí střech s krytinou prejzovou nebo vlnitou  z Pz s povrchovou úpravou rš 330 mm - VĚTRACÍ ŠTĚRBINA</t>
  </si>
  <si>
    <t>640296473</t>
  </si>
  <si>
    <t>45</t>
  </si>
  <si>
    <t>764511404</t>
  </si>
  <si>
    <t>Žlab podokapní půlkruhový z Pz plechu rš 330 mm</t>
  </si>
  <si>
    <t>1823792891</t>
  </si>
  <si>
    <t>46</t>
  </si>
  <si>
    <t>764511444</t>
  </si>
  <si>
    <t>Kotlík oválný (trychtýřový) pro podokapní žlaby z Pz plechu 330/100 mm</t>
  </si>
  <si>
    <t>kus</t>
  </si>
  <si>
    <t>-939431309</t>
  </si>
  <si>
    <t>47</t>
  </si>
  <si>
    <t>764518422</t>
  </si>
  <si>
    <t>Svody kruhové včetně objímek, kolen, odskoků z Pz plechu průměru 100 mm</t>
  </si>
  <si>
    <t>2114465527</t>
  </si>
  <si>
    <t>48</t>
  </si>
  <si>
    <t>998764102</t>
  </si>
  <si>
    <t>Přesun hmot tonážní pro konstrukce klempířské v objektech v do 12 m</t>
  </si>
  <si>
    <t>-444533784</t>
  </si>
  <si>
    <t>765</t>
  </si>
  <si>
    <t>Krytina skládaná</t>
  </si>
  <si>
    <t>49</t>
  </si>
  <si>
    <t>765131611</t>
  </si>
  <si>
    <t>Montáž vlnité vláknocementové krytiny sklonu do 30° spotřeby do 0,5 ks/m2 na dřevěnou konstrukci</t>
  </si>
  <si>
    <t>660754886</t>
  </si>
  <si>
    <t>50</t>
  </si>
  <si>
    <t>591612450</t>
  </si>
  <si>
    <t>krytina vláknocementová vlnitá šedá A-5vln 2500/918</t>
  </si>
  <si>
    <t>-1451221669</t>
  </si>
  <si>
    <t>51</t>
  </si>
  <si>
    <t>765133737</t>
  </si>
  <si>
    <t>Štítová hrana vlnité vláknocementové krytiny lemovacím prvkem</t>
  </si>
  <si>
    <t>-101236677</t>
  </si>
  <si>
    <t>52</t>
  </si>
  <si>
    <t>998765102</t>
  </si>
  <si>
    <t>Přesun hmot tonážní pro krytiny skládané v objektech v do 12 m</t>
  </si>
  <si>
    <t>1183922036</t>
  </si>
  <si>
    <t>766</t>
  </si>
  <si>
    <t>Konstrukce truhlářské</t>
  </si>
  <si>
    <t>53</t>
  </si>
  <si>
    <t>766-001</t>
  </si>
  <si>
    <t>D+M obložení štítu překládanými prvky</t>
  </si>
  <si>
    <t>-1805071586</t>
  </si>
  <si>
    <t>54</t>
  </si>
  <si>
    <t>766-001.1</t>
  </si>
  <si>
    <t>D+M výdřeva pro svinovací plachty</t>
  </si>
  <si>
    <t>-1296943472</t>
  </si>
  <si>
    <t>55</t>
  </si>
  <si>
    <t>766-002</t>
  </si>
  <si>
    <t>D+M výdřeva pro osazení hřebenové větrací štěrbiny - štěrbina bez regulace</t>
  </si>
  <si>
    <t>970481763</t>
  </si>
  <si>
    <t>56</t>
  </si>
  <si>
    <t>766-003</t>
  </si>
  <si>
    <t>D+M dřevěné požlabnice</t>
  </si>
  <si>
    <t>-1171091651</t>
  </si>
  <si>
    <t>767</t>
  </si>
  <si>
    <t>Konstrukce zámečnické</t>
  </si>
  <si>
    <t>135</t>
  </si>
  <si>
    <t>767-001</t>
  </si>
  <si>
    <t>Montáž nosné ocelové konstrukce, povrchová úprava žárový zinek (dodávka již byla uskutečněna - konstrukci vlastní investor)</t>
  </si>
  <si>
    <t>469591267</t>
  </si>
  <si>
    <t>58</t>
  </si>
  <si>
    <t>767-001.1</t>
  </si>
  <si>
    <t>D+M ocelové vazničky METSEC</t>
  </si>
  <si>
    <t>-2094400627</t>
  </si>
  <si>
    <t>59</t>
  </si>
  <si>
    <t>767-001.2</t>
  </si>
  <si>
    <t>D+M ocelové paždíky opláštění</t>
  </si>
  <si>
    <t>405493819</t>
  </si>
  <si>
    <t>60</t>
  </si>
  <si>
    <t>767-002</t>
  </si>
  <si>
    <t>D+M hřebenová větrací štěrbina bez klapky š. 1 m</t>
  </si>
  <si>
    <t>268218403</t>
  </si>
  <si>
    <t>61</t>
  </si>
  <si>
    <t>767-003</t>
  </si>
  <si>
    <t>D+M přenosný hasící přístroj (PHP) s hasící schopností 21A - práškový</t>
  </si>
  <si>
    <t>-104311679</t>
  </si>
  <si>
    <t>62</t>
  </si>
  <si>
    <t>767-004</t>
  </si>
  <si>
    <t>D+M dřevěná vrata, dvoukřídlá, nezateplená 3600 x 3200 mm</t>
  </si>
  <si>
    <t>2073720032</t>
  </si>
  <si>
    <t>63</t>
  </si>
  <si>
    <t>767-005</t>
  </si>
  <si>
    <t>D+M dřevěná vrata, dvoukřídlá, nezateplená 2900 x 3200 mm</t>
  </si>
  <si>
    <t>709927447</t>
  </si>
  <si>
    <t>998767102</t>
  </si>
  <si>
    <t>Přesun hmot tonážní pro zámečnické konstrukce v objektech v do 12 m</t>
  </si>
  <si>
    <t>630502155</t>
  </si>
  <si>
    <t>771</t>
  </si>
  <si>
    <t>Podlahy z dlaždic</t>
  </si>
  <si>
    <t>65</t>
  </si>
  <si>
    <t>771574113</t>
  </si>
  <si>
    <t>Montáž podlah keramických režných hladkých lepených flexibilním lepidlem do 12 ks/m2</t>
  </si>
  <si>
    <t>1741512930</t>
  </si>
  <si>
    <t>66</t>
  </si>
  <si>
    <t>597614330</t>
  </si>
  <si>
    <t>dlaždice keramické slinuté neglazované mrazuvzdorné 29,8 x 29,8 x 0,9 cm</t>
  </si>
  <si>
    <t>1713684844</t>
  </si>
  <si>
    <t>67</t>
  </si>
  <si>
    <t>998771102</t>
  </si>
  <si>
    <t>Přesun hmot tonážní pro podlahy z dlaždic v objektech v do 12 m</t>
  </si>
  <si>
    <t>895108361</t>
  </si>
  <si>
    <t>Práce a dodávky M</t>
  </si>
  <si>
    <t>21-M</t>
  </si>
  <si>
    <t>Elektromontáže</t>
  </si>
  <si>
    <t>68</t>
  </si>
  <si>
    <t>210010019</t>
  </si>
  <si>
    <t>Montáž trubek plastových ohebných D 48 mm uložených volně</t>
  </si>
  <si>
    <t>-431901996</t>
  </si>
  <si>
    <t>69</t>
  </si>
  <si>
    <t>345713510</t>
  </si>
  <si>
    <t>trubka elektroinstalační ohebná, HDPE+LDPE KF 09050</t>
  </si>
  <si>
    <t>128</t>
  </si>
  <si>
    <t>75809091</t>
  </si>
  <si>
    <t>70</t>
  </si>
  <si>
    <t>210010108</t>
  </si>
  <si>
    <t>Montáž lišt vkládacích s víčkem šířky do 40 mm</t>
  </si>
  <si>
    <t>988658129</t>
  </si>
  <si>
    <t>71</t>
  </si>
  <si>
    <t>345718310</t>
  </si>
  <si>
    <t>lišta elektroinstalační hranatá bílá LHD 40 x 40</t>
  </si>
  <si>
    <t>-1492490492</t>
  </si>
  <si>
    <t>72</t>
  </si>
  <si>
    <t>210010351</t>
  </si>
  <si>
    <t>Montáž rozvodek nástěnných plastových čtyřhranných ACIDUR vodič D do 4 mm2</t>
  </si>
  <si>
    <t>-1464386624</t>
  </si>
  <si>
    <t>73</t>
  </si>
  <si>
    <t>10.077.132</t>
  </si>
  <si>
    <t>Krabice 6455-11 acidur 16 + zemn. svorka</t>
  </si>
  <si>
    <t>KS</t>
  </si>
  <si>
    <t>256</t>
  </si>
  <si>
    <t>-1450016915</t>
  </si>
  <si>
    <t>74</t>
  </si>
  <si>
    <t>210020302</t>
  </si>
  <si>
    <t>Montáž žlabů kovových typ Mars šířky do 100 mm bez víka</t>
  </si>
  <si>
    <t>368138792</t>
  </si>
  <si>
    <t>75</t>
  </si>
  <si>
    <t>8595057689862</t>
  </si>
  <si>
    <t>Kabelový drátěnný žlab DZ 60x60, včetně konzol a spojek</t>
  </si>
  <si>
    <t>1295102766</t>
  </si>
  <si>
    <t>76</t>
  </si>
  <si>
    <t>210020552</t>
  </si>
  <si>
    <t>Osazení konzoly se dvěma napínači</t>
  </si>
  <si>
    <t>1355624426</t>
  </si>
  <si>
    <t>77</t>
  </si>
  <si>
    <t>311970120</t>
  </si>
  <si>
    <t>napínák lanový oko-hák zinek bílý M 10</t>
  </si>
  <si>
    <t>1992375743</t>
  </si>
  <si>
    <t>78</t>
  </si>
  <si>
    <t>210020555</t>
  </si>
  <si>
    <t>Napnutí jednoho nosného lana</t>
  </si>
  <si>
    <t>1330284618</t>
  </si>
  <si>
    <t>79</t>
  </si>
  <si>
    <t>314521060</t>
  </si>
  <si>
    <t>lano ocelové šestipramenné pozink 6 x19 drátů  D 8,0 mm</t>
  </si>
  <si>
    <t>-169962358</t>
  </si>
  <si>
    <t>80</t>
  </si>
  <si>
    <t>210100001</t>
  </si>
  <si>
    <t>Ukončení vodičů v rozváděči nebo na přístroji včetně zapojení průřezu žíly do 2,5 mm2</t>
  </si>
  <si>
    <t>414027139</t>
  </si>
  <si>
    <t>81</t>
  </si>
  <si>
    <t>210100014</t>
  </si>
  <si>
    <t>Ukončení vodičů v rozváděči nebo na přístroji včetně zapojení průřezu žíly do 10 mm2</t>
  </si>
  <si>
    <t>1424000064</t>
  </si>
  <si>
    <t>82</t>
  </si>
  <si>
    <t>210110021</t>
  </si>
  <si>
    <t>Montáž nástěnný vypínač nn jednopólový pro prostředí venkovní nebo mokré</t>
  </si>
  <si>
    <t>618711152</t>
  </si>
  <si>
    <t>83</t>
  </si>
  <si>
    <t>3558N-C01510</t>
  </si>
  <si>
    <t>Spínač nástěnný řazení 1 3585N-C01510 IP54</t>
  </si>
  <si>
    <t>-633255234</t>
  </si>
  <si>
    <t>84</t>
  </si>
  <si>
    <t>3558N-C91512</t>
  </si>
  <si>
    <t>Ovládač zapínací řazení 1/0 3558N-C91512</t>
  </si>
  <si>
    <t>1005165475</t>
  </si>
  <si>
    <t>85</t>
  </si>
  <si>
    <t>210111201</t>
  </si>
  <si>
    <t>Montáž zásuvek průmyslových ve skříni jištěných 16 A se zapojením vodičů</t>
  </si>
  <si>
    <t>-833106589</t>
  </si>
  <si>
    <t>86</t>
  </si>
  <si>
    <t>SJ 51 042.01</t>
  </si>
  <si>
    <t>Zásuvková skříň 2x16A/400V 5p + 2x16A/230V 2p+PE</t>
  </si>
  <si>
    <t>-1040558927</t>
  </si>
  <si>
    <t>87</t>
  </si>
  <si>
    <t>210190002</t>
  </si>
  <si>
    <t>Montáž rozvodnic běžných oceloplechových nebo plastových do 50 kg</t>
  </si>
  <si>
    <t>1098771475</t>
  </si>
  <si>
    <t>88</t>
  </si>
  <si>
    <t>357 01</t>
  </si>
  <si>
    <t>Rozváděč R-ST, osazený jistícími a spínacími prvky</t>
  </si>
  <si>
    <t>1754046292</t>
  </si>
  <si>
    <t>89</t>
  </si>
  <si>
    <t>210192562</t>
  </si>
  <si>
    <t>Montáž svorkovnic ochranných se zapojením vodičů typ 6236-30, 63 A</t>
  </si>
  <si>
    <t>-840935358</t>
  </si>
  <si>
    <t>90</t>
  </si>
  <si>
    <t>21040017</t>
  </si>
  <si>
    <t>EKVIPOTENCIAL. SVORKOV. EPS 2</t>
  </si>
  <si>
    <t>-1388525970</t>
  </si>
  <si>
    <t>91</t>
  </si>
  <si>
    <t>210200070</t>
  </si>
  <si>
    <t>Montáž svítidel žárovkových průmyslových nástěnných přisazených 1 zdroj s košem</t>
  </si>
  <si>
    <t>-977995969</t>
  </si>
  <si>
    <t>92</t>
  </si>
  <si>
    <t>348723000</t>
  </si>
  <si>
    <t>Svitidlo přisazené na zeď venkovní halogen 150W</t>
  </si>
  <si>
    <t>564566811</t>
  </si>
  <si>
    <t>93</t>
  </si>
  <si>
    <t>210201073</t>
  </si>
  <si>
    <t>Montáž svítidel zářivkových průmyslových stropních přisazených 2 zdroje s krytem</t>
  </si>
  <si>
    <t>-1618791072</t>
  </si>
  <si>
    <t>94</t>
  </si>
  <si>
    <t>10.556.741</t>
  </si>
  <si>
    <t>zářivkové svítidlo průmyslové s elektronickým analogově stmívatelným předřadníkem 2x58W IP66</t>
  </si>
  <si>
    <t>-1853623442</t>
  </si>
  <si>
    <t>10.935.777</t>
  </si>
  <si>
    <t>Lineární zářivka T8 s paticí G13, výkonem 36W</t>
  </si>
  <si>
    <t>392521882</t>
  </si>
  <si>
    <t>96</t>
  </si>
  <si>
    <t>210280002</t>
  </si>
  <si>
    <t>Zkoušky a prohlídky el rozvodů a zařízení celková prohlídka pro objem mtž prací do 500 000 Kč</t>
  </si>
  <si>
    <t>-924492923</t>
  </si>
  <si>
    <t>97</t>
  </si>
  <si>
    <t>210292022</t>
  </si>
  <si>
    <t>Vypnutí vedení se zajištěním proti nedovolenému zapnutí, vyzkoušením a s opětovným zapnutím</t>
  </si>
  <si>
    <t>-1204904049</t>
  </si>
  <si>
    <t>98</t>
  </si>
  <si>
    <t>210800646</t>
  </si>
  <si>
    <t>Montáž měděných vodičů CYA 6 mm2 uložených pevně</t>
  </si>
  <si>
    <t>920114700</t>
  </si>
  <si>
    <t>99</t>
  </si>
  <si>
    <t>341421570</t>
  </si>
  <si>
    <t>vodič silový s Cu jádrem CYA H07 V-K 6 mm2</t>
  </si>
  <si>
    <t>1804940376</t>
  </si>
  <si>
    <t>100</t>
  </si>
  <si>
    <t>210800648</t>
  </si>
  <si>
    <t>Montáž měděných vodičů CYA 16 mm2 uložených pevně</t>
  </si>
  <si>
    <t>-1222240023</t>
  </si>
  <si>
    <t>101</t>
  </si>
  <si>
    <t>341421590</t>
  </si>
  <si>
    <t>vodič silový s Cu jádrem CYA H07 V-K 16 mm2</t>
  </si>
  <si>
    <t>1491500019</t>
  </si>
  <si>
    <t>102</t>
  </si>
  <si>
    <t>210810045</t>
  </si>
  <si>
    <t>Montáž měděných kabelů CYKY, CYKYD, CYKYDY, NYM, NYY, YSLY 750 V 3x1,5 mm2 uložených pevně</t>
  </si>
  <si>
    <t>1234682478</t>
  </si>
  <si>
    <t>103</t>
  </si>
  <si>
    <t>341110300</t>
  </si>
  <si>
    <t>kabel silový s Cu jádrem CYKY 3x1,5 mm2</t>
  </si>
  <si>
    <t>833390234</t>
  </si>
  <si>
    <t>104</t>
  </si>
  <si>
    <t>210810055</t>
  </si>
  <si>
    <t>Montáž měděných kabelů CYKY, CYKYD, CYKYDY, NYM, NYY, YSLY 750 V 5x1,5 mm2 uložených pevně</t>
  </si>
  <si>
    <t>-53428415</t>
  </si>
  <si>
    <t>105</t>
  </si>
  <si>
    <t>341110900</t>
  </si>
  <si>
    <t>kabel silový s Cu jádrem CYKY 5x1,5 mm2</t>
  </si>
  <si>
    <t>165832480</t>
  </si>
  <si>
    <t>106</t>
  </si>
  <si>
    <t>210810056</t>
  </si>
  <si>
    <t>Montáž měděných kabelů CYKY, CYKYD, CYKYDY, NYM, NYY, YSLY 750 V 5x2,5 mm2 uložených pevně</t>
  </si>
  <si>
    <t>-1125615060</t>
  </si>
  <si>
    <t>107</t>
  </si>
  <si>
    <t>341110940</t>
  </si>
  <si>
    <t>kabel silový s Cu jádrem CYKY 5x2,5 mm2</t>
  </si>
  <si>
    <t>-1343351074</t>
  </si>
  <si>
    <t>108</t>
  </si>
  <si>
    <t>361410050</t>
  </si>
  <si>
    <t>Montáž regulátoru teploty prostorový, typ 61 113</t>
  </si>
  <si>
    <t>-2122024513</t>
  </si>
  <si>
    <t>109</t>
  </si>
  <si>
    <t>405612270</t>
  </si>
  <si>
    <t>Termostat prostorový 950 11</t>
  </si>
  <si>
    <t>1629267643</t>
  </si>
  <si>
    <t>UH</t>
  </si>
  <si>
    <t>Uzemnění a hromosvod</t>
  </si>
  <si>
    <t>110</t>
  </si>
  <si>
    <t>210220021</t>
  </si>
  <si>
    <t>Montáž uzemňovacího vedení vodičů FeZn pomocí svorek v zemi páskou do 120 mm2 v průmyslové výstavbě</t>
  </si>
  <si>
    <t>-1428672164</t>
  </si>
  <si>
    <t>111</t>
  </si>
  <si>
    <t>354420620</t>
  </si>
  <si>
    <t>pás zemnící 30 x 4 mm FeZn</t>
  </si>
  <si>
    <t>-801479022</t>
  </si>
  <si>
    <t>112</t>
  </si>
  <si>
    <t>210220023</t>
  </si>
  <si>
    <t>Montáž uzemňovacího vedení vodičů FeZn pomocí svorek v zemi drátem do 10 mm v průmyslové výstavbě</t>
  </si>
  <si>
    <t>-1248999357</t>
  </si>
  <si>
    <t>113</t>
  </si>
  <si>
    <t>354410730</t>
  </si>
  <si>
    <t>drát průměr 10 mm FeZn</t>
  </si>
  <si>
    <t>-704591885</t>
  </si>
  <si>
    <t>114</t>
  </si>
  <si>
    <t>210220101</t>
  </si>
  <si>
    <t>Montáž hromosvodného vedení svodových vodičů s podpěrami průměru do 10 mm</t>
  </si>
  <si>
    <t>178579825</t>
  </si>
  <si>
    <t>115</t>
  </si>
  <si>
    <t>354410770</t>
  </si>
  <si>
    <t>drát průměr 8 mm AlMgSi</t>
  </si>
  <si>
    <t>335823956</t>
  </si>
  <si>
    <t>116</t>
  </si>
  <si>
    <t>354415600</t>
  </si>
  <si>
    <t>podpěra vedení PV23 FeZn na plechové střechy 110 mm</t>
  </si>
  <si>
    <t>1404948984</t>
  </si>
  <si>
    <t>117</t>
  </si>
  <si>
    <t>354416760</t>
  </si>
  <si>
    <t>podpěry vedení hromosvodu PV 1h</t>
  </si>
  <si>
    <t>-1945117534</t>
  </si>
  <si>
    <t>118</t>
  </si>
  <si>
    <t>210220301</t>
  </si>
  <si>
    <t>Montáž svorek hromosvodných typu SS, SR 03 se 2 šrouby</t>
  </si>
  <si>
    <t>250840793</t>
  </si>
  <si>
    <t>119</t>
  </si>
  <si>
    <t>354418850</t>
  </si>
  <si>
    <t>svorka spojovací SS pro lano D8-10 mm</t>
  </si>
  <si>
    <t>1117516079</t>
  </si>
  <si>
    <t>120</t>
  </si>
  <si>
    <t>354419960</t>
  </si>
  <si>
    <t>svorka odbočovací a spojovací SR 3a pro spojování kruhových a páskových vodičů    FeZn</t>
  </si>
  <si>
    <t>-1797553327</t>
  </si>
  <si>
    <t>121</t>
  </si>
  <si>
    <t>210220302</t>
  </si>
  <si>
    <t>Montáž svorek hromosvodných typu ST, SJ, SK, SZ, SR 01, 02 se 3 a více šrouby</t>
  </si>
  <si>
    <t>1528095643</t>
  </si>
  <si>
    <t>122</t>
  </si>
  <si>
    <t>354418950</t>
  </si>
  <si>
    <t>svorka připojovací SP1 k připojení kovových částí</t>
  </si>
  <si>
    <t>281347932</t>
  </si>
  <si>
    <t>123</t>
  </si>
  <si>
    <t>354419860</t>
  </si>
  <si>
    <t>svorka odbočovací a spojovací SR 2a pro pásek 30x4 mm    FeZn</t>
  </si>
  <si>
    <t>1570614909</t>
  </si>
  <si>
    <t>124</t>
  </si>
  <si>
    <t>354419250</t>
  </si>
  <si>
    <t>svorka zkušební SZ pro lano D6-12 mm   FeZn</t>
  </si>
  <si>
    <t>-479695708</t>
  </si>
  <si>
    <t>125</t>
  </si>
  <si>
    <t>210220303</t>
  </si>
  <si>
    <t>Montáž svorek hromosvodných typu S0 na okapové žlaby</t>
  </si>
  <si>
    <t>-2838187</t>
  </si>
  <si>
    <t>126</t>
  </si>
  <si>
    <t>354419050</t>
  </si>
  <si>
    <t>svorka připojovací SOc k připojení okapových žlabů</t>
  </si>
  <si>
    <t>-165373995</t>
  </si>
  <si>
    <t>127</t>
  </si>
  <si>
    <t>210220372</t>
  </si>
  <si>
    <t>Montáž ochranných prvků - úhelníků nebo trubek do zdiva</t>
  </si>
  <si>
    <t>-1938751318</t>
  </si>
  <si>
    <t>354418310</t>
  </si>
  <si>
    <t>úhelník ochranný OU 2.0 na ochranu svodu 2 m</t>
  </si>
  <si>
    <t>-737235704</t>
  </si>
  <si>
    <t>129</t>
  </si>
  <si>
    <t>354418360</t>
  </si>
  <si>
    <t>držák ochranného úhelníku do zdiva DOU FeZn</t>
  </si>
  <si>
    <t>1492351224</t>
  </si>
  <si>
    <t>130</t>
  </si>
  <si>
    <t>35441100R</t>
  </si>
  <si>
    <t>Svorka SKTzp třmen na ocelové výztuhy</t>
  </si>
  <si>
    <t>-1069581941</t>
  </si>
  <si>
    <t>131</t>
  </si>
  <si>
    <t>210220401</t>
  </si>
  <si>
    <t>Montáž vedení hromosvodné - štítků k označení svodů</t>
  </si>
  <si>
    <t>-548840079</t>
  </si>
  <si>
    <t>132</t>
  </si>
  <si>
    <t>735345300</t>
  </si>
  <si>
    <t>tabulka bezpečnostní s tiskem 2 barvy A5 148x210 mm</t>
  </si>
  <si>
    <t>1388238202</t>
  </si>
  <si>
    <t>133</t>
  </si>
  <si>
    <t>220671</t>
  </si>
  <si>
    <t>Revize hromosvodu</t>
  </si>
  <si>
    <t>soub</t>
  </si>
  <si>
    <t>-27667849</t>
  </si>
  <si>
    <t>HZS</t>
  </si>
  <si>
    <t>Hodinové zúčtovací sazby</t>
  </si>
  <si>
    <t>134</t>
  </si>
  <si>
    <t>HZS2222</t>
  </si>
  <si>
    <t>Hodinová zúčtovací sazba - připojení technologie</t>
  </si>
  <si>
    <t>hod</t>
  </si>
  <si>
    <t>512</t>
  </si>
  <si>
    <t>-1563330929</t>
  </si>
  <si>
    <t>SO 01-2 - Technologie</t>
  </si>
  <si>
    <t xml:space="preserve">    26-M - Montáže zařízení pro zemědělství</t>
  </si>
  <si>
    <t xml:space="preserve">      26-M-001 - Montáž technologie</t>
  </si>
  <si>
    <t xml:space="preserve">      26-M-002 - Technologie větrání</t>
  </si>
  <si>
    <t xml:space="preserve">      26-M-003 - Napájení</t>
  </si>
  <si>
    <t xml:space="preserve">      26-M-04 - Žlabová zábrana</t>
  </si>
  <si>
    <t xml:space="preserve">      26-M-05 - Dělící stěny</t>
  </si>
  <si>
    <t xml:space="preserve">      26-M-06 - Příslušenství</t>
  </si>
  <si>
    <t xml:space="preserve">      26-M-07 - Branky</t>
  </si>
  <si>
    <t>26-M</t>
  </si>
  <si>
    <t>Montáže zařízení pro zemědělství</t>
  </si>
  <si>
    <t>26-M-001</t>
  </si>
  <si>
    <t>Montáž technologie</t>
  </si>
  <si>
    <t>008</t>
  </si>
  <si>
    <t>Montáž stájové technologie</t>
  </si>
  <si>
    <t>-541218008</t>
  </si>
  <si>
    <t>009</t>
  </si>
  <si>
    <t>Osazení sloupků technolohie</t>
  </si>
  <si>
    <t>-1350752297</t>
  </si>
  <si>
    <t>26-M-002</t>
  </si>
  <si>
    <t>Technologie větrání</t>
  </si>
  <si>
    <t>26-002</t>
  </si>
  <si>
    <t>D+M boční svinovací plachta mechanická do 2,85 m</t>
  </si>
  <si>
    <t>-857973243</t>
  </si>
  <si>
    <t>26-M-003</t>
  </si>
  <si>
    <t>Napájení</t>
  </si>
  <si>
    <t>000140</t>
  </si>
  <si>
    <t>Nžlab L=2m, pevný vyhřívaný</t>
  </si>
  <si>
    <t>1649628749</t>
  </si>
  <si>
    <t>010766</t>
  </si>
  <si>
    <t>Žlab nap.jednomíst.pevný vyhř.</t>
  </si>
  <si>
    <t>-1719226999</t>
  </si>
  <si>
    <t>26-M-04</t>
  </si>
  <si>
    <t>Žlabová zábrana</t>
  </si>
  <si>
    <t>000123</t>
  </si>
  <si>
    <t>sloupek 76 s 2xU</t>
  </si>
  <si>
    <t>2025188628</t>
  </si>
  <si>
    <t>02052</t>
  </si>
  <si>
    <t>sloupek 76 s 1xU</t>
  </si>
  <si>
    <t>2059500236</t>
  </si>
  <si>
    <t>držák</t>
  </si>
  <si>
    <t>1637704258</t>
  </si>
  <si>
    <t>0.1</t>
  </si>
  <si>
    <t>trubka 60</t>
  </si>
  <si>
    <t>426777080</t>
  </si>
  <si>
    <t>000024</t>
  </si>
  <si>
    <t>spojka do trubky 60 (Ø51)</t>
  </si>
  <si>
    <t>747553622</t>
  </si>
  <si>
    <t>000259</t>
  </si>
  <si>
    <t>spona T 76/60</t>
  </si>
  <si>
    <t>-1178739216</t>
  </si>
  <si>
    <t>000289</t>
  </si>
  <si>
    <t>třmen 60/60</t>
  </si>
  <si>
    <t>1223848181</t>
  </si>
  <si>
    <t>000227</t>
  </si>
  <si>
    <t>zátka 60</t>
  </si>
  <si>
    <t>497084548</t>
  </si>
  <si>
    <t>M001</t>
  </si>
  <si>
    <t>kompletační materiál</t>
  </si>
  <si>
    <t>171780109</t>
  </si>
  <si>
    <t>26-M-05</t>
  </si>
  <si>
    <t>Dělící stěny</t>
  </si>
  <si>
    <t>000084</t>
  </si>
  <si>
    <t>sloupek 76x5 L 1800 s nerez návl.</t>
  </si>
  <si>
    <t>-514233045</t>
  </si>
  <si>
    <t>-1567887283</t>
  </si>
  <si>
    <t>000278</t>
  </si>
  <si>
    <t>1734541609</t>
  </si>
  <si>
    <t>000284</t>
  </si>
  <si>
    <t>spona X 76/60</t>
  </si>
  <si>
    <t>56392368</t>
  </si>
  <si>
    <t>26-M-06</t>
  </si>
  <si>
    <t>Příslušenství</t>
  </si>
  <si>
    <t>M002</t>
  </si>
  <si>
    <t>Coral panel 3050x1600 mm</t>
  </si>
  <si>
    <t>-1387807118</t>
  </si>
  <si>
    <t>M003</t>
  </si>
  <si>
    <t>jesle s korytem</t>
  </si>
  <si>
    <t>-1557736192</t>
  </si>
  <si>
    <t>26-M-07</t>
  </si>
  <si>
    <t>Branky</t>
  </si>
  <si>
    <t>000158</t>
  </si>
  <si>
    <t>branka  2500-3500  (60+60)</t>
  </si>
  <si>
    <t>1809272328</t>
  </si>
  <si>
    <t>-588885038</t>
  </si>
  <si>
    <t>000194</t>
  </si>
  <si>
    <t>sloupek 102x5  L 1800 s nerez návl.</t>
  </si>
  <si>
    <t>-1353256985</t>
  </si>
  <si>
    <t>0.2</t>
  </si>
  <si>
    <t>branka  3500-4500 (60+60)</t>
  </si>
  <si>
    <t>1042953777</t>
  </si>
  <si>
    <t>-1103695516</t>
  </si>
  <si>
    <t>0.3</t>
  </si>
  <si>
    <t>branka  nad 4500  (60+60)</t>
  </si>
  <si>
    <t>1902020172</t>
  </si>
  <si>
    <t>1081062642</t>
  </si>
  <si>
    <t>000170</t>
  </si>
  <si>
    <t>branka s průlezem pro telata</t>
  </si>
  <si>
    <t>-835465383</t>
  </si>
  <si>
    <t>-1462667185</t>
  </si>
  <si>
    <t>SO 02 - Hnojná koncovka</t>
  </si>
  <si>
    <t>SO 02-1 - Stavební náklady</t>
  </si>
  <si>
    <t>2050396080</t>
  </si>
  <si>
    <t>-105263836</t>
  </si>
  <si>
    <t>132201101</t>
  </si>
  <si>
    <t>Hloubení rýh š do 600 mm v hornině tř. 3 objemu do 100 m3</t>
  </si>
  <si>
    <t>247697788</t>
  </si>
  <si>
    <t>-669925973</t>
  </si>
  <si>
    <t>2053457143</t>
  </si>
  <si>
    <t>-279403077</t>
  </si>
  <si>
    <t>1861439709</t>
  </si>
  <si>
    <t>-1116712034</t>
  </si>
  <si>
    <t>819877170</t>
  </si>
  <si>
    <t>274351122</t>
  </si>
  <si>
    <t>Odstranění bednění základových pasů rovného</t>
  </si>
  <si>
    <t>1669885655</t>
  </si>
  <si>
    <t>-732673502</t>
  </si>
  <si>
    <t>-1602046746</t>
  </si>
  <si>
    <t>311351121</t>
  </si>
  <si>
    <t>Zřízení oboustranného bednění nosných nadzákladových zdí</t>
  </si>
  <si>
    <t>-888782983</t>
  </si>
  <si>
    <t>311351122</t>
  </si>
  <si>
    <t>Odstranění oboustranného bednění nosných nadzákladových zdí</t>
  </si>
  <si>
    <t>-6875518</t>
  </si>
  <si>
    <t>-1881015688</t>
  </si>
  <si>
    <t>889346184</t>
  </si>
  <si>
    <t xml:space="preserve">D+M vpusť kanalizační </t>
  </si>
  <si>
    <t>1463180926</t>
  </si>
  <si>
    <t>1301335190</t>
  </si>
  <si>
    <t>-537615446</t>
  </si>
  <si>
    <t>-1050490096</t>
  </si>
  <si>
    <t>590111447</t>
  </si>
  <si>
    <t>1667599036</t>
  </si>
  <si>
    <t>SO 03 - Jímka - dešťové vody</t>
  </si>
  <si>
    <t>SO 03-1 - Stavební náklady</t>
  </si>
  <si>
    <t xml:space="preserve">    8 - Trubní vedení</t>
  </si>
  <si>
    <t xml:space="preserve">    8-1 - Těleso jímky</t>
  </si>
  <si>
    <t>-594987099</t>
  </si>
  <si>
    <t>131301102</t>
  </si>
  <si>
    <t>Hloubení jam nezapažených v hornině tř. 4 objemu do 1000 m3</t>
  </si>
  <si>
    <t>-1117202448</t>
  </si>
  <si>
    <t>-939922639</t>
  </si>
  <si>
    <t>162301101-1</t>
  </si>
  <si>
    <t>Vodorovné přemístění do 500 m výkopku/sypaniny z horniny tř. 1 až 4 - zásypy</t>
  </si>
  <si>
    <t>913415883</t>
  </si>
  <si>
    <t>167101102</t>
  </si>
  <si>
    <t>Nakládání výkopku z hornin tř. 1 až 4 přes 100 m3</t>
  </si>
  <si>
    <t>500446578</t>
  </si>
  <si>
    <t>-88672555</t>
  </si>
  <si>
    <t>174101101</t>
  </si>
  <si>
    <t>Zásyp jam, šachet rýh nebo kolem objektů sypaninou se zhutněním</t>
  </si>
  <si>
    <t>-1624534489</t>
  </si>
  <si>
    <t>60275206</t>
  </si>
  <si>
    <t>212755214</t>
  </si>
  <si>
    <t>Trativody z drenážních trubek plastových flexibilních D 100 mm bez lože</t>
  </si>
  <si>
    <t>-1663483760</t>
  </si>
  <si>
    <t>213311113</t>
  </si>
  <si>
    <t>Polštáře zhutněné pod základy z kameniva drceného frakce 16 až 63 mm</t>
  </si>
  <si>
    <t>-178678249</t>
  </si>
  <si>
    <t>273313611</t>
  </si>
  <si>
    <t>Základové desky z betonu tř. C 16/20</t>
  </si>
  <si>
    <t>198002062</t>
  </si>
  <si>
    <t>273362021</t>
  </si>
  <si>
    <t>Výztuž základových desek svařovanými sítěmi Kari</t>
  </si>
  <si>
    <t>175809530</t>
  </si>
  <si>
    <t>165307805</t>
  </si>
  <si>
    <t>Trubní vedení</t>
  </si>
  <si>
    <t>008-001</t>
  </si>
  <si>
    <t>Revizní šachta KG prům. 200 mm - detekční systém</t>
  </si>
  <si>
    <t>976324036</t>
  </si>
  <si>
    <t>871313121</t>
  </si>
  <si>
    <t>Montáž kanalizačního potrubí z PVC DN150 - kontrolní šachta</t>
  </si>
  <si>
    <t>-1334371155</t>
  </si>
  <si>
    <t>8-1</t>
  </si>
  <si>
    <t>Těleso jímky</t>
  </si>
  <si>
    <t>380326122</t>
  </si>
  <si>
    <t>Kompletní konstrukce ČOV, nádrží atd. z ŽB se zvýšenými nároky na prostředí tř. C 25/30 tl do 300 mm - stěny</t>
  </si>
  <si>
    <t>-1403406315</t>
  </si>
  <si>
    <t>380326123</t>
  </si>
  <si>
    <t>Kompletní konstrukce ČOV, nádrží z ŽB se zvýšenými nároky na prostředí tř. C 25/30 tl nad 300 mm - dno</t>
  </si>
  <si>
    <t>116290192</t>
  </si>
  <si>
    <t>380356241</t>
  </si>
  <si>
    <t>Bednění kompletních konstrukcí ČOV, nádrží nebo vodojemů neomítaných ploch zaoblených zřízení</t>
  </si>
  <si>
    <t>-1522770643</t>
  </si>
  <si>
    <t>380356242</t>
  </si>
  <si>
    <t>Bednění kompletních konstrukcí ČOV, nádrží nebo vodojemů neomítaných ploch zaoblených odstranění</t>
  </si>
  <si>
    <t>-638263422</t>
  </si>
  <si>
    <t>380361006</t>
  </si>
  <si>
    <t>Výztuž kompletních konstrukcí ČOV, nádrží nebo vodojemů z betonářské oceli 10 505</t>
  </si>
  <si>
    <t>-379365660</t>
  </si>
  <si>
    <t>380361011</t>
  </si>
  <si>
    <t>Výztuž kompletních konstrukcí ČOV, nádrží nebo vodojemů ze svařovaných sítí KARI</t>
  </si>
  <si>
    <t>-969605286</t>
  </si>
  <si>
    <t>998142251</t>
  </si>
  <si>
    <t>Přesun hmot pro nádrže, jímky, zásobníky a jámy betonové monolitické v do 25 m</t>
  </si>
  <si>
    <t>805498219</t>
  </si>
  <si>
    <t>D+M oplocení jímky vč. vstupní branky</t>
  </si>
  <si>
    <t>-1266366722</t>
  </si>
  <si>
    <t>SO 04 - Jímka Močůvková</t>
  </si>
  <si>
    <t>SO 04-1 - Stavební část</t>
  </si>
  <si>
    <t>697565728</t>
  </si>
  <si>
    <t>1033735092</t>
  </si>
  <si>
    <t>1277685377</t>
  </si>
  <si>
    <t>-1570361869</t>
  </si>
  <si>
    <t>-112125775</t>
  </si>
  <si>
    <t>-1075180615</t>
  </si>
  <si>
    <t>1396805793</t>
  </si>
  <si>
    <t>48172236</t>
  </si>
  <si>
    <t>-1358125985</t>
  </si>
  <si>
    <t>401844884</t>
  </si>
  <si>
    <t>707356527</t>
  </si>
  <si>
    <t>1567037284</t>
  </si>
  <si>
    <t>929916560</t>
  </si>
  <si>
    <t>-1877566195</t>
  </si>
  <si>
    <t xml:space="preserve">Kompletní konstrukce ČOV, nádrží z ŽB se zvýšenými nároky na prostředí tř. C 25/30 tl nad 300 mm - dno </t>
  </si>
  <si>
    <t>-1916316379</t>
  </si>
  <si>
    <t>1420251688</t>
  </si>
  <si>
    <t>-73434972</t>
  </si>
  <si>
    <t>1542658967</t>
  </si>
  <si>
    <t>-1486878534</t>
  </si>
  <si>
    <t>-1015585907</t>
  </si>
  <si>
    <t>1140636894</t>
  </si>
  <si>
    <t>SO 04-2 - Výdejní plocha</t>
  </si>
  <si>
    <t xml:space="preserve">    99 - Přesuny hmot a suti</t>
  </si>
  <si>
    <t>792452384</t>
  </si>
  <si>
    <t>131201101</t>
  </si>
  <si>
    <t>Hloubení jam nezapažených v hornině tř. 3 objemu do 100 m3</t>
  </si>
  <si>
    <t>1721584702</t>
  </si>
  <si>
    <t>-101571138</t>
  </si>
  <si>
    <t>2082842030</t>
  </si>
  <si>
    <t>697022005</t>
  </si>
  <si>
    <t>181102302</t>
  </si>
  <si>
    <t>Úprava pláně v zářezech se zhutněním</t>
  </si>
  <si>
    <t>398425364</t>
  </si>
  <si>
    <t>-604295893</t>
  </si>
  <si>
    <t>273322511</t>
  </si>
  <si>
    <t>Základové desky ze ŽB odolného proti agresívnímu prostředí tř. C 25/30 XA</t>
  </si>
  <si>
    <t>1409083604</t>
  </si>
  <si>
    <t>273351215</t>
  </si>
  <si>
    <t>Zřízení bednění stěn základových desek</t>
  </si>
  <si>
    <t>-906183311</t>
  </si>
  <si>
    <t>273351216</t>
  </si>
  <si>
    <t>Odstranění bednění stěn základových desek</t>
  </si>
  <si>
    <t>2115210346</t>
  </si>
  <si>
    <t>Výztuž základových desek svařovanými sítěmi Kari 6x100x100 mm</t>
  </si>
  <si>
    <t>-1093502854</t>
  </si>
  <si>
    <t>274315224</t>
  </si>
  <si>
    <t>Základové pasy z betonu prostého C 16/20</t>
  </si>
  <si>
    <t>-1573737280</t>
  </si>
  <si>
    <t>274351215</t>
  </si>
  <si>
    <t>Zřízení bednění stěn základových pasů</t>
  </si>
  <si>
    <t>-1183926873</t>
  </si>
  <si>
    <t>-1137897679</t>
  </si>
  <si>
    <t>8-001</t>
  </si>
  <si>
    <t>Kanalizační potrubí DN 200 - odkanalizování výdejní plochy do jímky, včetně zemních prací</t>
  </si>
  <si>
    <t>1116390447</t>
  </si>
  <si>
    <t>895941111</t>
  </si>
  <si>
    <t>Vpust kanalizační uliční včetně roštu</t>
  </si>
  <si>
    <t>-187064367</t>
  </si>
  <si>
    <t>Přesuny hmot a suti</t>
  </si>
  <si>
    <t>998142261</t>
  </si>
  <si>
    <t>Přesun hmot pro zásobníky a jámy zemědělské betonové monolitické</t>
  </si>
  <si>
    <t>882486144</t>
  </si>
  <si>
    <t>SO 05 - Areálové rozvody - dešťová kanalizace, elektro přípojka, vodovodní přípojka, vsakovací objekt</t>
  </si>
  <si>
    <t>SO 05-1 - Stavební náklady</t>
  </si>
  <si>
    <t xml:space="preserve">    711 - Izolace proti vodě, vlhkosti a plynům</t>
  </si>
  <si>
    <t>270763682</t>
  </si>
  <si>
    <t>-394117021</t>
  </si>
  <si>
    <t>1200487842</t>
  </si>
  <si>
    <t>1597175664</t>
  </si>
  <si>
    <t>1744199592</t>
  </si>
  <si>
    <t>1881130784</t>
  </si>
  <si>
    <t>CS ÚRS 2016 01</t>
  </si>
  <si>
    <t>-305543173</t>
  </si>
  <si>
    <t>-2018824834</t>
  </si>
  <si>
    <t>211531111</t>
  </si>
  <si>
    <t>Výplň odvodňovacích žeber nebo trativodů kamenivem hrubým drceným frakce 16 až 63 mm</t>
  </si>
  <si>
    <t>1929824422</t>
  </si>
  <si>
    <t>Kanalizační potrubí dešťové DN 200, vč. zemních prací</t>
  </si>
  <si>
    <t>-576969069</t>
  </si>
  <si>
    <t>008-002</t>
  </si>
  <si>
    <t xml:space="preserve">Vodovodní přípojka, vč. zemních prací </t>
  </si>
  <si>
    <t>1297567716</t>
  </si>
  <si>
    <t>721242115</t>
  </si>
  <si>
    <t>Lapač střešních splavenin z PP se zápachovou klapkou a lapacím košem DN 110</t>
  </si>
  <si>
    <t>-522384833</t>
  </si>
  <si>
    <t>895-001</t>
  </si>
  <si>
    <t xml:space="preserve">D+M revizní šachta </t>
  </si>
  <si>
    <t>540314692</t>
  </si>
  <si>
    <t>895-004</t>
  </si>
  <si>
    <t>D+M vodoměrná šachta</t>
  </si>
  <si>
    <t>-1019336701</t>
  </si>
  <si>
    <t>-1847783033</t>
  </si>
  <si>
    <t>711</t>
  </si>
  <si>
    <t>Izolace proti vodě, vlhkosti a plynům</t>
  </si>
  <si>
    <t>711491171</t>
  </si>
  <si>
    <t>Provedení izolace proti tlakové vodě vodorovné z textilií vrstva podkladní</t>
  </si>
  <si>
    <t>1561094115</t>
  </si>
  <si>
    <t>693110380</t>
  </si>
  <si>
    <t>geotextilie,šíře role 5,2 m - 285 g/m2</t>
  </si>
  <si>
    <t>1472407914</t>
  </si>
  <si>
    <t>998711101</t>
  </si>
  <si>
    <t>Přesun hmot tonážní pro izolace proti vodě, vlhkosti a plynům v objektech výšky do 6 m</t>
  </si>
  <si>
    <t>590069685</t>
  </si>
  <si>
    <t>21-001</t>
  </si>
  <si>
    <t>Elektro přípojka, vč. zemních prací</t>
  </si>
  <si>
    <t>-91983322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</si>
</sst>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7" fillId="4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tabSelected="1" workbookViewId="0">
      <selection activeCell="AN17" sqref="AN17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93" t="s">
        <v>5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1:74" ht="12" customHeight="1">
      <c r="B5" s="16"/>
      <c r="D5" s="19" t="s">
        <v>12</v>
      </c>
      <c r="K5" s="190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R5" s="16"/>
      <c r="BS5" s="13" t="s">
        <v>6</v>
      </c>
    </row>
    <row r="6" spans="1:74" ht="36.9" customHeight="1">
      <c r="B6" s="16"/>
      <c r="D6" s="21" t="s">
        <v>13</v>
      </c>
      <c r="K6" s="192" t="s">
        <v>14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161">
        <v>43644</v>
      </c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45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/>
      <c r="AR13" s="16"/>
      <c r="BS13" s="13" t="s">
        <v>6</v>
      </c>
    </row>
    <row r="14" spans="1:74" ht="13.2">
      <c r="B14" s="16"/>
      <c r="E14" s="20"/>
      <c r="AK14" s="22" t="s">
        <v>23</v>
      </c>
      <c r="AN14" s="20"/>
      <c r="AR14" s="16"/>
      <c r="BS14" s="13" t="s">
        <v>6</v>
      </c>
    </row>
    <row r="15" spans="1:74" ht="6.9" customHeight="1">
      <c r="B15" s="16"/>
      <c r="AR15" s="16"/>
      <c r="BS15" s="13" t="s">
        <v>3</v>
      </c>
    </row>
    <row r="16" spans="1:74" ht="12" customHeight="1">
      <c r="B16" s="16"/>
      <c r="D16" s="22" t="s">
        <v>25</v>
      </c>
      <c r="AK16" s="22" t="s">
        <v>21</v>
      </c>
      <c r="AN16" s="20" t="s">
        <v>1</v>
      </c>
      <c r="AR16" s="16"/>
      <c r="BS16" s="13" t="s">
        <v>3</v>
      </c>
    </row>
    <row r="17" spans="2:71" ht="18.45" customHeight="1">
      <c r="B17" s="16"/>
      <c r="E17" s="20" t="s">
        <v>22</v>
      </c>
      <c r="AK17" s="22" t="s">
        <v>23</v>
      </c>
      <c r="AN17" s="20" t="s">
        <v>1</v>
      </c>
      <c r="AR17" s="16"/>
      <c r="BS17" s="13" t="s">
        <v>26</v>
      </c>
    </row>
    <row r="18" spans="2:71" ht="6.9" customHeight="1">
      <c r="B18" s="16"/>
      <c r="AR18" s="16"/>
      <c r="BS18" s="13" t="s">
        <v>6</v>
      </c>
    </row>
    <row r="19" spans="2:71" ht="12" customHeight="1">
      <c r="B19" s="16"/>
      <c r="D19" s="22" t="s">
        <v>27</v>
      </c>
      <c r="AK19" s="22" t="s">
        <v>21</v>
      </c>
      <c r="AN19" s="20" t="s">
        <v>1</v>
      </c>
      <c r="AR19" s="16"/>
      <c r="BS19" s="13" t="s">
        <v>6</v>
      </c>
    </row>
    <row r="20" spans="2:71" ht="18.45" customHeight="1">
      <c r="B20" s="16"/>
      <c r="E20" s="20" t="s">
        <v>22</v>
      </c>
      <c r="AK20" s="22" t="s">
        <v>23</v>
      </c>
      <c r="AN20" s="20" t="s">
        <v>1</v>
      </c>
      <c r="AR20" s="16"/>
      <c r="BS20" s="13" t="s">
        <v>26</v>
      </c>
    </row>
    <row r="21" spans="2:71" ht="6.9" customHeight="1">
      <c r="B21" s="16"/>
      <c r="AR21" s="16"/>
    </row>
    <row r="22" spans="2:71" ht="12" customHeight="1">
      <c r="B22" s="16"/>
      <c r="D22" s="22" t="s">
        <v>28</v>
      </c>
      <c r="AR22" s="16"/>
    </row>
    <row r="23" spans="2:71" ht="16.5" customHeight="1">
      <c r="B23" s="16"/>
      <c r="E23" s="194" t="s">
        <v>1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R23" s="16"/>
    </row>
    <row r="24" spans="2:71" ht="6.9" customHeight="1">
      <c r="B24" s="16"/>
      <c r="AR24" s="16"/>
    </row>
    <row r="25" spans="2:7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95">
        <f>ROUND(AG94,2)</f>
        <v>0</v>
      </c>
      <c r="AL26" s="196"/>
      <c r="AM26" s="196"/>
      <c r="AN26" s="196"/>
      <c r="AO26" s="196"/>
      <c r="AR26" s="25"/>
    </row>
    <row r="27" spans="2:71" s="1" customFormat="1" ht="6.9" customHeight="1">
      <c r="B27" s="25"/>
      <c r="AR27" s="25"/>
    </row>
    <row r="28" spans="2:71" s="1" customFormat="1" ht="13.2">
      <c r="B28" s="25"/>
      <c r="L28" s="197" t="s">
        <v>30</v>
      </c>
      <c r="M28" s="197"/>
      <c r="N28" s="197"/>
      <c r="O28" s="197"/>
      <c r="P28" s="197"/>
      <c r="W28" s="197" t="s">
        <v>31</v>
      </c>
      <c r="X28" s="197"/>
      <c r="Y28" s="197"/>
      <c r="Z28" s="197"/>
      <c r="AA28" s="197"/>
      <c r="AB28" s="197"/>
      <c r="AC28" s="197"/>
      <c r="AD28" s="197"/>
      <c r="AE28" s="197"/>
      <c r="AK28" s="197" t="s">
        <v>32</v>
      </c>
      <c r="AL28" s="197"/>
      <c r="AM28" s="197"/>
      <c r="AN28" s="197"/>
      <c r="AO28" s="197"/>
      <c r="AR28" s="25"/>
    </row>
    <row r="29" spans="2:71" s="2" customFormat="1" ht="14.4" customHeight="1">
      <c r="B29" s="29"/>
      <c r="D29" s="22" t="s">
        <v>33</v>
      </c>
      <c r="F29" s="22" t="s">
        <v>34</v>
      </c>
      <c r="L29" s="188">
        <v>0.21</v>
      </c>
      <c r="M29" s="187"/>
      <c r="N29" s="187"/>
      <c r="O29" s="187"/>
      <c r="P29" s="187"/>
      <c r="W29" s="186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K29" s="186">
        <f>ROUND(AV94, 2)</f>
        <v>0</v>
      </c>
      <c r="AL29" s="187"/>
      <c r="AM29" s="187"/>
      <c r="AN29" s="187"/>
      <c r="AO29" s="187"/>
      <c r="AR29" s="29"/>
    </row>
    <row r="30" spans="2:71" s="2" customFormat="1" ht="14.4" customHeight="1">
      <c r="B30" s="29"/>
      <c r="F30" s="22" t="s">
        <v>35</v>
      </c>
      <c r="L30" s="188">
        <v>0.15</v>
      </c>
      <c r="M30" s="187"/>
      <c r="N30" s="187"/>
      <c r="O30" s="187"/>
      <c r="P30" s="187"/>
      <c r="W30" s="186">
        <f>ROUND(BA94, 2)</f>
        <v>0</v>
      </c>
      <c r="X30" s="187"/>
      <c r="Y30" s="187"/>
      <c r="Z30" s="187"/>
      <c r="AA30" s="187"/>
      <c r="AB30" s="187"/>
      <c r="AC30" s="187"/>
      <c r="AD30" s="187"/>
      <c r="AE30" s="187"/>
      <c r="AK30" s="186">
        <f>ROUND(AW94, 2)</f>
        <v>0</v>
      </c>
      <c r="AL30" s="187"/>
      <c r="AM30" s="187"/>
      <c r="AN30" s="187"/>
      <c r="AO30" s="187"/>
      <c r="AR30" s="29"/>
    </row>
    <row r="31" spans="2:71" s="2" customFormat="1" ht="14.4" hidden="1" customHeight="1">
      <c r="B31" s="29"/>
      <c r="F31" s="22" t="s">
        <v>36</v>
      </c>
      <c r="L31" s="188">
        <v>0.21</v>
      </c>
      <c r="M31" s="187"/>
      <c r="N31" s="187"/>
      <c r="O31" s="187"/>
      <c r="P31" s="187"/>
      <c r="W31" s="186">
        <f>ROUND(BB94, 2)</f>
        <v>0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29"/>
    </row>
    <row r="32" spans="2:71" s="2" customFormat="1" ht="14.4" hidden="1" customHeight="1">
      <c r="B32" s="29"/>
      <c r="F32" s="22" t="s">
        <v>37</v>
      </c>
      <c r="L32" s="188">
        <v>0.15</v>
      </c>
      <c r="M32" s="187"/>
      <c r="N32" s="187"/>
      <c r="O32" s="187"/>
      <c r="P32" s="187"/>
      <c r="W32" s="186">
        <f>ROUND(BC94, 2)</f>
        <v>0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29"/>
    </row>
    <row r="33" spans="2:44" s="2" customFormat="1" ht="14.4" hidden="1" customHeight="1">
      <c r="B33" s="29"/>
      <c r="F33" s="22" t="s">
        <v>38</v>
      </c>
      <c r="L33" s="188">
        <v>0</v>
      </c>
      <c r="M33" s="187"/>
      <c r="N33" s="187"/>
      <c r="O33" s="187"/>
      <c r="P33" s="187"/>
      <c r="W33" s="186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29"/>
    </row>
    <row r="34" spans="2:44" s="1" customFormat="1" ht="6.9" customHeight="1">
      <c r="B34" s="25"/>
      <c r="AR34" s="25"/>
    </row>
    <row r="35" spans="2:44" s="1" customFormat="1" ht="25.95" customHeight="1">
      <c r="B35" s="25"/>
      <c r="C35" s="30"/>
      <c r="D35" s="31" t="s">
        <v>39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40</v>
      </c>
      <c r="U35" s="32"/>
      <c r="V35" s="32"/>
      <c r="W35" s="32"/>
      <c r="X35" s="174" t="s">
        <v>41</v>
      </c>
      <c r="Y35" s="175"/>
      <c r="Z35" s="175"/>
      <c r="AA35" s="175"/>
      <c r="AB35" s="175"/>
      <c r="AC35" s="32"/>
      <c r="AD35" s="32"/>
      <c r="AE35" s="32"/>
      <c r="AF35" s="32"/>
      <c r="AG35" s="32"/>
      <c r="AH35" s="32"/>
      <c r="AI35" s="32"/>
      <c r="AJ35" s="32"/>
      <c r="AK35" s="176">
        <f>SUM(AK26:AK33)</f>
        <v>0</v>
      </c>
      <c r="AL35" s="175"/>
      <c r="AM35" s="175"/>
      <c r="AN35" s="175"/>
      <c r="AO35" s="177"/>
      <c r="AP35" s="30"/>
      <c r="AQ35" s="30"/>
      <c r="AR35" s="25"/>
    </row>
    <row r="36" spans="2:44" s="1" customFormat="1" ht="6.9" customHeight="1">
      <c r="B36" s="25"/>
      <c r="AR36" s="25"/>
    </row>
    <row r="37" spans="2:44" s="1" customFormat="1" ht="14.4" customHeight="1">
      <c r="B37" s="25"/>
      <c r="AR37" s="25"/>
    </row>
    <row r="38" spans="2:44" ht="14.4" customHeight="1">
      <c r="B38" s="16"/>
      <c r="AR38" s="16"/>
    </row>
    <row r="39" spans="2:44" ht="14.4" customHeight="1">
      <c r="B39" s="16"/>
      <c r="AR39" s="16"/>
    </row>
    <row r="40" spans="2:44" ht="14.4" customHeight="1">
      <c r="B40" s="16"/>
      <c r="AR40" s="16"/>
    </row>
    <row r="41" spans="2:44" ht="14.4" customHeight="1">
      <c r="B41" s="16"/>
      <c r="AR41" s="16"/>
    </row>
    <row r="42" spans="2:44" ht="14.4" customHeight="1">
      <c r="B42" s="16"/>
      <c r="AR42" s="16"/>
    </row>
    <row r="43" spans="2:44" ht="14.4" customHeight="1">
      <c r="B43" s="16"/>
      <c r="AR43" s="16"/>
    </row>
    <row r="44" spans="2:44" ht="14.4" customHeight="1">
      <c r="B44" s="16"/>
      <c r="AR44" s="16"/>
    </row>
    <row r="45" spans="2:44" ht="14.4" customHeight="1">
      <c r="B45" s="16"/>
      <c r="AR45" s="16"/>
    </row>
    <row r="46" spans="2:44" ht="14.4" customHeight="1">
      <c r="B46" s="16"/>
      <c r="AR46" s="16"/>
    </row>
    <row r="47" spans="2:44" ht="14.4" customHeight="1">
      <c r="B47" s="16"/>
      <c r="AR47" s="16"/>
    </row>
    <row r="48" spans="2:44" ht="14.4" customHeight="1">
      <c r="B48" s="16"/>
      <c r="AR48" s="16"/>
    </row>
    <row r="49" spans="2:44" s="1" customFormat="1" ht="14.4" customHeight="1">
      <c r="B49" s="25"/>
      <c r="D49" s="34" t="s">
        <v>42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43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5"/>
      <c r="D60" s="36" t="s">
        <v>44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44</v>
      </c>
      <c r="AI60" s="27"/>
      <c r="AJ60" s="27"/>
      <c r="AK60" s="27"/>
      <c r="AL60" s="27"/>
      <c r="AM60" s="36" t="s">
        <v>45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5"/>
      <c r="D64" s="34" t="s">
        <v>46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47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5"/>
      <c r="D75" s="36" t="s">
        <v>44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44</v>
      </c>
      <c r="AI75" s="27"/>
      <c r="AJ75" s="27"/>
      <c r="AK75" s="27"/>
      <c r="AL75" s="27"/>
      <c r="AM75" s="36" t="s">
        <v>45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" customHeight="1">
      <c r="B82" s="25"/>
      <c r="C82" s="17" t="s">
        <v>48</v>
      </c>
      <c r="AR82" s="25"/>
    </row>
    <row r="83" spans="1:91" s="1" customFormat="1" ht="6.9" customHeight="1">
      <c r="B83" s="25"/>
      <c r="AR83" s="25"/>
    </row>
    <row r="84" spans="1:91" s="3" customFormat="1" ht="12" customHeight="1">
      <c r="B84" s="41"/>
      <c r="C84" s="22" t="s">
        <v>12</v>
      </c>
      <c r="L84" s="3">
        <f>K5</f>
        <v>0</v>
      </c>
      <c r="AR84" s="41"/>
    </row>
    <row r="85" spans="1:91" s="4" customFormat="1" ht="36.9" customHeight="1">
      <c r="B85" s="42"/>
      <c r="C85" s="43" t="s">
        <v>13</v>
      </c>
      <c r="L85" s="181" t="str">
        <f>K6</f>
        <v>Novostavba zimoviště Liblín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2"/>
    </row>
    <row r="86" spans="1:91" s="1" customFormat="1" ht="6.9" customHeight="1">
      <c r="B86" s="25"/>
      <c r="AR86" s="25"/>
    </row>
    <row r="87" spans="1:91" s="1" customFormat="1" ht="12" customHeight="1">
      <c r="B87" s="25"/>
      <c r="C87" s="22" t="s">
        <v>17</v>
      </c>
      <c r="L87" s="44" t="str">
        <f>IF(K8="","",K8)</f>
        <v>Liblín</v>
      </c>
      <c r="AI87" s="22" t="s">
        <v>19</v>
      </c>
      <c r="AM87" s="183">
        <f>IF(AN8= "","",AN8)</f>
        <v>43644</v>
      </c>
      <c r="AN87" s="183"/>
      <c r="AR87" s="25"/>
    </row>
    <row r="88" spans="1:91" s="1" customFormat="1" ht="6.9" customHeight="1">
      <c r="B88" s="25"/>
      <c r="AR88" s="25"/>
    </row>
    <row r="89" spans="1:91" s="1" customFormat="1" ht="15.15" customHeight="1">
      <c r="B89" s="25"/>
      <c r="C89" s="22" t="s">
        <v>20</v>
      </c>
      <c r="L89" s="3" t="str">
        <f>IF(E11= "","",E11)</f>
        <v xml:space="preserve"> </v>
      </c>
      <c r="AI89" s="22" t="s">
        <v>25</v>
      </c>
      <c r="AM89" s="164" t="str">
        <f>IF(E17="","",E17)</f>
        <v xml:space="preserve"> </v>
      </c>
      <c r="AN89" s="165"/>
      <c r="AO89" s="165"/>
      <c r="AP89" s="165"/>
      <c r="AR89" s="25"/>
      <c r="AS89" s="166" t="s">
        <v>49</v>
      </c>
      <c r="AT89" s="167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15" customHeight="1">
      <c r="B90" s="25"/>
      <c r="C90" s="22" t="s">
        <v>24</v>
      </c>
      <c r="L90" s="3" t="str">
        <f>IF(E14="","",E14)</f>
        <v/>
      </c>
      <c r="AI90" s="22" t="s">
        <v>27</v>
      </c>
      <c r="AM90" s="164" t="str">
        <f>IF(E20="","",E20)</f>
        <v xml:space="preserve"> </v>
      </c>
      <c r="AN90" s="165"/>
      <c r="AO90" s="165"/>
      <c r="AP90" s="165"/>
      <c r="AR90" s="25"/>
      <c r="AS90" s="168"/>
      <c r="AT90" s="169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1:91" s="1" customFormat="1" ht="10.95" customHeight="1">
      <c r="B91" s="25"/>
      <c r="AR91" s="25"/>
      <c r="AS91" s="168"/>
      <c r="AT91" s="169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1:91" s="1" customFormat="1" ht="29.25" customHeight="1">
      <c r="B92" s="25"/>
      <c r="C92" s="178" t="s">
        <v>50</v>
      </c>
      <c r="D92" s="179"/>
      <c r="E92" s="179"/>
      <c r="F92" s="179"/>
      <c r="G92" s="179"/>
      <c r="H92" s="50"/>
      <c r="I92" s="184" t="s">
        <v>51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85" t="s">
        <v>52</v>
      </c>
      <c r="AH92" s="179"/>
      <c r="AI92" s="179"/>
      <c r="AJ92" s="179"/>
      <c r="AK92" s="179"/>
      <c r="AL92" s="179"/>
      <c r="AM92" s="179"/>
      <c r="AN92" s="184" t="s">
        <v>53</v>
      </c>
      <c r="AO92" s="179"/>
      <c r="AP92" s="199"/>
      <c r="AQ92" s="51" t="s">
        <v>54</v>
      </c>
      <c r="AR92" s="25"/>
      <c r="AS92" s="52" t="s">
        <v>55</v>
      </c>
      <c r="AT92" s="53" t="s">
        <v>56</v>
      </c>
      <c r="AU92" s="53" t="s">
        <v>57</v>
      </c>
      <c r="AV92" s="53" t="s">
        <v>58</v>
      </c>
      <c r="AW92" s="53" t="s">
        <v>59</v>
      </c>
      <c r="AX92" s="53" t="s">
        <v>60</v>
      </c>
      <c r="AY92" s="53" t="s">
        <v>61</v>
      </c>
      <c r="AZ92" s="53" t="s">
        <v>62</v>
      </c>
      <c r="BA92" s="53" t="s">
        <v>63</v>
      </c>
      <c r="BB92" s="53" t="s">
        <v>64</v>
      </c>
      <c r="BC92" s="53" t="s">
        <v>65</v>
      </c>
      <c r="BD92" s="54" t="s">
        <v>66</v>
      </c>
    </row>
    <row r="93" spans="1:91" s="1" customFormat="1" ht="10.95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" customHeight="1">
      <c r="B94" s="56"/>
      <c r="C94" s="57" t="s">
        <v>67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80">
        <f>ROUND(AG95+AG98+AG100+AG102+AG105,2)</f>
        <v>0</v>
      </c>
      <c r="AH94" s="180"/>
      <c r="AI94" s="180"/>
      <c r="AJ94" s="180"/>
      <c r="AK94" s="180"/>
      <c r="AL94" s="180"/>
      <c r="AM94" s="180"/>
      <c r="AN94" s="189">
        <f t="shared" ref="AN94:AN106" si="0">SUM(AG94,AT94)</f>
        <v>0</v>
      </c>
      <c r="AO94" s="189"/>
      <c r="AP94" s="189"/>
      <c r="AQ94" s="60" t="s">
        <v>1</v>
      </c>
      <c r="AR94" s="56"/>
      <c r="AS94" s="61">
        <f>ROUND(AS95+AS98+AS100+AS102+AS105,2)</f>
        <v>0</v>
      </c>
      <c r="AT94" s="62">
        <f t="shared" ref="AT94:AT106" si="1">ROUND(SUM(AV94:AW94),2)</f>
        <v>0</v>
      </c>
      <c r="AU94" s="63">
        <f>ROUND(AU95+AU98+AU100+AU102+AU105,5)</f>
        <v>3187.35889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ROUND(AZ95+AZ98+AZ100+AZ102+AZ105,2)</f>
        <v>0</v>
      </c>
      <c r="BA94" s="62">
        <f>ROUND(BA95+BA98+BA100+BA102+BA105,2)</f>
        <v>0</v>
      </c>
      <c r="BB94" s="62">
        <f>ROUND(BB95+BB98+BB100+BB102+BB105,2)</f>
        <v>0</v>
      </c>
      <c r="BC94" s="62">
        <f>ROUND(BC95+BC98+BC100+BC102+BC105,2)</f>
        <v>0</v>
      </c>
      <c r="BD94" s="64">
        <f>ROUND(BD95+BD98+BD100+BD102+BD105,2)</f>
        <v>0</v>
      </c>
      <c r="BS94" s="65" t="s">
        <v>68</v>
      </c>
      <c r="BT94" s="65" t="s">
        <v>69</v>
      </c>
      <c r="BU94" s="66" t="s">
        <v>70</v>
      </c>
      <c r="BV94" s="65" t="s">
        <v>71</v>
      </c>
      <c r="BW94" s="65" t="s">
        <v>4</v>
      </c>
      <c r="BX94" s="65" t="s">
        <v>72</v>
      </c>
      <c r="CL94" s="65" t="s">
        <v>1</v>
      </c>
    </row>
    <row r="95" spans="1:91" s="6" customFormat="1" ht="16.5" customHeight="1">
      <c r="B95" s="67"/>
      <c r="C95" s="68"/>
      <c r="D95" s="162" t="s">
        <v>73</v>
      </c>
      <c r="E95" s="162"/>
      <c r="F95" s="162"/>
      <c r="G95" s="162"/>
      <c r="H95" s="162"/>
      <c r="I95" s="69"/>
      <c r="J95" s="162" t="s">
        <v>74</v>
      </c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70">
        <f>ROUND(SUM(AG96:AG97),2)</f>
        <v>0</v>
      </c>
      <c r="AH95" s="171"/>
      <c r="AI95" s="171"/>
      <c r="AJ95" s="171"/>
      <c r="AK95" s="171"/>
      <c r="AL95" s="171"/>
      <c r="AM95" s="171"/>
      <c r="AN95" s="198">
        <f t="shared" si="0"/>
        <v>0</v>
      </c>
      <c r="AO95" s="171"/>
      <c r="AP95" s="171"/>
      <c r="AQ95" s="70" t="s">
        <v>75</v>
      </c>
      <c r="AR95" s="67"/>
      <c r="AS95" s="71">
        <f>ROUND(SUM(AS96:AS97),2)</f>
        <v>0</v>
      </c>
      <c r="AT95" s="72">
        <f t="shared" si="1"/>
        <v>0</v>
      </c>
      <c r="AU95" s="73">
        <f>ROUND(SUM(AU96:AU97),5)</f>
        <v>2279.69814</v>
      </c>
      <c r="AV95" s="72">
        <f>ROUND(AZ95*L29,2)</f>
        <v>0</v>
      </c>
      <c r="AW95" s="72">
        <f>ROUND(BA95*L30,2)</f>
        <v>0</v>
      </c>
      <c r="AX95" s="72">
        <f>ROUND(BB95*L29,2)</f>
        <v>0</v>
      </c>
      <c r="AY95" s="72">
        <f>ROUND(BC95*L30,2)</f>
        <v>0</v>
      </c>
      <c r="AZ95" s="72">
        <f>ROUND(SUM(AZ96:AZ97),2)</f>
        <v>0</v>
      </c>
      <c r="BA95" s="72">
        <f>ROUND(SUM(BA96:BA97),2)</f>
        <v>0</v>
      </c>
      <c r="BB95" s="72">
        <f>ROUND(SUM(BB96:BB97),2)</f>
        <v>0</v>
      </c>
      <c r="BC95" s="72">
        <f>ROUND(SUM(BC96:BC97),2)</f>
        <v>0</v>
      </c>
      <c r="BD95" s="74">
        <f>ROUND(SUM(BD96:BD97),2)</f>
        <v>0</v>
      </c>
      <c r="BS95" s="75" t="s">
        <v>68</v>
      </c>
      <c r="BT95" s="75" t="s">
        <v>76</v>
      </c>
      <c r="BU95" s="75" t="s">
        <v>70</v>
      </c>
      <c r="BV95" s="75" t="s">
        <v>71</v>
      </c>
      <c r="BW95" s="75" t="s">
        <v>77</v>
      </c>
      <c r="BX95" s="75" t="s">
        <v>4</v>
      </c>
      <c r="CL95" s="75" t="s">
        <v>1</v>
      </c>
      <c r="CM95" s="75" t="s">
        <v>78</v>
      </c>
    </row>
    <row r="96" spans="1:91" s="3" customFormat="1" ht="16.5" customHeight="1">
      <c r="A96" s="76" t="s">
        <v>79</v>
      </c>
      <c r="B96" s="41"/>
      <c r="C96" s="9"/>
      <c r="D96" s="9"/>
      <c r="E96" s="163" t="s">
        <v>80</v>
      </c>
      <c r="F96" s="163"/>
      <c r="G96" s="163"/>
      <c r="H96" s="163"/>
      <c r="I96" s="163"/>
      <c r="J96" s="9"/>
      <c r="K96" s="163" t="s">
        <v>81</v>
      </c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72">
        <f>'SO 01-1 - Stavební náklady'!J32</f>
        <v>0</v>
      </c>
      <c r="AH96" s="173"/>
      <c r="AI96" s="173"/>
      <c r="AJ96" s="173"/>
      <c r="AK96" s="173"/>
      <c r="AL96" s="173"/>
      <c r="AM96" s="173"/>
      <c r="AN96" s="172">
        <f t="shared" si="0"/>
        <v>0</v>
      </c>
      <c r="AO96" s="173"/>
      <c r="AP96" s="173"/>
      <c r="AQ96" s="77" t="s">
        <v>82</v>
      </c>
      <c r="AR96" s="41"/>
      <c r="AS96" s="78">
        <v>0</v>
      </c>
      <c r="AT96" s="79">
        <f t="shared" si="1"/>
        <v>0</v>
      </c>
      <c r="AU96" s="80">
        <f>'SO 01-1 - Stavební náklady'!P139</f>
        <v>2279.698136</v>
      </c>
      <c r="AV96" s="79">
        <f>'SO 01-1 - Stavební náklady'!J35</f>
        <v>0</v>
      </c>
      <c r="AW96" s="79">
        <f>'SO 01-1 - Stavební náklady'!J36</f>
        <v>0</v>
      </c>
      <c r="AX96" s="79">
        <f>'SO 01-1 - Stavební náklady'!J37</f>
        <v>0</v>
      </c>
      <c r="AY96" s="79">
        <f>'SO 01-1 - Stavební náklady'!J38</f>
        <v>0</v>
      </c>
      <c r="AZ96" s="79">
        <f>'SO 01-1 - Stavební náklady'!F35</f>
        <v>0</v>
      </c>
      <c r="BA96" s="79">
        <f>'SO 01-1 - Stavební náklady'!F36</f>
        <v>0</v>
      </c>
      <c r="BB96" s="79">
        <f>'SO 01-1 - Stavební náklady'!F37</f>
        <v>0</v>
      </c>
      <c r="BC96" s="79">
        <f>'SO 01-1 - Stavební náklady'!F38</f>
        <v>0</v>
      </c>
      <c r="BD96" s="81">
        <f>'SO 01-1 - Stavební náklady'!F39</f>
        <v>0</v>
      </c>
      <c r="BT96" s="20" t="s">
        <v>78</v>
      </c>
      <c r="BV96" s="20" t="s">
        <v>71</v>
      </c>
      <c r="BW96" s="20" t="s">
        <v>83</v>
      </c>
      <c r="BX96" s="20" t="s">
        <v>77</v>
      </c>
      <c r="CL96" s="20" t="s">
        <v>1</v>
      </c>
    </row>
    <row r="97" spans="1:91" s="3" customFormat="1" ht="16.5" customHeight="1">
      <c r="A97" s="76" t="s">
        <v>79</v>
      </c>
      <c r="B97" s="41"/>
      <c r="C97" s="9"/>
      <c r="D97" s="9"/>
      <c r="E97" s="163" t="s">
        <v>84</v>
      </c>
      <c r="F97" s="163"/>
      <c r="G97" s="163"/>
      <c r="H97" s="163"/>
      <c r="I97" s="163"/>
      <c r="J97" s="9"/>
      <c r="K97" s="163" t="s">
        <v>85</v>
      </c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72">
        <f>'SO 01-2 - Technologie'!J32</f>
        <v>0</v>
      </c>
      <c r="AH97" s="173"/>
      <c r="AI97" s="173"/>
      <c r="AJ97" s="173"/>
      <c r="AK97" s="173"/>
      <c r="AL97" s="173"/>
      <c r="AM97" s="173"/>
      <c r="AN97" s="172">
        <f t="shared" si="0"/>
        <v>0</v>
      </c>
      <c r="AO97" s="173"/>
      <c r="AP97" s="173"/>
      <c r="AQ97" s="77" t="s">
        <v>82</v>
      </c>
      <c r="AR97" s="41"/>
      <c r="AS97" s="78">
        <v>0</v>
      </c>
      <c r="AT97" s="79">
        <f t="shared" si="1"/>
        <v>0</v>
      </c>
      <c r="AU97" s="80">
        <f>'SO 01-2 - Technologie'!P129</f>
        <v>0</v>
      </c>
      <c r="AV97" s="79">
        <f>'SO 01-2 - Technologie'!J35</f>
        <v>0</v>
      </c>
      <c r="AW97" s="79">
        <f>'SO 01-2 - Technologie'!J36</f>
        <v>0</v>
      </c>
      <c r="AX97" s="79">
        <f>'SO 01-2 - Technologie'!J37</f>
        <v>0</v>
      </c>
      <c r="AY97" s="79">
        <f>'SO 01-2 - Technologie'!J38</f>
        <v>0</v>
      </c>
      <c r="AZ97" s="79">
        <f>'SO 01-2 - Technologie'!F35</f>
        <v>0</v>
      </c>
      <c r="BA97" s="79">
        <f>'SO 01-2 - Technologie'!F36</f>
        <v>0</v>
      </c>
      <c r="BB97" s="79">
        <f>'SO 01-2 - Technologie'!F37</f>
        <v>0</v>
      </c>
      <c r="BC97" s="79">
        <f>'SO 01-2 - Technologie'!F38</f>
        <v>0</v>
      </c>
      <c r="BD97" s="81">
        <f>'SO 01-2 - Technologie'!F39</f>
        <v>0</v>
      </c>
      <c r="BT97" s="20" t="s">
        <v>78</v>
      </c>
      <c r="BV97" s="20" t="s">
        <v>71</v>
      </c>
      <c r="BW97" s="20" t="s">
        <v>86</v>
      </c>
      <c r="BX97" s="20" t="s">
        <v>77</v>
      </c>
      <c r="CL97" s="20" t="s">
        <v>1</v>
      </c>
    </row>
    <row r="98" spans="1:91" s="6" customFormat="1" ht="16.5" customHeight="1">
      <c r="B98" s="67"/>
      <c r="C98" s="68"/>
      <c r="D98" s="162" t="s">
        <v>87</v>
      </c>
      <c r="E98" s="162"/>
      <c r="F98" s="162"/>
      <c r="G98" s="162"/>
      <c r="H98" s="162"/>
      <c r="I98" s="69"/>
      <c r="J98" s="162" t="s">
        <v>88</v>
      </c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70">
        <f>ROUND(AG99,2)</f>
        <v>0</v>
      </c>
      <c r="AH98" s="171"/>
      <c r="AI98" s="171"/>
      <c r="AJ98" s="171"/>
      <c r="AK98" s="171"/>
      <c r="AL98" s="171"/>
      <c r="AM98" s="171"/>
      <c r="AN98" s="198">
        <f t="shared" si="0"/>
        <v>0</v>
      </c>
      <c r="AO98" s="171"/>
      <c r="AP98" s="171"/>
      <c r="AQ98" s="70" t="s">
        <v>75</v>
      </c>
      <c r="AR98" s="67"/>
      <c r="AS98" s="71">
        <f>ROUND(AS99,2)</f>
        <v>0</v>
      </c>
      <c r="AT98" s="72">
        <f t="shared" si="1"/>
        <v>0</v>
      </c>
      <c r="AU98" s="73">
        <f>ROUND(AU99,5)</f>
        <v>294.26019000000002</v>
      </c>
      <c r="AV98" s="72">
        <f>ROUND(AZ98*L29,2)</f>
        <v>0</v>
      </c>
      <c r="AW98" s="72">
        <f>ROUND(BA98*L30,2)</f>
        <v>0</v>
      </c>
      <c r="AX98" s="72">
        <f>ROUND(BB98*L29,2)</f>
        <v>0</v>
      </c>
      <c r="AY98" s="72">
        <f>ROUND(BC98*L30,2)</f>
        <v>0</v>
      </c>
      <c r="AZ98" s="72">
        <f>ROUND(AZ99,2)</f>
        <v>0</v>
      </c>
      <c r="BA98" s="72">
        <f>ROUND(BA99,2)</f>
        <v>0</v>
      </c>
      <c r="BB98" s="72">
        <f>ROUND(BB99,2)</f>
        <v>0</v>
      </c>
      <c r="BC98" s="72">
        <f>ROUND(BC99,2)</f>
        <v>0</v>
      </c>
      <c r="BD98" s="74">
        <f>ROUND(BD99,2)</f>
        <v>0</v>
      </c>
      <c r="BS98" s="75" t="s">
        <v>68</v>
      </c>
      <c r="BT98" s="75" t="s">
        <v>76</v>
      </c>
      <c r="BU98" s="75" t="s">
        <v>70</v>
      </c>
      <c r="BV98" s="75" t="s">
        <v>71</v>
      </c>
      <c r="BW98" s="75" t="s">
        <v>89</v>
      </c>
      <c r="BX98" s="75" t="s">
        <v>4</v>
      </c>
      <c r="CL98" s="75" t="s">
        <v>1</v>
      </c>
      <c r="CM98" s="75" t="s">
        <v>78</v>
      </c>
    </row>
    <row r="99" spans="1:91" s="3" customFormat="1" ht="16.5" customHeight="1">
      <c r="A99" s="76" t="s">
        <v>79</v>
      </c>
      <c r="B99" s="41"/>
      <c r="C99" s="9"/>
      <c r="D99" s="9"/>
      <c r="E99" s="163" t="s">
        <v>90</v>
      </c>
      <c r="F99" s="163"/>
      <c r="G99" s="163"/>
      <c r="H99" s="163"/>
      <c r="I99" s="163"/>
      <c r="J99" s="9"/>
      <c r="K99" s="163" t="s">
        <v>81</v>
      </c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72">
        <f>'SO 02-1 - Stavební náklady'!J32</f>
        <v>0</v>
      </c>
      <c r="AH99" s="173"/>
      <c r="AI99" s="173"/>
      <c r="AJ99" s="173"/>
      <c r="AK99" s="173"/>
      <c r="AL99" s="173"/>
      <c r="AM99" s="173"/>
      <c r="AN99" s="172">
        <f t="shared" si="0"/>
        <v>0</v>
      </c>
      <c r="AO99" s="173"/>
      <c r="AP99" s="173"/>
      <c r="AQ99" s="77" t="s">
        <v>82</v>
      </c>
      <c r="AR99" s="41"/>
      <c r="AS99" s="78">
        <v>0</v>
      </c>
      <c r="AT99" s="79">
        <f t="shared" si="1"/>
        <v>0</v>
      </c>
      <c r="AU99" s="80">
        <f>'SO 02-1 - Stavební náklady'!P126</f>
        <v>294.26019200000002</v>
      </c>
      <c r="AV99" s="79">
        <f>'SO 02-1 - Stavební náklady'!J35</f>
        <v>0</v>
      </c>
      <c r="AW99" s="79">
        <f>'SO 02-1 - Stavební náklady'!J36</f>
        <v>0</v>
      </c>
      <c r="AX99" s="79">
        <f>'SO 02-1 - Stavební náklady'!J37</f>
        <v>0</v>
      </c>
      <c r="AY99" s="79">
        <f>'SO 02-1 - Stavební náklady'!J38</f>
        <v>0</v>
      </c>
      <c r="AZ99" s="79">
        <f>'SO 02-1 - Stavební náklady'!F35</f>
        <v>0</v>
      </c>
      <c r="BA99" s="79">
        <f>'SO 02-1 - Stavební náklady'!F36</f>
        <v>0</v>
      </c>
      <c r="BB99" s="79">
        <f>'SO 02-1 - Stavební náklady'!F37</f>
        <v>0</v>
      </c>
      <c r="BC99" s="79">
        <f>'SO 02-1 - Stavební náklady'!F38</f>
        <v>0</v>
      </c>
      <c r="BD99" s="81">
        <f>'SO 02-1 - Stavební náklady'!F39</f>
        <v>0</v>
      </c>
      <c r="BT99" s="20" t="s">
        <v>78</v>
      </c>
      <c r="BV99" s="20" t="s">
        <v>71</v>
      </c>
      <c r="BW99" s="20" t="s">
        <v>91</v>
      </c>
      <c r="BX99" s="20" t="s">
        <v>89</v>
      </c>
      <c r="CL99" s="20" t="s">
        <v>1</v>
      </c>
    </row>
    <row r="100" spans="1:91" s="6" customFormat="1" ht="16.5" customHeight="1">
      <c r="B100" s="67"/>
      <c r="C100" s="68"/>
      <c r="D100" s="162" t="s">
        <v>92</v>
      </c>
      <c r="E100" s="162"/>
      <c r="F100" s="162"/>
      <c r="G100" s="162"/>
      <c r="H100" s="162"/>
      <c r="I100" s="69"/>
      <c r="J100" s="162" t="s">
        <v>93</v>
      </c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70">
        <f>ROUND(AG101,2)</f>
        <v>0</v>
      </c>
      <c r="AH100" s="171"/>
      <c r="AI100" s="171"/>
      <c r="AJ100" s="171"/>
      <c r="AK100" s="171"/>
      <c r="AL100" s="171"/>
      <c r="AM100" s="171"/>
      <c r="AN100" s="198">
        <f t="shared" si="0"/>
        <v>0</v>
      </c>
      <c r="AO100" s="171"/>
      <c r="AP100" s="171"/>
      <c r="AQ100" s="70" t="s">
        <v>75</v>
      </c>
      <c r="AR100" s="67"/>
      <c r="AS100" s="71">
        <f>ROUND(AS101,2)</f>
        <v>0</v>
      </c>
      <c r="AT100" s="72">
        <f t="shared" si="1"/>
        <v>0</v>
      </c>
      <c r="AU100" s="73">
        <f>ROUND(AU101,5)</f>
        <v>258.87943999999999</v>
      </c>
      <c r="AV100" s="72">
        <f>ROUND(AZ100*L29,2)</f>
        <v>0</v>
      </c>
      <c r="AW100" s="72">
        <f>ROUND(BA100*L30,2)</f>
        <v>0</v>
      </c>
      <c r="AX100" s="72">
        <f>ROUND(BB100*L29,2)</f>
        <v>0</v>
      </c>
      <c r="AY100" s="72">
        <f>ROUND(BC100*L30,2)</f>
        <v>0</v>
      </c>
      <c r="AZ100" s="72">
        <f>ROUND(AZ101,2)</f>
        <v>0</v>
      </c>
      <c r="BA100" s="72">
        <f>ROUND(BA101,2)</f>
        <v>0</v>
      </c>
      <c r="BB100" s="72">
        <f>ROUND(BB101,2)</f>
        <v>0</v>
      </c>
      <c r="BC100" s="72">
        <f>ROUND(BC101,2)</f>
        <v>0</v>
      </c>
      <c r="BD100" s="74">
        <f>ROUND(BD101,2)</f>
        <v>0</v>
      </c>
      <c r="BS100" s="75" t="s">
        <v>68</v>
      </c>
      <c r="BT100" s="75" t="s">
        <v>76</v>
      </c>
      <c r="BU100" s="75" t="s">
        <v>70</v>
      </c>
      <c r="BV100" s="75" t="s">
        <v>71</v>
      </c>
      <c r="BW100" s="75" t="s">
        <v>94</v>
      </c>
      <c r="BX100" s="75" t="s">
        <v>4</v>
      </c>
      <c r="CL100" s="75" t="s">
        <v>1</v>
      </c>
      <c r="CM100" s="75" t="s">
        <v>78</v>
      </c>
    </row>
    <row r="101" spans="1:91" s="3" customFormat="1" ht="16.5" customHeight="1">
      <c r="A101" s="76" t="s">
        <v>79</v>
      </c>
      <c r="B101" s="41"/>
      <c r="C101" s="9"/>
      <c r="D101" s="9"/>
      <c r="E101" s="163" t="s">
        <v>95</v>
      </c>
      <c r="F101" s="163"/>
      <c r="G101" s="163"/>
      <c r="H101" s="163"/>
      <c r="I101" s="163"/>
      <c r="J101" s="9"/>
      <c r="K101" s="163" t="s">
        <v>81</v>
      </c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72">
        <f>'SO 03-1 - Stavební náklady'!J32</f>
        <v>0</v>
      </c>
      <c r="AH101" s="173"/>
      <c r="AI101" s="173"/>
      <c r="AJ101" s="173"/>
      <c r="AK101" s="173"/>
      <c r="AL101" s="173"/>
      <c r="AM101" s="173"/>
      <c r="AN101" s="172">
        <f t="shared" si="0"/>
        <v>0</v>
      </c>
      <c r="AO101" s="173"/>
      <c r="AP101" s="173"/>
      <c r="AQ101" s="77" t="s">
        <v>82</v>
      </c>
      <c r="AR101" s="41"/>
      <c r="AS101" s="78">
        <v>0</v>
      </c>
      <c r="AT101" s="79">
        <f t="shared" si="1"/>
        <v>0</v>
      </c>
      <c r="AU101" s="80">
        <f>'SO 03-1 - Stavební náklady'!P129</f>
        <v>258.87944100000004</v>
      </c>
      <c r="AV101" s="79">
        <f>'SO 03-1 - Stavební náklady'!J35</f>
        <v>0</v>
      </c>
      <c r="AW101" s="79">
        <f>'SO 03-1 - Stavební náklady'!J36</f>
        <v>0</v>
      </c>
      <c r="AX101" s="79">
        <f>'SO 03-1 - Stavební náklady'!J37</f>
        <v>0</v>
      </c>
      <c r="AY101" s="79">
        <f>'SO 03-1 - Stavební náklady'!J38</f>
        <v>0</v>
      </c>
      <c r="AZ101" s="79">
        <f>'SO 03-1 - Stavební náklady'!F35</f>
        <v>0</v>
      </c>
      <c r="BA101" s="79">
        <f>'SO 03-1 - Stavební náklady'!F36</f>
        <v>0</v>
      </c>
      <c r="BB101" s="79">
        <f>'SO 03-1 - Stavební náklady'!F37</f>
        <v>0</v>
      </c>
      <c r="BC101" s="79">
        <f>'SO 03-1 - Stavební náklady'!F38</f>
        <v>0</v>
      </c>
      <c r="BD101" s="81">
        <f>'SO 03-1 - Stavební náklady'!F39</f>
        <v>0</v>
      </c>
      <c r="BT101" s="20" t="s">
        <v>78</v>
      </c>
      <c r="BV101" s="20" t="s">
        <v>71</v>
      </c>
      <c r="BW101" s="20" t="s">
        <v>96</v>
      </c>
      <c r="BX101" s="20" t="s">
        <v>94</v>
      </c>
      <c r="CL101" s="20" t="s">
        <v>1</v>
      </c>
    </row>
    <row r="102" spans="1:91" s="6" customFormat="1" ht="16.5" customHeight="1">
      <c r="B102" s="67"/>
      <c r="C102" s="68"/>
      <c r="D102" s="162" t="s">
        <v>97</v>
      </c>
      <c r="E102" s="162"/>
      <c r="F102" s="162"/>
      <c r="G102" s="162"/>
      <c r="H102" s="162"/>
      <c r="I102" s="69"/>
      <c r="J102" s="162" t="s">
        <v>98</v>
      </c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70">
        <f>ROUND(SUM(AG103:AG104),2)</f>
        <v>0</v>
      </c>
      <c r="AH102" s="171"/>
      <c r="AI102" s="171"/>
      <c r="AJ102" s="171"/>
      <c r="AK102" s="171"/>
      <c r="AL102" s="171"/>
      <c r="AM102" s="171"/>
      <c r="AN102" s="198">
        <f t="shared" si="0"/>
        <v>0</v>
      </c>
      <c r="AO102" s="171"/>
      <c r="AP102" s="171"/>
      <c r="AQ102" s="70" t="s">
        <v>75</v>
      </c>
      <c r="AR102" s="67"/>
      <c r="AS102" s="71">
        <f>ROUND(SUM(AS103:AS104),2)</f>
        <v>0</v>
      </c>
      <c r="AT102" s="72">
        <f t="shared" si="1"/>
        <v>0</v>
      </c>
      <c r="AU102" s="73">
        <f>ROUND(SUM(AU103:AU104),5)</f>
        <v>230.20869999999999</v>
      </c>
      <c r="AV102" s="72">
        <f>ROUND(AZ102*L29,2)</f>
        <v>0</v>
      </c>
      <c r="AW102" s="72">
        <f>ROUND(BA102*L30,2)</f>
        <v>0</v>
      </c>
      <c r="AX102" s="72">
        <f>ROUND(BB102*L29,2)</f>
        <v>0</v>
      </c>
      <c r="AY102" s="72">
        <f>ROUND(BC102*L30,2)</f>
        <v>0</v>
      </c>
      <c r="AZ102" s="72">
        <f>ROUND(SUM(AZ103:AZ104),2)</f>
        <v>0</v>
      </c>
      <c r="BA102" s="72">
        <f>ROUND(SUM(BA103:BA104),2)</f>
        <v>0</v>
      </c>
      <c r="BB102" s="72">
        <f>ROUND(SUM(BB103:BB104),2)</f>
        <v>0</v>
      </c>
      <c r="BC102" s="72">
        <f>ROUND(SUM(BC103:BC104),2)</f>
        <v>0</v>
      </c>
      <c r="BD102" s="74">
        <f>ROUND(SUM(BD103:BD104),2)</f>
        <v>0</v>
      </c>
      <c r="BS102" s="75" t="s">
        <v>68</v>
      </c>
      <c r="BT102" s="75" t="s">
        <v>76</v>
      </c>
      <c r="BU102" s="75" t="s">
        <v>70</v>
      </c>
      <c r="BV102" s="75" t="s">
        <v>71</v>
      </c>
      <c r="BW102" s="75" t="s">
        <v>99</v>
      </c>
      <c r="BX102" s="75" t="s">
        <v>4</v>
      </c>
      <c r="CL102" s="75" t="s">
        <v>1</v>
      </c>
      <c r="CM102" s="75" t="s">
        <v>78</v>
      </c>
    </row>
    <row r="103" spans="1:91" s="3" customFormat="1" ht="16.5" customHeight="1">
      <c r="A103" s="76" t="s">
        <v>79</v>
      </c>
      <c r="B103" s="41"/>
      <c r="C103" s="9"/>
      <c r="D103" s="9"/>
      <c r="E103" s="163" t="s">
        <v>100</v>
      </c>
      <c r="F103" s="163"/>
      <c r="G103" s="163"/>
      <c r="H103" s="163"/>
      <c r="I103" s="163"/>
      <c r="J103" s="9"/>
      <c r="K103" s="163" t="s">
        <v>101</v>
      </c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72">
        <f>'SO 04-1 - Stavební část'!J32</f>
        <v>0</v>
      </c>
      <c r="AH103" s="173"/>
      <c r="AI103" s="173"/>
      <c r="AJ103" s="173"/>
      <c r="AK103" s="173"/>
      <c r="AL103" s="173"/>
      <c r="AM103" s="173"/>
      <c r="AN103" s="172">
        <f t="shared" si="0"/>
        <v>0</v>
      </c>
      <c r="AO103" s="173"/>
      <c r="AP103" s="173"/>
      <c r="AQ103" s="77" t="s">
        <v>82</v>
      </c>
      <c r="AR103" s="41"/>
      <c r="AS103" s="78">
        <v>0</v>
      </c>
      <c r="AT103" s="79">
        <f t="shared" si="1"/>
        <v>0</v>
      </c>
      <c r="AU103" s="80">
        <f>'SO 04-1 - Stavební část'!P128</f>
        <v>143.88601700000001</v>
      </c>
      <c r="AV103" s="79">
        <f>'SO 04-1 - Stavební část'!J35</f>
        <v>0</v>
      </c>
      <c r="AW103" s="79">
        <f>'SO 04-1 - Stavební část'!J36</f>
        <v>0</v>
      </c>
      <c r="AX103" s="79">
        <f>'SO 04-1 - Stavební část'!J37</f>
        <v>0</v>
      </c>
      <c r="AY103" s="79">
        <f>'SO 04-1 - Stavební část'!J38</f>
        <v>0</v>
      </c>
      <c r="AZ103" s="79">
        <f>'SO 04-1 - Stavební část'!F35</f>
        <v>0</v>
      </c>
      <c r="BA103" s="79">
        <f>'SO 04-1 - Stavební část'!F36</f>
        <v>0</v>
      </c>
      <c r="BB103" s="79">
        <f>'SO 04-1 - Stavební část'!F37</f>
        <v>0</v>
      </c>
      <c r="BC103" s="79">
        <f>'SO 04-1 - Stavební část'!F38</f>
        <v>0</v>
      </c>
      <c r="BD103" s="81">
        <f>'SO 04-1 - Stavební část'!F39</f>
        <v>0</v>
      </c>
      <c r="BT103" s="20" t="s">
        <v>78</v>
      </c>
      <c r="BV103" s="20" t="s">
        <v>71</v>
      </c>
      <c r="BW103" s="20" t="s">
        <v>102</v>
      </c>
      <c r="BX103" s="20" t="s">
        <v>99</v>
      </c>
      <c r="CL103" s="20" t="s">
        <v>1</v>
      </c>
    </row>
    <row r="104" spans="1:91" s="3" customFormat="1" ht="16.5" customHeight="1">
      <c r="A104" s="76" t="s">
        <v>79</v>
      </c>
      <c r="B104" s="41"/>
      <c r="C104" s="9"/>
      <c r="D104" s="9"/>
      <c r="E104" s="163" t="s">
        <v>103</v>
      </c>
      <c r="F104" s="163"/>
      <c r="G104" s="163"/>
      <c r="H104" s="163"/>
      <c r="I104" s="163"/>
      <c r="J104" s="9"/>
      <c r="K104" s="163" t="s">
        <v>104</v>
      </c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72">
        <f>'SO 04-2 - Výdejní plocha'!J32</f>
        <v>0</v>
      </c>
      <c r="AH104" s="173"/>
      <c r="AI104" s="173"/>
      <c r="AJ104" s="173"/>
      <c r="AK104" s="173"/>
      <c r="AL104" s="173"/>
      <c r="AM104" s="173"/>
      <c r="AN104" s="172">
        <f t="shared" si="0"/>
        <v>0</v>
      </c>
      <c r="AO104" s="173"/>
      <c r="AP104" s="173"/>
      <c r="AQ104" s="77" t="s">
        <v>82</v>
      </c>
      <c r="AR104" s="41"/>
      <c r="AS104" s="78">
        <v>0</v>
      </c>
      <c r="AT104" s="79">
        <f t="shared" si="1"/>
        <v>0</v>
      </c>
      <c r="AU104" s="80">
        <f>'SO 04-2 - Výdejní plocha'!P125</f>
        <v>86.322680999999989</v>
      </c>
      <c r="AV104" s="79">
        <f>'SO 04-2 - Výdejní plocha'!J35</f>
        <v>0</v>
      </c>
      <c r="AW104" s="79">
        <f>'SO 04-2 - Výdejní plocha'!J36</f>
        <v>0</v>
      </c>
      <c r="AX104" s="79">
        <f>'SO 04-2 - Výdejní plocha'!J37</f>
        <v>0</v>
      </c>
      <c r="AY104" s="79">
        <f>'SO 04-2 - Výdejní plocha'!J38</f>
        <v>0</v>
      </c>
      <c r="AZ104" s="79">
        <f>'SO 04-2 - Výdejní plocha'!F35</f>
        <v>0</v>
      </c>
      <c r="BA104" s="79">
        <f>'SO 04-2 - Výdejní plocha'!F36</f>
        <v>0</v>
      </c>
      <c r="BB104" s="79">
        <f>'SO 04-2 - Výdejní plocha'!F37</f>
        <v>0</v>
      </c>
      <c r="BC104" s="79">
        <f>'SO 04-2 - Výdejní plocha'!F38</f>
        <v>0</v>
      </c>
      <c r="BD104" s="81">
        <f>'SO 04-2 - Výdejní plocha'!F39</f>
        <v>0</v>
      </c>
      <c r="BT104" s="20" t="s">
        <v>78</v>
      </c>
      <c r="BV104" s="20" t="s">
        <v>71</v>
      </c>
      <c r="BW104" s="20" t="s">
        <v>105</v>
      </c>
      <c r="BX104" s="20" t="s">
        <v>99</v>
      </c>
      <c r="CL104" s="20" t="s">
        <v>1</v>
      </c>
    </row>
    <row r="105" spans="1:91" s="6" customFormat="1" ht="40.5" customHeight="1">
      <c r="B105" s="67"/>
      <c r="C105" s="68"/>
      <c r="D105" s="162" t="s">
        <v>106</v>
      </c>
      <c r="E105" s="162"/>
      <c r="F105" s="162"/>
      <c r="G105" s="162"/>
      <c r="H105" s="162"/>
      <c r="I105" s="69"/>
      <c r="J105" s="162" t="s">
        <v>107</v>
      </c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70">
        <f>ROUND(AG106,2)</f>
        <v>0</v>
      </c>
      <c r="AH105" s="171"/>
      <c r="AI105" s="171"/>
      <c r="AJ105" s="171"/>
      <c r="AK105" s="171"/>
      <c r="AL105" s="171"/>
      <c r="AM105" s="171"/>
      <c r="AN105" s="198">
        <f t="shared" si="0"/>
        <v>0</v>
      </c>
      <c r="AO105" s="171"/>
      <c r="AP105" s="171"/>
      <c r="AQ105" s="70" t="s">
        <v>75</v>
      </c>
      <c r="AR105" s="67"/>
      <c r="AS105" s="71">
        <f>ROUND(AS106,2)</f>
        <v>0</v>
      </c>
      <c r="AT105" s="72">
        <f t="shared" si="1"/>
        <v>0</v>
      </c>
      <c r="AU105" s="73">
        <f>ROUND(AU106,5)</f>
        <v>124.31242</v>
      </c>
      <c r="AV105" s="72">
        <f>ROUND(AZ105*L29,2)</f>
        <v>0</v>
      </c>
      <c r="AW105" s="72">
        <f>ROUND(BA105*L30,2)</f>
        <v>0</v>
      </c>
      <c r="AX105" s="72">
        <f>ROUND(BB105*L29,2)</f>
        <v>0</v>
      </c>
      <c r="AY105" s="72">
        <f>ROUND(BC105*L30,2)</f>
        <v>0</v>
      </c>
      <c r="AZ105" s="72">
        <f>ROUND(AZ106,2)</f>
        <v>0</v>
      </c>
      <c r="BA105" s="72">
        <f>ROUND(BA106,2)</f>
        <v>0</v>
      </c>
      <c r="BB105" s="72">
        <f>ROUND(BB106,2)</f>
        <v>0</v>
      </c>
      <c r="BC105" s="72">
        <f>ROUND(BC106,2)</f>
        <v>0</v>
      </c>
      <c r="BD105" s="74">
        <f>ROUND(BD106,2)</f>
        <v>0</v>
      </c>
      <c r="BS105" s="75" t="s">
        <v>68</v>
      </c>
      <c r="BT105" s="75" t="s">
        <v>76</v>
      </c>
      <c r="BU105" s="75" t="s">
        <v>70</v>
      </c>
      <c r="BV105" s="75" t="s">
        <v>71</v>
      </c>
      <c r="BW105" s="75" t="s">
        <v>108</v>
      </c>
      <c r="BX105" s="75" t="s">
        <v>4</v>
      </c>
      <c r="CL105" s="75" t="s">
        <v>1</v>
      </c>
      <c r="CM105" s="75" t="s">
        <v>78</v>
      </c>
    </row>
    <row r="106" spans="1:91" s="3" customFormat="1" ht="16.5" customHeight="1">
      <c r="A106" s="76" t="s">
        <v>79</v>
      </c>
      <c r="B106" s="41"/>
      <c r="C106" s="9"/>
      <c r="D106" s="9"/>
      <c r="E106" s="163" t="s">
        <v>109</v>
      </c>
      <c r="F106" s="163"/>
      <c r="G106" s="163"/>
      <c r="H106" s="163"/>
      <c r="I106" s="163"/>
      <c r="J106" s="9"/>
      <c r="K106" s="163" t="s">
        <v>81</v>
      </c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72">
        <f>'SO 05-1 - Stavební náklady'!J32</f>
        <v>0</v>
      </c>
      <c r="AH106" s="173"/>
      <c r="AI106" s="173"/>
      <c r="AJ106" s="173"/>
      <c r="AK106" s="173"/>
      <c r="AL106" s="173"/>
      <c r="AM106" s="173"/>
      <c r="AN106" s="172">
        <f t="shared" si="0"/>
        <v>0</v>
      </c>
      <c r="AO106" s="173"/>
      <c r="AP106" s="173"/>
      <c r="AQ106" s="77" t="s">
        <v>82</v>
      </c>
      <c r="AR106" s="41"/>
      <c r="AS106" s="82">
        <v>0</v>
      </c>
      <c r="AT106" s="83">
        <f t="shared" si="1"/>
        <v>0</v>
      </c>
      <c r="AU106" s="84">
        <f>'SO 05-1 - Stavební náklady'!P129</f>
        <v>124.31241799999998</v>
      </c>
      <c r="AV106" s="83">
        <f>'SO 05-1 - Stavební náklady'!J35</f>
        <v>0</v>
      </c>
      <c r="AW106" s="83">
        <f>'SO 05-1 - Stavební náklady'!J36</f>
        <v>0</v>
      </c>
      <c r="AX106" s="83">
        <f>'SO 05-1 - Stavební náklady'!J37</f>
        <v>0</v>
      </c>
      <c r="AY106" s="83">
        <f>'SO 05-1 - Stavební náklady'!J38</f>
        <v>0</v>
      </c>
      <c r="AZ106" s="83">
        <f>'SO 05-1 - Stavební náklady'!F35</f>
        <v>0</v>
      </c>
      <c r="BA106" s="83">
        <f>'SO 05-1 - Stavební náklady'!F36</f>
        <v>0</v>
      </c>
      <c r="BB106" s="83">
        <f>'SO 05-1 - Stavební náklady'!F37</f>
        <v>0</v>
      </c>
      <c r="BC106" s="83">
        <f>'SO 05-1 - Stavební náklady'!F38</f>
        <v>0</v>
      </c>
      <c r="BD106" s="85">
        <f>'SO 05-1 - Stavební náklady'!F39</f>
        <v>0</v>
      </c>
      <c r="BT106" s="20" t="s">
        <v>78</v>
      </c>
      <c r="BV106" s="20" t="s">
        <v>71</v>
      </c>
      <c r="BW106" s="20" t="s">
        <v>110</v>
      </c>
      <c r="BX106" s="20" t="s">
        <v>108</v>
      </c>
      <c r="CL106" s="20" t="s">
        <v>1</v>
      </c>
    </row>
    <row r="107" spans="1:91" s="1" customFormat="1" ht="30" customHeight="1">
      <c r="B107" s="25"/>
      <c r="AR107" s="25"/>
    </row>
    <row r="108" spans="1:91" s="1" customFormat="1" ht="6.9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25"/>
    </row>
  </sheetData>
  <mergeCells count="84">
    <mergeCell ref="AN100:AP100"/>
    <mergeCell ref="AN92:AP92"/>
    <mergeCell ref="AN95:AP95"/>
    <mergeCell ref="AN96:AP96"/>
    <mergeCell ref="AN97:AP97"/>
    <mergeCell ref="AN98:AP98"/>
    <mergeCell ref="AN99:AP99"/>
    <mergeCell ref="AN101:AP101"/>
    <mergeCell ref="AN102:AP102"/>
    <mergeCell ref="AN103:AP103"/>
    <mergeCell ref="AN104:AP104"/>
    <mergeCell ref="AN105:AP105"/>
    <mergeCell ref="AN106:AP106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X35:AB35"/>
    <mergeCell ref="AK35:AO35"/>
    <mergeCell ref="D100:H100"/>
    <mergeCell ref="C92:G92"/>
    <mergeCell ref="D95:H95"/>
    <mergeCell ref="E96:I96"/>
    <mergeCell ref="E97:I97"/>
    <mergeCell ref="D98:H98"/>
    <mergeCell ref="E99:I99"/>
    <mergeCell ref="AG94:AM94"/>
    <mergeCell ref="L85:AO85"/>
    <mergeCell ref="AM87:AN87"/>
    <mergeCell ref="I92:AF92"/>
    <mergeCell ref="AG92:AM92"/>
    <mergeCell ref="J95:AF95"/>
    <mergeCell ref="K96:AF96"/>
    <mergeCell ref="E101:I101"/>
    <mergeCell ref="D102:H102"/>
    <mergeCell ref="E103:I103"/>
    <mergeCell ref="E104:I104"/>
    <mergeCell ref="D105:H105"/>
    <mergeCell ref="E106:I106"/>
    <mergeCell ref="AM89:AP89"/>
    <mergeCell ref="AS89:AT91"/>
    <mergeCell ref="AM90:AP90"/>
    <mergeCell ref="AG95:AM95"/>
    <mergeCell ref="AG96:AM96"/>
    <mergeCell ref="AG97:AM97"/>
    <mergeCell ref="AG98:AM98"/>
    <mergeCell ref="AG99:AM99"/>
    <mergeCell ref="AG100:AM100"/>
    <mergeCell ref="AG101:AM101"/>
    <mergeCell ref="AG102:AM102"/>
    <mergeCell ref="AG103:AM103"/>
    <mergeCell ref="AG104:AM104"/>
    <mergeCell ref="AG105:AM105"/>
    <mergeCell ref="AG106:AM106"/>
    <mergeCell ref="K97:AF97"/>
    <mergeCell ref="J98:AF98"/>
    <mergeCell ref="K99:AF99"/>
    <mergeCell ref="J100:AF100"/>
    <mergeCell ref="K101:AF101"/>
    <mergeCell ref="J102:AF102"/>
    <mergeCell ref="K103:AF103"/>
    <mergeCell ref="K104:AF104"/>
    <mergeCell ref="J105:AF105"/>
    <mergeCell ref="K106:AF106"/>
  </mergeCells>
  <hyperlinks>
    <hyperlink ref="A96" location="'SO 01-1 - Stavební náklady'!C2" display="/"/>
    <hyperlink ref="A97" location="'SO 01-2 - Technologie'!C2" display="/"/>
    <hyperlink ref="A99" location="'SO 02-1 - Stavební náklady'!C2" display="/"/>
    <hyperlink ref="A101" location="'SO 03-1 - Stavební náklady'!C2" display="/"/>
    <hyperlink ref="A103" location="'SO 04-1 - Stavební část'!C2" display="/"/>
    <hyperlink ref="A104" location="'SO 04-2 - Výdejní plocha'!C2" display="/"/>
    <hyperlink ref="A106" location="'SO 05-1 - Stavební náklad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3"/>
  <sheetViews>
    <sheetView showGridLines="0" topLeftCell="A208" workbookViewId="0">
      <selection activeCell="F210" sqref="F210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86"/>
    </row>
    <row r="2" spans="1:46" ht="36.9" customHeight="1">
      <c r="L2" s="193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3" t="s">
        <v>83</v>
      </c>
    </row>
    <row r="3" spans="1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1:46" ht="24.9" customHeight="1">
      <c r="B4" s="16"/>
      <c r="D4" s="17" t="s">
        <v>111</v>
      </c>
      <c r="L4" s="16"/>
      <c r="M4" s="87" t="s">
        <v>10</v>
      </c>
      <c r="AT4" s="13" t="s">
        <v>3</v>
      </c>
    </row>
    <row r="5" spans="1:46" ht="6.9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200" t="str">
        <f>'Rekapitulace stavby'!K6</f>
        <v>Novostavba zimoviště Liblín</v>
      </c>
      <c r="F7" s="202"/>
      <c r="G7" s="202"/>
      <c r="H7" s="202"/>
      <c r="L7" s="16"/>
    </row>
    <row r="8" spans="1:46" ht="12" customHeight="1">
      <c r="B8" s="16"/>
      <c r="D8" s="22" t="s">
        <v>112</v>
      </c>
      <c r="L8" s="16"/>
    </row>
    <row r="9" spans="1:46" s="1" customFormat="1" ht="16.5" customHeight="1">
      <c r="B9" s="25"/>
      <c r="E9" s="200" t="s">
        <v>113</v>
      </c>
      <c r="F9" s="201"/>
      <c r="G9" s="201"/>
      <c r="H9" s="201"/>
      <c r="L9" s="25"/>
    </row>
    <row r="10" spans="1:46" s="1" customFormat="1" ht="12" customHeight="1">
      <c r="B10" s="25"/>
      <c r="D10" s="22" t="s">
        <v>114</v>
      </c>
      <c r="L10" s="25"/>
    </row>
    <row r="11" spans="1:46" s="1" customFormat="1" ht="36.9" customHeight="1">
      <c r="B11" s="25"/>
      <c r="E11" s="181" t="s">
        <v>115</v>
      </c>
      <c r="F11" s="201"/>
      <c r="G11" s="201"/>
      <c r="H11" s="201"/>
      <c r="L11" s="25"/>
    </row>
    <row r="12" spans="1:46" s="1" customFormat="1">
      <c r="B12" s="25"/>
      <c r="L12" s="25"/>
    </row>
    <row r="13" spans="1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1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5">
        <f>'Rekapitulace stavby'!AN8</f>
        <v>43644</v>
      </c>
      <c r="L14" s="25"/>
    </row>
    <row r="15" spans="1:46" s="1" customFormat="1" ht="10.95" customHeight="1">
      <c r="B15" s="25"/>
      <c r="L15" s="25"/>
    </row>
    <row r="16" spans="1:46" s="1" customFormat="1" ht="12" customHeight="1">
      <c r="B16" s="25"/>
      <c r="D16" s="22" t="s">
        <v>20</v>
      </c>
      <c r="I16" s="22" t="s">
        <v>21</v>
      </c>
      <c r="J16" s="20" t="str">
        <f>IF('Rekapitulace stavby'!AN10="","",'Rekapitulace stavby'!AN10)</f>
        <v/>
      </c>
      <c r="L16" s="25"/>
    </row>
    <row r="17" spans="2:12" s="1" customFormat="1" ht="18" customHeight="1">
      <c r="B17" s="25"/>
      <c r="E17" s="20" t="str">
        <f>IF('Rekapitulace stavby'!E11="","",'Rekapitulace stavby'!E11)</f>
        <v xml:space="preserve"> </v>
      </c>
      <c r="I17" s="22" t="s">
        <v>23</v>
      </c>
      <c r="J17" s="20" t="str">
        <f>IF('Rekapitulace stavby'!AN11="","",'Rekapitulace stavby'!AN11)</f>
        <v/>
      </c>
      <c r="L17" s="25"/>
    </row>
    <row r="18" spans="2:12" s="1" customFormat="1" ht="6.9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/>
      <c r="L19" s="25"/>
    </row>
    <row r="20" spans="2:12" s="1" customFormat="1" ht="18" customHeight="1">
      <c r="B20" s="25"/>
      <c r="E20" s="20"/>
      <c r="I20" s="22" t="s">
        <v>23</v>
      </c>
      <c r="J20" s="20"/>
      <c r="L20" s="25"/>
    </row>
    <row r="21" spans="2:12" s="1" customFormat="1" ht="6.9" customHeight="1">
      <c r="B21" s="25"/>
      <c r="L21" s="25"/>
    </row>
    <row r="22" spans="2:12" s="1" customFormat="1" ht="12" customHeight="1">
      <c r="B22" s="25"/>
      <c r="D22" s="22" t="s">
        <v>25</v>
      </c>
      <c r="I22" s="22" t="s">
        <v>21</v>
      </c>
      <c r="J22" s="20" t="str">
        <f>IF('Rekapitulace stavby'!AN16="","",'Rekapitulace stavby'!AN16)</f>
        <v/>
      </c>
      <c r="L22" s="25"/>
    </row>
    <row r="23" spans="2:12" s="1" customFormat="1" ht="18" customHeight="1">
      <c r="B23" s="25"/>
      <c r="E23" s="20" t="str">
        <f>IF('Rekapitulace stavby'!E17="","",'Rekapitulace stavby'!E17)</f>
        <v xml:space="preserve"> </v>
      </c>
      <c r="I23" s="22" t="s">
        <v>23</v>
      </c>
      <c r="J23" s="20" t="str">
        <f>IF('Rekapitulace stavby'!AN17="","",'Rekapitulace stavby'!AN17)</f>
        <v/>
      </c>
      <c r="L23" s="25"/>
    </row>
    <row r="24" spans="2:12" s="1" customFormat="1" ht="6.9" customHeight="1">
      <c r="B24" s="25"/>
      <c r="L24" s="25"/>
    </row>
    <row r="25" spans="2:12" s="1" customFormat="1" ht="12" customHeight="1">
      <c r="B25" s="25"/>
      <c r="D25" s="22" t="s">
        <v>27</v>
      </c>
      <c r="I25" s="22" t="s">
        <v>21</v>
      </c>
      <c r="J25" s="20" t="str">
        <f>IF('Rekapitulace stavby'!AN19="","",'Rekapitulace stavby'!AN19)</f>
        <v/>
      </c>
      <c r="L25" s="25"/>
    </row>
    <row r="26" spans="2:12" s="1" customFormat="1" ht="18" customHeight="1">
      <c r="B26" s="25"/>
      <c r="E26" s="20" t="str">
        <f>IF('Rekapitulace stavby'!E20="","",'Rekapitulace stavby'!E20)</f>
        <v xml:space="preserve"> </v>
      </c>
      <c r="I26" s="22" t="s">
        <v>23</v>
      </c>
      <c r="J26" s="20" t="str">
        <f>IF('Rekapitulace stavby'!AN20="","",'Rekapitulace stavby'!AN20)</f>
        <v/>
      </c>
      <c r="L26" s="25"/>
    </row>
    <row r="27" spans="2:12" s="1" customFormat="1" ht="6.9" customHeight="1">
      <c r="B27" s="25"/>
      <c r="L27" s="25"/>
    </row>
    <row r="28" spans="2:12" s="1" customFormat="1" ht="12" customHeight="1">
      <c r="B28" s="25"/>
      <c r="D28" s="22" t="s">
        <v>28</v>
      </c>
      <c r="L28" s="25"/>
    </row>
    <row r="29" spans="2:12" s="7" customFormat="1" ht="16.5" customHeight="1">
      <c r="B29" s="88"/>
      <c r="E29" s="194" t="s">
        <v>1</v>
      </c>
      <c r="F29" s="194"/>
      <c r="G29" s="194"/>
      <c r="H29" s="194"/>
      <c r="L29" s="88"/>
    </row>
    <row r="30" spans="2:12" s="1" customFormat="1" ht="6.9" customHeight="1">
      <c r="B30" s="25"/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25.35" customHeight="1">
      <c r="B32" s="25"/>
      <c r="D32" s="89" t="s">
        <v>29</v>
      </c>
      <c r="J32" s="59">
        <f>ROUND(J139, 2)</f>
        <v>0</v>
      </c>
      <c r="L32" s="25"/>
    </row>
    <row r="33" spans="2:12" s="1" customFormat="1" ht="6.9" customHeight="1">
      <c r="B33" s="25"/>
      <c r="D33" s="46"/>
      <c r="E33" s="46"/>
      <c r="F33" s="46"/>
      <c r="G33" s="46"/>
      <c r="H33" s="46"/>
      <c r="I33" s="46"/>
      <c r="J33" s="46"/>
      <c r="K33" s="46"/>
      <c r="L33" s="25"/>
    </row>
    <row r="34" spans="2:12" s="1" customFormat="1" ht="14.4" customHeight="1">
      <c r="B34" s="25"/>
      <c r="F34" s="28" t="s">
        <v>31</v>
      </c>
      <c r="I34" s="28" t="s">
        <v>30</v>
      </c>
      <c r="J34" s="28" t="s">
        <v>32</v>
      </c>
      <c r="L34" s="25"/>
    </row>
    <row r="35" spans="2:12" s="1" customFormat="1" ht="14.4" customHeight="1">
      <c r="B35" s="25"/>
      <c r="D35" s="90" t="s">
        <v>33</v>
      </c>
      <c r="E35" s="22" t="s">
        <v>34</v>
      </c>
      <c r="F35" s="91">
        <f>ROUND((SUM(BE139:BE292)),  2)</f>
        <v>0</v>
      </c>
      <c r="I35" s="92">
        <v>0.21</v>
      </c>
      <c r="J35" s="91">
        <f>ROUND(((SUM(BE139:BE292))*I35),  2)</f>
        <v>0</v>
      </c>
      <c r="L35" s="25"/>
    </row>
    <row r="36" spans="2:12" s="1" customFormat="1" ht="14.4" customHeight="1">
      <c r="B36" s="25"/>
      <c r="E36" s="22" t="s">
        <v>35</v>
      </c>
      <c r="F36" s="91">
        <f>ROUND((SUM(BF139:BF292)),  2)</f>
        <v>0</v>
      </c>
      <c r="I36" s="92">
        <v>0.15</v>
      </c>
      <c r="J36" s="91">
        <f>ROUND(((SUM(BF139:BF292))*I36),  2)</f>
        <v>0</v>
      </c>
      <c r="L36" s="25"/>
    </row>
    <row r="37" spans="2:12" s="1" customFormat="1" ht="14.4" hidden="1" customHeight="1">
      <c r="B37" s="25"/>
      <c r="E37" s="22" t="s">
        <v>36</v>
      </c>
      <c r="F37" s="91">
        <f>ROUND((SUM(BG139:BG292)),  2)</f>
        <v>0</v>
      </c>
      <c r="I37" s="92">
        <v>0.21</v>
      </c>
      <c r="J37" s="91">
        <f>0</f>
        <v>0</v>
      </c>
      <c r="L37" s="25"/>
    </row>
    <row r="38" spans="2:12" s="1" customFormat="1" ht="14.4" hidden="1" customHeight="1">
      <c r="B38" s="25"/>
      <c r="E38" s="22" t="s">
        <v>37</v>
      </c>
      <c r="F38" s="91">
        <f>ROUND((SUM(BH139:BH292)),  2)</f>
        <v>0</v>
      </c>
      <c r="I38" s="92">
        <v>0.15</v>
      </c>
      <c r="J38" s="91">
        <f>0</f>
        <v>0</v>
      </c>
      <c r="L38" s="25"/>
    </row>
    <row r="39" spans="2:12" s="1" customFormat="1" ht="14.4" hidden="1" customHeight="1">
      <c r="B39" s="25"/>
      <c r="E39" s="22" t="s">
        <v>38</v>
      </c>
      <c r="F39" s="91">
        <f>ROUND((SUM(BI139:BI292)),  2)</f>
        <v>0</v>
      </c>
      <c r="I39" s="92">
        <v>0</v>
      </c>
      <c r="J39" s="91">
        <f>0</f>
        <v>0</v>
      </c>
      <c r="L39" s="25"/>
    </row>
    <row r="40" spans="2:12" s="1" customFormat="1" ht="6.9" customHeight="1">
      <c r="B40" s="25"/>
      <c r="L40" s="25"/>
    </row>
    <row r="41" spans="2:12" s="1" customFormat="1" ht="25.35" customHeight="1">
      <c r="B41" s="25"/>
      <c r="C41" s="93"/>
      <c r="D41" s="94" t="s">
        <v>39</v>
      </c>
      <c r="E41" s="50"/>
      <c r="F41" s="50"/>
      <c r="G41" s="95" t="s">
        <v>40</v>
      </c>
      <c r="H41" s="96" t="s">
        <v>41</v>
      </c>
      <c r="I41" s="50"/>
      <c r="J41" s="97">
        <f>SUM(J32:J39)</f>
        <v>0</v>
      </c>
      <c r="K41" s="98"/>
      <c r="L41" s="25"/>
    </row>
    <row r="42" spans="2:12" s="1" customFormat="1" ht="14.4" customHeight="1">
      <c r="B42" s="25"/>
      <c r="L42" s="25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6" t="s">
        <v>44</v>
      </c>
      <c r="E61" s="27"/>
      <c r="F61" s="99" t="s">
        <v>45</v>
      </c>
      <c r="G61" s="36" t="s">
        <v>44</v>
      </c>
      <c r="H61" s="27"/>
      <c r="I61" s="27"/>
      <c r="J61" s="100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6" t="s">
        <v>44</v>
      </c>
      <c r="E76" s="27"/>
      <c r="F76" s="99" t="s">
        <v>45</v>
      </c>
      <c r="G76" s="36" t="s">
        <v>44</v>
      </c>
      <c r="H76" s="27"/>
      <c r="I76" s="27"/>
      <c r="J76" s="100" t="s">
        <v>45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" customHeight="1">
      <c r="B82" s="25"/>
      <c r="C82" s="17" t="s">
        <v>116</v>
      </c>
      <c r="L82" s="25"/>
    </row>
    <row r="83" spans="2:12" s="1" customFormat="1" ht="6.9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200" t="str">
        <f>E7</f>
        <v>Novostavba zimoviště Liblín</v>
      </c>
      <c r="F85" s="202"/>
      <c r="G85" s="202"/>
      <c r="H85" s="202"/>
      <c r="L85" s="25"/>
    </row>
    <row r="86" spans="2:12" ht="12" customHeight="1">
      <c r="B86" s="16"/>
      <c r="C86" s="22" t="s">
        <v>112</v>
      </c>
      <c r="L86" s="16"/>
    </row>
    <row r="87" spans="2:12" s="1" customFormat="1" ht="16.5" customHeight="1">
      <c r="B87" s="25"/>
      <c r="E87" s="200" t="s">
        <v>113</v>
      </c>
      <c r="F87" s="201"/>
      <c r="G87" s="201"/>
      <c r="H87" s="201"/>
      <c r="L87" s="25"/>
    </row>
    <row r="88" spans="2:12" s="1" customFormat="1" ht="12" customHeight="1">
      <c r="B88" s="25"/>
      <c r="C88" s="22" t="s">
        <v>114</v>
      </c>
      <c r="L88" s="25"/>
    </row>
    <row r="89" spans="2:12" s="1" customFormat="1" ht="16.5" customHeight="1">
      <c r="B89" s="25"/>
      <c r="E89" s="181" t="str">
        <f>E11</f>
        <v>SO 01-1 - Stavební náklady</v>
      </c>
      <c r="F89" s="201"/>
      <c r="G89" s="201"/>
      <c r="H89" s="201"/>
      <c r="L89" s="25"/>
    </row>
    <row r="90" spans="2:12" s="1" customFormat="1" ht="6.9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Liblín</v>
      </c>
      <c r="I91" s="22" t="s">
        <v>19</v>
      </c>
      <c r="J91" s="45">
        <f>IF(J14="","",J14)</f>
        <v>43644</v>
      </c>
      <c r="L91" s="25"/>
    </row>
    <row r="92" spans="2:12" s="1" customFormat="1" ht="6.9" customHeight="1">
      <c r="B92" s="25"/>
      <c r="L92" s="25"/>
    </row>
    <row r="93" spans="2:12" s="1" customFormat="1" ht="15.15" customHeight="1">
      <c r="B93" s="25"/>
      <c r="C93" s="22" t="s">
        <v>20</v>
      </c>
      <c r="F93" s="20" t="str">
        <f>E17</f>
        <v xml:space="preserve"> </v>
      </c>
      <c r="I93" s="22" t="s">
        <v>25</v>
      </c>
      <c r="J93" s="23" t="str">
        <f>E23</f>
        <v xml:space="preserve"> </v>
      </c>
      <c r="L93" s="25"/>
    </row>
    <row r="94" spans="2:12" s="1" customFormat="1" ht="15.15" customHeight="1">
      <c r="B94" s="25"/>
      <c r="C94" s="22" t="s">
        <v>24</v>
      </c>
      <c r="F94" s="20" t="str">
        <f>IF(E20="","",E20)</f>
        <v/>
      </c>
      <c r="I94" s="22" t="s">
        <v>27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1" t="s">
        <v>117</v>
      </c>
      <c r="D96" s="93"/>
      <c r="E96" s="93"/>
      <c r="F96" s="93"/>
      <c r="G96" s="93"/>
      <c r="H96" s="93"/>
      <c r="I96" s="93"/>
      <c r="J96" s="102" t="s">
        <v>118</v>
      </c>
      <c r="K96" s="93"/>
      <c r="L96" s="25"/>
    </row>
    <row r="97" spans="2:47" s="1" customFormat="1" ht="10.35" customHeight="1">
      <c r="B97" s="25"/>
      <c r="L97" s="25"/>
    </row>
    <row r="98" spans="2:47" s="1" customFormat="1" ht="22.95" customHeight="1">
      <c r="B98" s="25"/>
      <c r="C98" s="103" t="s">
        <v>119</v>
      </c>
      <c r="J98" s="59">
        <f>J139</f>
        <v>0</v>
      </c>
      <c r="L98" s="25"/>
      <c r="AU98" s="13" t="s">
        <v>120</v>
      </c>
    </row>
    <row r="99" spans="2:47" s="8" customFormat="1" ht="24.9" customHeight="1">
      <c r="B99" s="104"/>
      <c r="D99" s="105" t="s">
        <v>121</v>
      </c>
      <c r="E99" s="106"/>
      <c r="F99" s="106"/>
      <c r="G99" s="106"/>
      <c r="H99" s="106"/>
      <c r="I99" s="106"/>
      <c r="J99" s="107">
        <f>J140</f>
        <v>0</v>
      </c>
      <c r="L99" s="104"/>
    </row>
    <row r="100" spans="2:47" s="9" customFormat="1" ht="19.95" customHeight="1">
      <c r="B100" s="108"/>
      <c r="D100" s="109" t="s">
        <v>122</v>
      </c>
      <c r="E100" s="110"/>
      <c r="F100" s="110"/>
      <c r="G100" s="110"/>
      <c r="H100" s="110"/>
      <c r="I100" s="110"/>
      <c r="J100" s="111">
        <f>J141</f>
        <v>0</v>
      </c>
      <c r="L100" s="108"/>
    </row>
    <row r="101" spans="2:47" s="9" customFormat="1" ht="19.95" customHeight="1">
      <c r="B101" s="108"/>
      <c r="D101" s="109" t="s">
        <v>123</v>
      </c>
      <c r="E101" s="110"/>
      <c r="F101" s="110"/>
      <c r="G101" s="110"/>
      <c r="H101" s="110"/>
      <c r="I101" s="110"/>
      <c r="J101" s="111">
        <f>J150</f>
        <v>0</v>
      </c>
      <c r="L101" s="108"/>
    </row>
    <row r="102" spans="2:47" s="9" customFormat="1" ht="19.95" customHeight="1">
      <c r="B102" s="108"/>
      <c r="D102" s="109" t="s">
        <v>124</v>
      </c>
      <c r="E102" s="110"/>
      <c r="F102" s="110"/>
      <c r="G102" s="110"/>
      <c r="H102" s="110"/>
      <c r="I102" s="110"/>
      <c r="J102" s="111">
        <f>J160</f>
        <v>0</v>
      </c>
      <c r="L102" s="108"/>
    </row>
    <row r="103" spans="2:47" s="9" customFormat="1" ht="19.95" customHeight="1">
      <c r="B103" s="108"/>
      <c r="D103" s="109" t="s">
        <v>125</v>
      </c>
      <c r="E103" s="110"/>
      <c r="F103" s="110"/>
      <c r="G103" s="110"/>
      <c r="H103" s="110"/>
      <c r="I103" s="110"/>
      <c r="J103" s="111">
        <f>J166</f>
        <v>0</v>
      </c>
      <c r="L103" s="108"/>
    </row>
    <row r="104" spans="2:47" s="9" customFormat="1" ht="19.95" customHeight="1">
      <c r="B104" s="108"/>
      <c r="D104" s="109" t="s">
        <v>126</v>
      </c>
      <c r="E104" s="110"/>
      <c r="F104" s="110"/>
      <c r="G104" s="110"/>
      <c r="H104" s="110"/>
      <c r="I104" s="110"/>
      <c r="J104" s="111">
        <f>J173</f>
        <v>0</v>
      </c>
      <c r="L104" s="108"/>
    </row>
    <row r="105" spans="2:47" s="9" customFormat="1" ht="19.95" customHeight="1">
      <c r="B105" s="108"/>
      <c r="D105" s="109" t="s">
        <v>127</v>
      </c>
      <c r="E105" s="110"/>
      <c r="F105" s="110"/>
      <c r="G105" s="110"/>
      <c r="H105" s="110"/>
      <c r="I105" s="110"/>
      <c r="J105" s="111">
        <f>J175</f>
        <v>0</v>
      </c>
      <c r="L105" s="108"/>
    </row>
    <row r="106" spans="2:47" s="9" customFormat="1" ht="19.95" customHeight="1">
      <c r="B106" s="108"/>
      <c r="D106" s="109" t="s">
        <v>128</v>
      </c>
      <c r="E106" s="110"/>
      <c r="F106" s="110"/>
      <c r="G106" s="110"/>
      <c r="H106" s="110"/>
      <c r="I106" s="110"/>
      <c r="J106" s="111">
        <f>J179</f>
        <v>0</v>
      </c>
      <c r="L106" s="108"/>
    </row>
    <row r="107" spans="2:47" s="8" customFormat="1" ht="24.9" customHeight="1">
      <c r="B107" s="104"/>
      <c r="D107" s="105" t="s">
        <v>129</v>
      </c>
      <c r="E107" s="106"/>
      <c r="F107" s="106"/>
      <c r="G107" s="106"/>
      <c r="H107" s="106"/>
      <c r="I107" s="106"/>
      <c r="J107" s="107">
        <f>J181</f>
        <v>0</v>
      </c>
      <c r="L107" s="104"/>
    </row>
    <row r="108" spans="2:47" s="9" customFormat="1" ht="19.95" customHeight="1">
      <c r="B108" s="108"/>
      <c r="D108" s="109" t="s">
        <v>130</v>
      </c>
      <c r="E108" s="110"/>
      <c r="F108" s="110"/>
      <c r="G108" s="110"/>
      <c r="H108" s="110"/>
      <c r="I108" s="110"/>
      <c r="J108" s="111">
        <f>J182</f>
        <v>0</v>
      </c>
      <c r="L108" s="108"/>
    </row>
    <row r="109" spans="2:47" s="9" customFormat="1" ht="19.95" customHeight="1">
      <c r="B109" s="108"/>
      <c r="D109" s="109" t="s">
        <v>131</v>
      </c>
      <c r="E109" s="110"/>
      <c r="F109" s="110"/>
      <c r="G109" s="110"/>
      <c r="H109" s="110"/>
      <c r="I109" s="110"/>
      <c r="J109" s="111">
        <f>J192</f>
        <v>0</v>
      </c>
      <c r="L109" s="108"/>
    </row>
    <row r="110" spans="2:47" s="9" customFormat="1" ht="19.95" customHeight="1">
      <c r="B110" s="108"/>
      <c r="D110" s="109" t="s">
        <v>132</v>
      </c>
      <c r="E110" s="110"/>
      <c r="F110" s="110"/>
      <c r="G110" s="110"/>
      <c r="H110" s="110"/>
      <c r="I110" s="110"/>
      <c r="J110" s="111">
        <f>J199</f>
        <v>0</v>
      </c>
      <c r="L110" s="108"/>
    </row>
    <row r="111" spans="2:47" s="9" customFormat="1" ht="19.95" customHeight="1">
      <c r="B111" s="108"/>
      <c r="D111" s="109" t="s">
        <v>133</v>
      </c>
      <c r="E111" s="110"/>
      <c r="F111" s="110"/>
      <c r="G111" s="110"/>
      <c r="H111" s="110"/>
      <c r="I111" s="110"/>
      <c r="J111" s="111">
        <f>J204</f>
        <v>0</v>
      </c>
      <c r="L111" s="108"/>
    </row>
    <row r="112" spans="2:47" s="9" customFormat="1" ht="19.95" customHeight="1">
      <c r="B112" s="108"/>
      <c r="D112" s="109" t="s">
        <v>134</v>
      </c>
      <c r="E112" s="110"/>
      <c r="F112" s="110"/>
      <c r="G112" s="110"/>
      <c r="H112" s="110"/>
      <c r="I112" s="110"/>
      <c r="J112" s="111">
        <f>J209</f>
        <v>0</v>
      </c>
      <c r="L112" s="108"/>
    </row>
    <row r="113" spans="2:12" s="9" customFormat="1" ht="19.95" customHeight="1">
      <c r="B113" s="108"/>
      <c r="D113" s="109" t="s">
        <v>135</v>
      </c>
      <c r="E113" s="110"/>
      <c r="F113" s="110"/>
      <c r="G113" s="110"/>
      <c r="H113" s="110"/>
      <c r="I113" s="110"/>
      <c r="J113" s="111">
        <f>J218</f>
        <v>0</v>
      </c>
      <c r="L113" s="108"/>
    </row>
    <row r="114" spans="2:12" s="8" customFormat="1" ht="24.9" customHeight="1">
      <c r="B114" s="104"/>
      <c r="D114" s="105" t="s">
        <v>136</v>
      </c>
      <c r="E114" s="106"/>
      <c r="F114" s="106"/>
      <c r="G114" s="106"/>
      <c r="H114" s="106"/>
      <c r="I114" s="106"/>
      <c r="J114" s="107">
        <f>J222</f>
        <v>0</v>
      </c>
      <c r="L114" s="104"/>
    </row>
    <row r="115" spans="2:12" s="9" customFormat="1" ht="19.95" customHeight="1">
      <c r="B115" s="108"/>
      <c r="D115" s="109" t="s">
        <v>137</v>
      </c>
      <c r="E115" s="110"/>
      <c r="F115" s="110"/>
      <c r="G115" s="110"/>
      <c r="H115" s="110"/>
      <c r="I115" s="110"/>
      <c r="J115" s="111">
        <f>J223</f>
        <v>0</v>
      </c>
      <c r="L115" s="108"/>
    </row>
    <row r="116" spans="2:12" s="9" customFormat="1" ht="19.95" customHeight="1">
      <c r="B116" s="108"/>
      <c r="D116" s="109" t="s">
        <v>138</v>
      </c>
      <c r="E116" s="110"/>
      <c r="F116" s="110"/>
      <c r="G116" s="110"/>
      <c r="H116" s="110"/>
      <c r="I116" s="110"/>
      <c r="J116" s="111">
        <f>J266</f>
        <v>0</v>
      </c>
      <c r="L116" s="108"/>
    </row>
    <row r="117" spans="2:12" s="9" customFormat="1" ht="19.95" customHeight="1">
      <c r="B117" s="108"/>
      <c r="D117" s="109" t="s">
        <v>139</v>
      </c>
      <c r="E117" s="110"/>
      <c r="F117" s="110"/>
      <c r="G117" s="110"/>
      <c r="H117" s="110"/>
      <c r="I117" s="110"/>
      <c r="J117" s="111">
        <f>J291</f>
        <v>0</v>
      </c>
      <c r="L117" s="108"/>
    </row>
    <row r="118" spans="2:12" s="1" customFormat="1" ht="21.75" customHeight="1">
      <c r="B118" s="25"/>
      <c r="L118" s="25"/>
    </row>
    <row r="119" spans="2:12" s="1" customFormat="1" ht="6.9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25"/>
    </row>
    <row r="123" spans="2:12" s="1" customFormat="1" ht="6.9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25"/>
    </row>
    <row r="124" spans="2:12" s="1" customFormat="1" ht="24.9" customHeight="1">
      <c r="B124" s="25"/>
      <c r="C124" s="17" t="s">
        <v>140</v>
      </c>
      <c r="L124" s="25"/>
    </row>
    <row r="125" spans="2:12" s="1" customFormat="1" ht="6.9" customHeight="1">
      <c r="B125" s="25"/>
      <c r="L125" s="25"/>
    </row>
    <row r="126" spans="2:12" s="1" customFormat="1" ht="12" customHeight="1">
      <c r="B126" s="25"/>
      <c r="C126" s="22" t="s">
        <v>13</v>
      </c>
      <c r="L126" s="25"/>
    </row>
    <row r="127" spans="2:12" s="1" customFormat="1" ht="16.5" customHeight="1">
      <c r="B127" s="25"/>
      <c r="E127" s="200" t="str">
        <f>E7</f>
        <v>Novostavba zimoviště Liblín</v>
      </c>
      <c r="F127" s="202"/>
      <c r="G127" s="202"/>
      <c r="H127" s="202"/>
      <c r="L127" s="25"/>
    </row>
    <row r="128" spans="2:12" ht="12" customHeight="1">
      <c r="B128" s="16"/>
      <c r="C128" s="22" t="s">
        <v>112</v>
      </c>
      <c r="L128" s="16"/>
    </row>
    <row r="129" spans="2:65" s="1" customFormat="1" ht="16.5" customHeight="1">
      <c r="B129" s="25"/>
      <c r="E129" s="200" t="s">
        <v>113</v>
      </c>
      <c r="F129" s="201"/>
      <c r="G129" s="201"/>
      <c r="H129" s="201"/>
      <c r="L129" s="25"/>
    </row>
    <row r="130" spans="2:65" s="1" customFormat="1" ht="12" customHeight="1">
      <c r="B130" s="25"/>
      <c r="C130" s="22" t="s">
        <v>114</v>
      </c>
      <c r="L130" s="25"/>
    </row>
    <row r="131" spans="2:65" s="1" customFormat="1" ht="16.5" customHeight="1">
      <c r="B131" s="25"/>
      <c r="E131" s="181" t="str">
        <f>E11</f>
        <v>SO 01-1 - Stavební náklady</v>
      </c>
      <c r="F131" s="201"/>
      <c r="G131" s="201"/>
      <c r="H131" s="201"/>
      <c r="L131" s="25"/>
    </row>
    <row r="132" spans="2:65" s="1" customFormat="1" ht="6.9" customHeight="1">
      <c r="B132" s="25"/>
      <c r="L132" s="25"/>
    </row>
    <row r="133" spans="2:65" s="1" customFormat="1" ht="12" customHeight="1">
      <c r="B133" s="25"/>
      <c r="C133" s="22" t="s">
        <v>17</v>
      </c>
      <c r="F133" s="20" t="str">
        <f>F14</f>
        <v>Liblín</v>
      </c>
      <c r="I133" s="22" t="s">
        <v>19</v>
      </c>
      <c r="J133" s="45">
        <f>IF(J14="","",J14)</f>
        <v>43644</v>
      </c>
      <c r="L133" s="25"/>
    </row>
    <row r="134" spans="2:65" s="1" customFormat="1" ht="6.9" customHeight="1">
      <c r="B134" s="25"/>
      <c r="L134" s="25"/>
    </row>
    <row r="135" spans="2:65" s="1" customFormat="1" ht="15.15" customHeight="1">
      <c r="B135" s="25"/>
      <c r="C135" s="22" t="s">
        <v>20</v>
      </c>
      <c r="F135" s="20" t="str">
        <f>E17</f>
        <v xml:space="preserve"> </v>
      </c>
      <c r="I135" s="22" t="s">
        <v>25</v>
      </c>
      <c r="J135" s="23" t="str">
        <f>E23</f>
        <v xml:space="preserve"> </v>
      </c>
      <c r="L135" s="25"/>
    </row>
    <row r="136" spans="2:65" s="1" customFormat="1" ht="15.15" customHeight="1">
      <c r="B136" s="25"/>
      <c r="C136" s="22" t="s">
        <v>24</v>
      </c>
      <c r="F136" s="20" t="str">
        <f>IF(E20="","",E20)</f>
        <v/>
      </c>
      <c r="I136" s="22" t="s">
        <v>27</v>
      </c>
      <c r="J136" s="23" t="str">
        <f>E26</f>
        <v xml:space="preserve"> </v>
      </c>
      <c r="L136" s="25"/>
    </row>
    <row r="137" spans="2:65" s="1" customFormat="1" ht="10.35" customHeight="1">
      <c r="B137" s="25"/>
      <c r="L137" s="25"/>
    </row>
    <row r="138" spans="2:65" s="10" customFormat="1" ht="29.25" customHeight="1">
      <c r="B138" s="112"/>
      <c r="C138" s="113" t="s">
        <v>141</v>
      </c>
      <c r="D138" s="114" t="s">
        <v>54</v>
      </c>
      <c r="E138" s="114" t="s">
        <v>50</v>
      </c>
      <c r="F138" s="114" t="s">
        <v>51</v>
      </c>
      <c r="G138" s="114" t="s">
        <v>142</v>
      </c>
      <c r="H138" s="114" t="s">
        <v>143</v>
      </c>
      <c r="I138" s="114" t="s">
        <v>144</v>
      </c>
      <c r="J138" s="115" t="s">
        <v>118</v>
      </c>
      <c r="K138" s="116" t="s">
        <v>145</v>
      </c>
      <c r="L138" s="112"/>
      <c r="M138" s="52" t="s">
        <v>1</v>
      </c>
      <c r="N138" s="53" t="s">
        <v>33</v>
      </c>
      <c r="O138" s="53" t="s">
        <v>146</v>
      </c>
      <c r="P138" s="53" t="s">
        <v>147</v>
      </c>
      <c r="Q138" s="53" t="s">
        <v>148</v>
      </c>
      <c r="R138" s="53" t="s">
        <v>149</v>
      </c>
      <c r="S138" s="53" t="s">
        <v>150</v>
      </c>
      <c r="T138" s="54" t="s">
        <v>151</v>
      </c>
    </row>
    <row r="139" spans="2:65" s="1" customFormat="1" ht="22.95" customHeight="1">
      <c r="B139" s="25"/>
      <c r="C139" s="57" t="s">
        <v>152</v>
      </c>
      <c r="J139" s="117">
        <f>BK139</f>
        <v>0</v>
      </c>
      <c r="L139" s="25"/>
      <c r="M139" s="55"/>
      <c r="N139" s="46"/>
      <c r="O139" s="46"/>
      <c r="P139" s="118">
        <f>P140+P181+P222</f>
        <v>2279.698136</v>
      </c>
      <c r="Q139" s="46"/>
      <c r="R139" s="118">
        <f>R140+R181+R222</f>
        <v>752.14881871891839</v>
      </c>
      <c r="S139" s="46"/>
      <c r="T139" s="119">
        <f>T140+T181+T222</f>
        <v>0</v>
      </c>
      <c r="AT139" s="13" t="s">
        <v>68</v>
      </c>
      <c r="AU139" s="13" t="s">
        <v>120</v>
      </c>
      <c r="BK139" s="120">
        <f>BK140+BK181+BK222</f>
        <v>0</v>
      </c>
    </row>
    <row r="140" spans="2:65" s="11" customFormat="1" ht="25.95" customHeight="1">
      <c r="B140" s="121"/>
      <c r="D140" s="122" t="s">
        <v>68</v>
      </c>
      <c r="E140" s="123" t="s">
        <v>153</v>
      </c>
      <c r="F140" s="123" t="s">
        <v>154</v>
      </c>
      <c r="J140" s="124">
        <f>BK140</f>
        <v>0</v>
      </c>
      <c r="L140" s="121"/>
      <c r="M140" s="125"/>
      <c r="N140" s="126"/>
      <c r="O140" s="126"/>
      <c r="P140" s="127">
        <f>P141+P150+P160+P166+P173+P175+P179</f>
        <v>1567.8149679999999</v>
      </c>
      <c r="Q140" s="126"/>
      <c r="R140" s="127">
        <f>R141+R150+R160+R166+R173+R175+R179</f>
        <v>718.0504287189184</v>
      </c>
      <c r="S140" s="126"/>
      <c r="T140" s="128">
        <f>T141+T150+T160+T166+T173+T175+T179</f>
        <v>0</v>
      </c>
      <c r="AR140" s="122" t="s">
        <v>76</v>
      </c>
      <c r="AT140" s="129" t="s">
        <v>68</v>
      </c>
      <c r="AU140" s="129" t="s">
        <v>69</v>
      </c>
      <c r="AY140" s="122" t="s">
        <v>155</v>
      </c>
      <c r="BK140" s="130">
        <f>BK141+BK150+BK160+BK166+BK173+BK175+BK179</f>
        <v>0</v>
      </c>
    </row>
    <row r="141" spans="2:65" s="11" customFormat="1" ht="22.95" customHeight="1">
      <c r="B141" s="121"/>
      <c r="D141" s="122" t="s">
        <v>68</v>
      </c>
      <c r="E141" s="131" t="s">
        <v>76</v>
      </c>
      <c r="F141" s="131" t="s">
        <v>156</v>
      </c>
      <c r="J141" s="132">
        <f>BK141</f>
        <v>0</v>
      </c>
      <c r="L141" s="121"/>
      <c r="M141" s="125"/>
      <c r="N141" s="126"/>
      <c r="O141" s="126"/>
      <c r="P141" s="127">
        <f>SUM(P142:P149)</f>
        <v>230.06054400000002</v>
      </c>
      <c r="Q141" s="126"/>
      <c r="R141" s="127">
        <f>SUM(R142:R149)</f>
        <v>0</v>
      </c>
      <c r="S141" s="126"/>
      <c r="T141" s="128">
        <f>SUM(T142:T149)</f>
        <v>0</v>
      </c>
      <c r="AR141" s="122" t="s">
        <v>76</v>
      </c>
      <c r="AT141" s="129" t="s">
        <v>68</v>
      </c>
      <c r="AU141" s="129" t="s">
        <v>76</v>
      </c>
      <c r="AY141" s="122" t="s">
        <v>155</v>
      </c>
      <c r="BK141" s="130">
        <f>SUM(BK142:BK149)</f>
        <v>0</v>
      </c>
    </row>
    <row r="142" spans="2:65" s="1" customFormat="1" ht="16.5" customHeight="1">
      <c r="B142" s="133"/>
      <c r="C142" s="134" t="s">
        <v>76</v>
      </c>
      <c r="D142" s="134" t="s">
        <v>157</v>
      </c>
      <c r="E142" s="135" t="s">
        <v>158</v>
      </c>
      <c r="F142" s="136" t="s">
        <v>159</v>
      </c>
      <c r="G142" s="137" t="s">
        <v>160</v>
      </c>
      <c r="H142" s="138">
        <v>131.6</v>
      </c>
      <c r="I142" s="139"/>
      <c r="J142" s="139">
        <f t="shared" ref="J142:J149" si="0">ROUND(I142*H142,2)</f>
        <v>0</v>
      </c>
      <c r="K142" s="136" t="s">
        <v>1</v>
      </c>
      <c r="L142" s="25"/>
      <c r="M142" s="140" t="s">
        <v>1</v>
      </c>
      <c r="N142" s="141" t="s">
        <v>34</v>
      </c>
      <c r="O142" s="142">
        <v>9.7000000000000003E-2</v>
      </c>
      <c r="P142" s="142">
        <f t="shared" ref="P142:P149" si="1">O142*H142</f>
        <v>12.7652</v>
      </c>
      <c r="Q142" s="142">
        <v>0</v>
      </c>
      <c r="R142" s="142">
        <f t="shared" ref="R142:R149" si="2">Q142*H142</f>
        <v>0</v>
      </c>
      <c r="S142" s="142">
        <v>0</v>
      </c>
      <c r="T142" s="143">
        <f t="shared" ref="T142:T149" si="3">S142*H142</f>
        <v>0</v>
      </c>
      <c r="AR142" s="144" t="s">
        <v>161</v>
      </c>
      <c r="AT142" s="144" t="s">
        <v>157</v>
      </c>
      <c r="AU142" s="144" t="s">
        <v>78</v>
      </c>
      <c r="AY142" s="13" t="s">
        <v>155</v>
      </c>
      <c r="BE142" s="145">
        <f t="shared" ref="BE142:BE149" si="4">IF(N142="základní",J142,0)</f>
        <v>0</v>
      </c>
      <c r="BF142" s="145">
        <f t="shared" ref="BF142:BF149" si="5">IF(N142="snížená",J142,0)</f>
        <v>0</v>
      </c>
      <c r="BG142" s="145">
        <f t="shared" ref="BG142:BG149" si="6">IF(N142="zákl. přenesená",J142,0)</f>
        <v>0</v>
      </c>
      <c r="BH142" s="145">
        <f t="shared" ref="BH142:BH149" si="7">IF(N142="sníž. přenesená",J142,0)</f>
        <v>0</v>
      </c>
      <c r="BI142" s="145">
        <f t="shared" ref="BI142:BI149" si="8">IF(N142="nulová",J142,0)</f>
        <v>0</v>
      </c>
      <c r="BJ142" s="13" t="s">
        <v>76</v>
      </c>
      <c r="BK142" s="145">
        <f t="shared" ref="BK142:BK149" si="9">ROUND(I142*H142,2)</f>
        <v>0</v>
      </c>
      <c r="BL142" s="13" t="s">
        <v>161</v>
      </c>
      <c r="BM142" s="144" t="s">
        <v>162</v>
      </c>
    </row>
    <row r="143" spans="2:65" s="1" customFormat="1" ht="24" customHeight="1">
      <c r="B143" s="133"/>
      <c r="C143" s="134" t="s">
        <v>78</v>
      </c>
      <c r="D143" s="134" t="s">
        <v>157</v>
      </c>
      <c r="E143" s="135" t="s">
        <v>163</v>
      </c>
      <c r="F143" s="136" t="s">
        <v>164</v>
      </c>
      <c r="G143" s="137" t="s">
        <v>160</v>
      </c>
      <c r="H143" s="138">
        <v>181.70400000000001</v>
      </c>
      <c r="I143" s="139"/>
      <c r="J143" s="139">
        <f t="shared" si="0"/>
        <v>0</v>
      </c>
      <c r="K143" s="136" t="s">
        <v>1</v>
      </c>
      <c r="L143" s="25"/>
      <c r="M143" s="140" t="s">
        <v>1</v>
      </c>
      <c r="N143" s="141" t="s">
        <v>34</v>
      </c>
      <c r="O143" s="142">
        <v>0.46700000000000003</v>
      </c>
      <c r="P143" s="142">
        <f t="shared" si="1"/>
        <v>84.855768000000012</v>
      </c>
      <c r="Q143" s="142">
        <v>0</v>
      </c>
      <c r="R143" s="142">
        <f t="shared" si="2"/>
        <v>0</v>
      </c>
      <c r="S143" s="142">
        <v>0</v>
      </c>
      <c r="T143" s="143">
        <f t="shared" si="3"/>
        <v>0</v>
      </c>
      <c r="AR143" s="144" t="s">
        <v>161</v>
      </c>
      <c r="AT143" s="144" t="s">
        <v>157</v>
      </c>
      <c r="AU143" s="144" t="s">
        <v>78</v>
      </c>
      <c r="AY143" s="13" t="s">
        <v>155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3" t="s">
        <v>76</v>
      </c>
      <c r="BK143" s="145">
        <f t="shared" si="9"/>
        <v>0</v>
      </c>
      <c r="BL143" s="13" t="s">
        <v>161</v>
      </c>
      <c r="BM143" s="144" t="s">
        <v>165</v>
      </c>
    </row>
    <row r="144" spans="2:65" s="1" customFormat="1" ht="24" customHeight="1">
      <c r="B144" s="133"/>
      <c r="C144" s="134" t="s">
        <v>166</v>
      </c>
      <c r="D144" s="134" t="s">
        <v>157</v>
      </c>
      <c r="E144" s="135" t="s">
        <v>167</v>
      </c>
      <c r="F144" s="136" t="s">
        <v>168</v>
      </c>
      <c r="G144" s="137" t="s">
        <v>160</v>
      </c>
      <c r="H144" s="138">
        <v>16.416</v>
      </c>
      <c r="I144" s="139"/>
      <c r="J144" s="139">
        <f t="shared" si="0"/>
        <v>0</v>
      </c>
      <c r="K144" s="136" t="s">
        <v>169</v>
      </c>
      <c r="L144" s="25"/>
      <c r="M144" s="140" t="s">
        <v>1</v>
      </c>
      <c r="N144" s="141" t="s">
        <v>34</v>
      </c>
      <c r="O144" s="142">
        <v>1.2110000000000001</v>
      </c>
      <c r="P144" s="142">
        <f t="shared" si="1"/>
        <v>19.879776000000003</v>
      </c>
      <c r="Q144" s="142">
        <v>0</v>
      </c>
      <c r="R144" s="142">
        <f t="shared" si="2"/>
        <v>0</v>
      </c>
      <c r="S144" s="142">
        <v>0</v>
      </c>
      <c r="T144" s="143">
        <f t="shared" si="3"/>
        <v>0</v>
      </c>
      <c r="AR144" s="144" t="s">
        <v>161</v>
      </c>
      <c r="AT144" s="144" t="s">
        <v>157</v>
      </c>
      <c r="AU144" s="144" t="s">
        <v>78</v>
      </c>
      <c r="AY144" s="13" t="s">
        <v>155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3" t="s">
        <v>76</v>
      </c>
      <c r="BK144" s="145">
        <f t="shared" si="9"/>
        <v>0</v>
      </c>
      <c r="BL144" s="13" t="s">
        <v>161</v>
      </c>
      <c r="BM144" s="144" t="s">
        <v>170</v>
      </c>
    </row>
    <row r="145" spans="2:65" s="1" customFormat="1" ht="24" customHeight="1">
      <c r="B145" s="133"/>
      <c r="C145" s="134" t="s">
        <v>161</v>
      </c>
      <c r="D145" s="134" t="s">
        <v>157</v>
      </c>
      <c r="E145" s="135" t="s">
        <v>171</v>
      </c>
      <c r="F145" s="136" t="s">
        <v>172</v>
      </c>
      <c r="G145" s="137" t="s">
        <v>160</v>
      </c>
      <c r="H145" s="138">
        <v>19.760000000000002</v>
      </c>
      <c r="I145" s="139"/>
      <c r="J145" s="139">
        <f t="shared" si="0"/>
        <v>0</v>
      </c>
      <c r="K145" s="136" t="s">
        <v>173</v>
      </c>
      <c r="L145" s="25"/>
      <c r="M145" s="140" t="s">
        <v>1</v>
      </c>
      <c r="N145" s="141" t="s">
        <v>34</v>
      </c>
      <c r="O145" s="142">
        <v>0.82499999999999996</v>
      </c>
      <c r="P145" s="142">
        <f t="shared" si="1"/>
        <v>16.302</v>
      </c>
      <c r="Q145" s="142">
        <v>0</v>
      </c>
      <c r="R145" s="142">
        <f t="shared" si="2"/>
        <v>0</v>
      </c>
      <c r="S145" s="142">
        <v>0</v>
      </c>
      <c r="T145" s="143">
        <f t="shared" si="3"/>
        <v>0</v>
      </c>
      <c r="AR145" s="144" t="s">
        <v>161</v>
      </c>
      <c r="AT145" s="144" t="s">
        <v>157</v>
      </c>
      <c r="AU145" s="144" t="s">
        <v>78</v>
      </c>
      <c r="AY145" s="13" t="s">
        <v>155</v>
      </c>
      <c r="BE145" s="145">
        <f t="shared" si="4"/>
        <v>0</v>
      </c>
      <c r="BF145" s="145">
        <f t="shared" si="5"/>
        <v>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3" t="s">
        <v>76</v>
      </c>
      <c r="BK145" s="145">
        <f t="shared" si="9"/>
        <v>0</v>
      </c>
      <c r="BL145" s="13" t="s">
        <v>161</v>
      </c>
      <c r="BM145" s="144" t="s">
        <v>174</v>
      </c>
    </row>
    <row r="146" spans="2:65" s="1" customFormat="1" ht="16.5" customHeight="1">
      <c r="B146" s="133"/>
      <c r="C146" s="134" t="s">
        <v>175</v>
      </c>
      <c r="D146" s="134" t="s">
        <v>157</v>
      </c>
      <c r="E146" s="135" t="s">
        <v>176</v>
      </c>
      <c r="F146" s="136" t="s">
        <v>177</v>
      </c>
      <c r="G146" s="137" t="s">
        <v>160</v>
      </c>
      <c r="H146" s="138">
        <v>23.04</v>
      </c>
      <c r="I146" s="139"/>
      <c r="J146" s="139">
        <f t="shared" si="0"/>
        <v>0</v>
      </c>
      <c r="K146" s="136" t="s">
        <v>1</v>
      </c>
      <c r="L146" s="25"/>
      <c r="M146" s="140" t="s">
        <v>1</v>
      </c>
      <c r="N146" s="141" t="s">
        <v>34</v>
      </c>
      <c r="O146" s="142">
        <v>3.14</v>
      </c>
      <c r="P146" s="142">
        <f t="shared" si="1"/>
        <v>72.345600000000005</v>
      </c>
      <c r="Q146" s="142">
        <v>0</v>
      </c>
      <c r="R146" s="142">
        <f t="shared" si="2"/>
        <v>0</v>
      </c>
      <c r="S146" s="142">
        <v>0</v>
      </c>
      <c r="T146" s="143">
        <f t="shared" si="3"/>
        <v>0</v>
      </c>
      <c r="AR146" s="144" t="s">
        <v>161</v>
      </c>
      <c r="AT146" s="144" t="s">
        <v>157</v>
      </c>
      <c r="AU146" s="144" t="s">
        <v>78</v>
      </c>
      <c r="AY146" s="13" t="s">
        <v>155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3" t="s">
        <v>76</v>
      </c>
      <c r="BK146" s="145">
        <f t="shared" si="9"/>
        <v>0</v>
      </c>
      <c r="BL146" s="13" t="s">
        <v>161</v>
      </c>
      <c r="BM146" s="144" t="s">
        <v>178</v>
      </c>
    </row>
    <row r="147" spans="2:65" s="1" customFormat="1" ht="24" customHeight="1">
      <c r="B147" s="133"/>
      <c r="C147" s="134" t="s">
        <v>179</v>
      </c>
      <c r="D147" s="134" t="s">
        <v>157</v>
      </c>
      <c r="E147" s="135" t="s">
        <v>180</v>
      </c>
      <c r="F147" s="136" t="s">
        <v>181</v>
      </c>
      <c r="G147" s="137" t="s">
        <v>160</v>
      </c>
      <c r="H147" s="138">
        <v>240.92</v>
      </c>
      <c r="I147" s="139"/>
      <c r="J147" s="139">
        <f t="shared" si="0"/>
        <v>0</v>
      </c>
      <c r="K147" s="136" t="s">
        <v>182</v>
      </c>
      <c r="L147" s="25"/>
      <c r="M147" s="140" t="s">
        <v>1</v>
      </c>
      <c r="N147" s="141" t="s">
        <v>34</v>
      </c>
      <c r="O147" s="142">
        <v>4.3999999999999997E-2</v>
      </c>
      <c r="P147" s="142">
        <f t="shared" si="1"/>
        <v>10.600479999999999</v>
      </c>
      <c r="Q147" s="142">
        <v>0</v>
      </c>
      <c r="R147" s="142">
        <f t="shared" si="2"/>
        <v>0</v>
      </c>
      <c r="S147" s="142">
        <v>0</v>
      </c>
      <c r="T147" s="143">
        <f t="shared" si="3"/>
        <v>0</v>
      </c>
      <c r="AR147" s="144" t="s">
        <v>161</v>
      </c>
      <c r="AT147" s="144" t="s">
        <v>157</v>
      </c>
      <c r="AU147" s="144" t="s">
        <v>78</v>
      </c>
      <c r="AY147" s="13" t="s">
        <v>155</v>
      </c>
      <c r="BE147" s="145">
        <f t="shared" si="4"/>
        <v>0</v>
      </c>
      <c r="BF147" s="145">
        <f t="shared" si="5"/>
        <v>0</v>
      </c>
      <c r="BG147" s="145">
        <f t="shared" si="6"/>
        <v>0</v>
      </c>
      <c r="BH147" s="145">
        <f t="shared" si="7"/>
        <v>0</v>
      </c>
      <c r="BI147" s="145">
        <f t="shared" si="8"/>
        <v>0</v>
      </c>
      <c r="BJ147" s="13" t="s">
        <v>76</v>
      </c>
      <c r="BK147" s="145">
        <f t="shared" si="9"/>
        <v>0</v>
      </c>
      <c r="BL147" s="13" t="s">
        <v>161</v>
      </c>
      <c r="BM147" s="144" t="s">
        <v>183</v>
      </c>
    </row>
    <row r="148" spans="2:65" s="1" customFormat="1" ht="16.5" customHeight="1">
      <c r="B148" s="133"/>
      <c r="C148" s="134" t="s">
        <v>184</v>
      </c>
      <c r="D148" s="134" t="s">
        <v>157</v>
      </c>
      <c r="E148" s="135" t="s">
        <v>185</v>
      </c>
      <c r="F148" s="136" t="s">
        <v>186</v>
      </c>
      <c r="G148" s="137" t="s">
        <v>160</v>
      </c>
      <c r="H148" s="138">
        <v>240.92</v>
      </c>
      <c r="I148" s="139"/>
      <c r="J148" s="139">
        <f t="shared" si="0"/>
        <v>0</v>
      </c>
      <c r="K148" s="136" t="s">
        <v>169</v>
      </c>
      <c r="L148" s="25"/>
      <c r="M148" s="140" t="s">
        <v>1</v>
      </c>
      <c r="N148" s="141" t="s">
        <v>34</v>
      </c>
      <c r="O148" s="142">
        <v>8.9999999999999993E-3</v>
      </c>
      <c r="P148" s="142">
        <f t="shared" si="1"/>
        <v>2.1682799999999998</v>
      </c>
      <c r="Q148" s="142">
        <v>0</v>
      </c>
      <c r="R148" s="142">
        <f t="shared" si="2"/>
        <v>0</v>
      </c>
      <c r="S148" s="142">
        <v>0</v>
      </c>
      <c r="T148" s="143">
        <f t="shared" si="3"/>
        <v>0</v>
      </c>
      <c r="AR148" s="144" t="s">
        <v>161</v>
      </c>
      <c r="AT148" s="144" t="s">
        <v>157</v>
      </c>
      <c r="AU148" s="144" t="s">
        <v>78</v>
      </c>
      <c r="AY148" s="13" t="s">
        <v>155</v>
      </c>
      <c r="BE148" s="145">
        <f t="shared" si="4"/>
        <v>0</v>
      </c>
      <c r="BF148" s="145">
        <f t="shared" si="5"/>
        <v>0</v>
      </c>
      <c r="BG148" s="145">
        <f t="shared" si="6"/>
        <v>0</v>
      </c>
      <c r="BH148" s="145">
        <f t="shared" si="7"/>
        <v>0</v>
      </c>
      <c r="BI148" s="145">
        <f t="shared" si="8"/>
        <v>0</v>
      </c>
      <c r="BJ148" s="13" t="s">
        <v>76</v>
      </c>
      <c r="BK148" s="145">
        <f t="shared" si="9"/>
        <v>0</v>
      </c>
      <c r="BL148" s="13" t="s">
        <v>161</v>
      </c>
      <c r="BM148" s="144" t="s">
        <v>187</v>
      </c>
    </row>
    <row r="149" spans="2:65" s="1" customFormat="1" ht="16.5" customHeight="1">
      <c r="B149" s="133"/>
      <c r="C149" s="134" t="s">
        <v>188</v>
      </c>
      <c r="D149" s="134" t="s">
        <v>157</v>
      </c>
      <c r="E149" s="135" t="s">
        <v>189</v>
      </c>
      <c r="F149" s="136" t="s">
        <v>190</v>
      </c>
      <c r="G149" s="137" t="s">
        <v>191</v>
      </c>
      <c r="H149" s="138">
        <v>619.08000000000004</v>
      </c>
      <c r="I149" s="139"/>
      <c r="J149" s="139">
        <f t="shared" si="0"/>
        <v>0</v>
      </c>
      <c r="K149" s="136" t="s">
        <v>173</v>
      </c>
      <c r="L149" s="25"/>
      <c r="M149" s="140" t="s">
        <v>1</v>
      </c>
      <c r="N149" s="141" t="s">
        <v>34</v>
      </c>
      <c r="O149" s="142">
        <v>1.7999999999999999E-2</v>
      </c>
      <c r="P149" s="142">
        <f t="shared" si="1"/>
        <v>11.14344</v>
      </c>
      <c r="Q149" s="142">
        <v>0</v>
      </c>
      <c r="R149" s="142">
        <f t="shared" si="2"/>
        <v>0</v>
      </c>
      <c r="S149" s="142">
        <v>0</v>
      </c>
      <c r="T149" s="143">
        <f t="shared" si="3"/>
        <v>0</v>
      </c>
      <c r="AR149" s="144" t="s">
        <v>161</v>
      </c>
      <c r="AT149" s="144" t="s">
        <v>157</v>
      </c>
      <c r="AU149" s="144" t="s">
        <v>78</v>
      </c>
      <c r="AY149" s="13" t="s">
        <v>155</v>
      </c>
      <c r="BE149" s="145">
        <f t="shared" si="4"/>
        <v>0</v>
      </c>
      <c r="BF149" s="145">
        <f t="shared" si="5"/>
        <v>0</v>
      </c>
      <c r="BG149" s="145">
        <f t="shared" si="6"/>
        <v>0</v>
      </c>
      <c r="BH149" s="145">
        <f t="shared" si="7"/>
        <v>0</v>
      </c>
      <c r="BI149" s="145">
        <f t="shared" si="8"/>
        <v>0</v>
      </c>
      <c r="BJ149" s="13" t="s">
        <v>76</v>
      </c>
      <c r="BK149" s="145">
        <f t="shared" si="9"/>
        <v>0</v>
      </c>
      <c r="BL149" s="13" t="s">
        <v>161</v>
      </c>
      <c r="BM149" s="144" t="s">
        <v>192</v>
      </c>
    </row>
    <row r="150" spans="2:65" s="11" customFormat="1" ht="22.95" customHeight="1">
      <c r="B150" s="121"/>
      <c r="D150" s="122" t="s">
        <v>68</v>
      </c>
      <c r="E150" s="131" t="s">
        <v>78</v>
      </c>
      <c r="F150" s="131" t="s">
        <v>193</v>
      </c>
      <c r="J150" s="132">
        <f>BK150</f>
        <v>0</v>
      </c>
      <c r="L150" s="121"/>
      <c r="M150" s="125"/>
      <c r="N150" s="126"/>
      <c r="O150" s="126"/>
      <c r="P150" s="127">
        <f>SUM(P151:P159)</f>
        <v>302.91706699999992</v>
      </c>
      <c r="Q150" s="126"/>
      <c r="R150" s="127">
        <f>SUM(R151:R159)</f>
        <v>385.30892611000007</v>
      </c>
      <c r="S150" s="126"/>
      <c r="T150" s="128">
        <f>SUM(T151:T159)</f>
        <v>0</v>
      </c>
      <c r="AR150" s="122" t="s">
        <v>76</v>
      </c>
      <c r="AT150" s="129" t="s">
        <v>68</v>
      </c>
      <c r="AU150" s="129" t="s">
        <v>76</v>
      </c>
      <c r="AY150" s="122" t="s">
        <v>155</v>
      </c>
      <c r="BK150" s="130">
        <f>SUM(BK151:BK159)</f>
        <v>0</v>
      </c>
    </row>
    <row r="151" spans="2:65" s="1" customFormat="1" ht="24" customHeight="1">
      <c r="B151" s="133"/>
      <c r="C151" s="134" t="s">
        <v>194</v>
      </c>
      <c r="D151" s="134" t="s">
        <v>157</v>
      </c>
      <c r="E151" s="135" t="s">
        <v>195</v>
      </c>
      <c r="F151" s="136" t="s">
        <v>196</v>
      </c>
      <c r="G151" s="137" t="s">
        <v>160</v>
      </c>
      <c r="H151" s="138">
        <v>151.41999999999999</v>
      </c>
      <c r="I151" s="139"/>
      <c r="J151" s="139">
        <f t="shared" ref="J151:J159" si="10">ROUND(I151*H151,2)</f>
        <v>0</v>
      </c>
      <c r="K151" s="136" t="s">
        <v>169</v>
      </c>
      <c r="L151" s="25"/>
      <c r="M151" s="140" t="s">
        <v>1</v>
      </c>
      <c r="N151" s="141" t="s">
        <v>34</v>
      </c>
      <c r="O151" s="142">
        <v>1.0249999999999999</v>
      </c>
      <c r="P151" s="142">
        <f t="shared" ref="P151:P159" si="11">O151*H151</f>
        <v>155.20549999999997</v>
      </c>
      <c r="Q151" s="142">
        <v>2.16</v>
      </c>
      <c r="R151" s="142">
        <f t="shared" ref="R151:R159" si="12">Q151*H151</f>
        <v>327.06720000000001</v>
      </c>
      <c r="S151" s="142">
        <v>0</v>
      </c>
      <c r="T151" s="143">
        <f t="shared" ref="T151:T159" si="13">S151*H151</f>
        <v>0</v>
      </c>
      <c r="AR151" s="144" t="s">
        <v>161</v>
      </c>
      <c r="AT151" s="144" t="s">
        <v>157</v>
      </c>
      <c r="AU151" s="144" t="s">
        <v>78</v>
      </c>
      <c r="AY151" s="13" t="s">
        <v>155</v>
      </c>
      <c r="BE151" s="145">
        <f t="shared" ref="BE151:BE159" si="14">IF(N151="základní",J151,0)</f>
        <v>0</v>
      </c>
      <c r="BF151" s="145">
        <f t="shared" ref="BF151:BF159" si="15">IF(N151="snížená",J151,0)</f>
        <v>0</v>
      </c>
      <c r="BG151" s="145">
        <f t="shared" ref="BG151:BG159" si="16">IF(N151="zákl. přenesená",J151,0)</f>
        <v>0</v>
      </c>
      <c r="BH151" s="145">
        <f t="shared" ref="BH151:BH159" si="17">IF(N151="sníž. přenesená",J151,0)</f>
        <v>0</v>
      </c>
      <c r="BI151" s="145">
        <f t="shared" ref="BI151:BI159" si="18">IF(N151="nulová",J151,0)</f>
        <v>0</v>
      </c>
      <c r="BJ151" s="13" t="s">
        <v>76</v>
      </c>
      <c r="BK151" s="145">
        <f t="shared" ref="BK151:BK159" si="19">ROUND(I151*H151,2)</f>
        <v>0</v>
      </c>
      <c r="BL151" s="13" t="s">
        <v>161</v>
      </c>
      <c r="BM151" s="144" t="s">
        <v>197</v>
      </c>
    </row>
    <row r="152" spans="2:65" s="1" customFormat="1" ht="16.5" customHeight="1">
      <c r="B152" s="133"/>
      <c r="C152" s="134" t="s">
        <v>198</v>
      </c>
      <c r="D152" s="134" t="s">
        <v>157</v>
      </c>
      <c r="E152" s="135" t="s">
        <v>199</v>
      </c>
      <c r="F152" s="136" t="s">
        <v>200</v>
      </c>
      <c r="G152" s="137" t="s">
        <v>160</v>
      </c>
      <c r="H152" s="138">
        <v>40.28</v>
      </c>
      <c r="I152" s="139"/>
      <c r="J152" s="139">
        <f t="shared" si="10"/>
        <v>0</v>
      </c>
      <c r="K152" s="136" t="s">
        <v>1</v>
      </c>
      <c r="L152" s="25"/>
      <c r="M152" s="140" t="s">
        <v>1</v>
      </c>
      <c r="N152" s="141" t="s">
        <v>34</v>
      </c>
      <c r="O152" s="142">
        <v>0</v>
      </c>
      <c r="P152" s="142">
        <f t="shared" si="11"/>
        <v>0</v>
      </c>
      <c r="Q152" s="142">
        <v>0</v>
      </c>
      <c r="R152" s="142">
        <f t="shared" si="12"/>
        <v>0</v>
      </c>
      <c r="S152" s="142">
        <v>0</v>
      </c>
      <c r="T152" s="143">
        <f t="shared" si="13"/>
        <v>0</v>
      </c>
      <c r="AR152" s="144" t="s">
        <v>161</v>
      </c>
      <c r="AT152" s="144" t="s">
        <v>157</v>
      </c>
      <c r="AU152" s="144" t="s">
        <v>78</v>
      </c>
      <c r="AY152" s="13" t="s">
        <v>155</v>
      </c>
      <c r="BE152" s="145">
        <f t="shared" si="14"/>
        <v>0</v>
      </c>
      <c r="BF152" s="145">
        <f t="shared" si="15"/>
        <v>0</v>
      </c>
      <c r="BG152" s="145">
        <f t="shared" si="16"/>
        <v>0</v>
      </c>
      <c r="BH152" s="145">
        <f t="shared" si="17"/>
        <v>0</v>
      </c>
      <c r="BI152" s="145">
        <f t="shared" si="18"/>
        <v>0</v>
      </c>
      <c r="BJ152" s="13" t="s">
        <v>76</v>
      </c>
      <c r="BK152" s="145">
        <f t="shared" si="19"/>
        <v>0</v>
      </c>
      <c r="BL152" s="13" t="s">
        <v>161</v>
      </c>
      <c r="BM152" s="144" t="s">
        <v>201</v>
      </c>
    </row>
    <row r="153" spans="2:65" s="1" customFormat="1" ht="16.5" customHeight="1">
      <c r="B153" s="133"/>
      <c r="C153" s="134" t="s">
        <v>202</v>
      </c>
      <c r="D153" s="134" t="s">
        <v>157</v>
      </c>
      <c r="E153" s="135" t="s">
        <v>203</v>
      </c>
      <c r="F153" s="136" t="s">
        <v>204</v>
      </c>
      <c r="G153" s="137" t="s">
        <v>191</v>
      </c>
      <c r="H153" s="138">
        <v>110</v>
      </c>
      <c r="I153" s="139"/>
      <c r="J153" s="139">
        <f t="shared" si="10"/>
        <v>0</v>
      </c>
      <c r="K153" s="136" t="s">
        <v>173</v>
      </c>
      <c r="L153" s="25"/>
      <c r="M153" s="140" t="s">
        <v>1</v>
      </c>
      <c r="N153" s="141" t="s">
        <v>34</v>
      </c>
      <c r="O153" s="142">
        <v>0.247</v>
      </c>
      <c r="P153" s="142">
        <f t="shared" si="11"/>
        <v>27.169999999999998</v>
      </c>
      <c r="Q153" s="142">
        <v>2.6900000000000001E-3</v>
      </c>
      <c r="R153" s="142">
        <f t="shared" si="12"/>
        <v>0.2959</v>
      </c>
      <c r="S153" s="142">
        <v>0</v>
      </c>
      <c r="T153" s="143">
        <f t="shared" si="13"/>
        <v>0</v>
      </c>
      <c r="AR153" s="144" t="s">
        <v>161</v>
      </c>
      <c r="AT153" s="144" t="s">
        <v>157</v>
      </c>
      <c r="AU153" s="144" t="s">
        <v>78</v>
      </c>
      <c r="AY153" s="13" t="s">
        <v>155</v>
      </c>
      <c r="BE153" s="145">
        <f t="shared" si="14"/>
        <v>0</v>
      </c>
      <c r="BF153" s="145">
        <f t="shared" si="15"/>
        <v>0</v>
      </c>
      <c r="BG153" s="145">
        <f t="shared" si="16"/>
        <v>0</v>
      </c>
      <c r="BH153" s="145">
        <f t="shared" si="17"/>
        <v>0</v>
      </c>
      <c r="BI153" s="145">
        <f t="shared" si="18"/>
        <v>0</v>
      </c>
      <c r="BJ153" s="13" t="s">
        <v>76</v>
      </c>
      <c r="BK153" s="145">
        <f t="shared" si="19"/>
        <v>0</v>
      </c>
      <c r="BL153" s="13" t="s">
        <v>161</v>
      </c>
      <c r="BM153" s="144" t="s">
        <v>205</v>
      </c>
    </row>
    <row r="154" spans="2:65" s="1" customFormat="1" ht="16.5" customHeight="1">
      <c r="B154" s="133"/>
      <c r="C154" s="134" t="s">
        <v>206</v>
      </c>
      <c r="D154" s="134" t="s">
        <v>157</v>
      </c>
      <c r="E154" s="135" t="s">
        <v>207</v>
      </c>
      <c r="F154" s="136" t="s">
        <v>208</v>
      </c>
      <c r="G154" s="137" t="s">
        <v>191</v>
      </c>
      <c r="H154" s="138">
        <v>110</v>
      </c>
      <c r="I154" s="139"/>
      <c r="J154" s="139">
        <f t="shared" si="10"/>
        <v>0</v>
      </c>
      <c r="K154" s="136" t="s">
        <v>169</v>
      </c>
      <c r="L154" s="25"/>
      <c r="M154" s="140" t="s">
        <v>1</v>
      </c>
      <c r="N154" s="141" t="s">
        <v>34</v>
      </c>
      <c r="O154" s="142">
        <v>0.20100000000000001</v>
      </c>
      <c r="P154" s="142">
        <f t="shared" si="11"/>
        <v>22.110000000000003</v>
      </c>
      <c r="Q154" s="142">
        <v>0</v>
      </c>
      <c r="R154" s="142">
        <f t="shared" si="12"/>
        <v>0</v>
      </c>
      <c r="S154" s="142">
        <v>0</v>
      </c>
      <c r="T154" s="143">
        <f t="shared" si="13"/>
        <v>0</v>
      </c>
      <c r="AR154" s="144" t="s">
        <v>161</v>
      </c>
      <c r="AT154" s="144" t="s">
        <v>157</v>
      </c>
      <c r="AU154" s="144" t="s">
        <v>78</v>
      </c>
      <c r="AY154" s="13" t="s">
        <v>155</v>
      </c>
      <c r="BE154" s="145">
        <f t="shared" si="14"/>
        <v>0</v>
      </c>
      <c r="BF154" s="145">
        <f t="shared" si="15"/>
        <v>0</v>
      </c>
      <c r="BG154" s="145">
        <f t="shared" si="16"/>
        <v>0</v>
      </c>
      <c r="BH154" s="145">
        <f t="shared" si="17"/>
        <v>0</v>
      </c>
      <c r="BI154" s="145">
        <f t="shared" si="18"/>
        <v>0</v>
      </c>
      <c r="BJ154" s="13" t="s">
        <v>76</v>
      </c>
      <c r="BK154" s="145">
        <f t="shared" si="19"/>
        <v>0</v>
      </c>
      <c r="BL154" s="13" t="s">
        <v>161</v>
      </c>
      <c r="BM154" s="144" t="s">
        <v>209</v>
      </c>
    </row>
    <row r="155" spans="2:65" s="1" customFormat="1" ht="16.5" customHeight="1">
      <c r="B155" s="133"/>
      <c r="C155" s="134" t="s">
        <v>210</v>
      </c>
      <c r="D155" s="134" t="s">
        <v>157</v>
      </c>
      <c r="E155" s="135" t="s">
        <v>211</v>
      </c>
      <c r="F155" s="136" t="s">
        <v>212</v>
      </c>
      <c r="G155" s="137" t="s">
        <v>213</v>
      </c>
      <c r="H155" s="138">
        <v>0.80600000000000005</v>
      </c>
      <c r="I155" s="139"/>
      <c r="J155" s="139">
        <f t="shared" si="10"/>
        <v>0</v>
      </c>
      <c r="K155" s="136" t="s">
        <v>173</v>
      </c>
      <c r="L155" s="25"/>
      <c r="M155" s="140" t="s">
        <v>1</v>
      </c>
      <c r="N155" s="141" t="s">
        <v>34</v>
      </c>
      <c r="O155" s="142">
        <v>32.820999999999998</v>
      </c>
      <c r="P155" s="142">
        <f t="shared" si="11"/>
        <v>26.453726</v>
      </c>
      <c r="Q155" s="142">
        <v>1.0601700000000001</v>
      </c>
      <c r="R155" s="142">
        <f t="shared" si="12"/>
        <v>0.85449702000000005</v>
      </c>
      <c r="S155" s="142">
        <v>0</v>
      </c>
      <c r="T155" s="143">
        <f t="shared" si="13"/>
        <v>0</v>
      </c>
      <c r="AR155" s="144" t="s">
        <v>161</v>
      </c>
      <c r="AT155" s="144" t="s">
        <v>157</v>
      </c>
      <c r="AU155" s="144" t="s">
        <v>78</v>
      </c>
      <c r="AY155" s="13" t="s">
        <v>155</v>
      </c>
      <c r="BE155" s="145">
        <f t="shared" si="14"/>
        <v>0</v>
      </c>
      <c r="BF155" s="145">
        <f t="shared" si="15"/>
        <v>0</v>
      </c>
      <c r="BG155" s="145">
        <f t="shared" si="16"/>
        <v>0</v>
      </c>
      <c r="BH155" s="145">
        <f t="shared" si="17"/>
        <v>0</v>
      </c>
      <c r="BI155" s="145">
        <f t="shared" si="18"/>
        <v>0</v>
      </c>
      <c r="BJ155" s="13" t="s">
        <v>76</v>
      </c>
      <c r="BK155" s="145">
        <f t="shared" si="19"/>
        <v>0</v>
      </c>
      <c r="BL155" s="13" t="s">
        <v>161</v>
      </c>
      <c r="BM155" s="144" t="s">
        <v>214</v>
      </c>
    </row>
    <row r="156" spans="2:65" s="1" customFormat="1" ht="16.5" customHeight="1">
      <c r="B156" s="133"/>
      <c r="C156" s="134" t="s">
        <v>215</v>
      </c>
      <c r="D156" s="134" t="s">
        <v>157</v>
      </c>
      <c r="E156" s="135" t="s">
        <v>216</v>
      </c>
      <c r="F156" s="136" t="s">
        <v>217</v>
      </c>
      <c r="G156" s="137" t="s">
        <v>160</v>
      </c>
      <c r="H156" s="138">
        <v>23.04</v>
      </c>
      <c r="I156" s="139"/>
      <c r="J156" s="139">
        <f t="shared" si="10"/>
        <v>0</v>
      </c>
      <c r="K156" s="136" t="s">
        <v>173</v>
      </c>
      <c r="L156" s="25"/>
      <c r="M156" s="140" t="s">
        <v>1</v>
      </c>
      <c r="N156" s="141" t="s">
        <v>34</v>
      </c>
      <c r="O156" s="142">
        <v>0.58399999999999996</v>
      </c>
      <c r="P156" s="142">
        <f t="shared" si="11"/>
        <v>13.455359999999999</v>
      </c>
      <c r="Q156" s="142">
        <v>2.45329</v>
      </c>
      <c r="R156" s="142">
        <f t="shared" si="12"/>
        <v>56.523801599999999</v>
      </c>
      <c r="S156" s="142">
        <v>0</v>
      </c>
      <c r="T156" s="143">
        <f t="shared" si="13"/>
        <v>0</v>
      </c>
      <c r="AR156" s="144" t="s">
        <v>161</v>
      </c>
      <c r="AT156" s="144" t="s">
        <v>157</v>
      </c>
      <c r="AU156" s="144" t="s">
        <v>78</v>
      </c>
      <c r="AY156" s="13" t="s">
        <v>155</v>
      </c>
      <c r="BE156" s="145">
        <f t="shared" si="14"/>
        <v>0</v>
      </c>
      <c r="BF156" s="145">
        <f t="shared" si="15"/>
        <v>0</v>
      </c>
      <c r="BG156" s="145">
        <f t="shared" si="16"/>
        <v>0</v>
      </c>
      <c r="BH156" s="145">
        <f t="shared" si="17"/>
        <v>0</v>
      </c>
      <c r="BI156" s="145">
        <f t="shared" si="18"/>
        <v>0</v>
      </c>
      <c r="BJ156" s="13" t="s">
        <v>76</v>
      </c>
      <c r="BK156" s="145">
        <f t="shared" si="19"/>
        <v>0</v>
      </c>
      <c r="BL156" s="13" t="s">
        <v>161</v>
      </c>
      <c r="BM156" s="144" t="s">
        <v>218</v>
      </c>
    </row>
    <row r="157" spans="2:65" s="1" customFormat="1" ht="16.5" customHeight="1">
      <c r="B157" s="133"/>
      <c r="C157" s="134" t="s">
        <v>8</v>
      </c>
      <c r="D157" s="134" t="s">
        <v>157</v>
      </c>
      <c r="E157" s="135" t="s">
        <v>219</v>
      </c>
      <c r="F157" s="136" t="s">
        <v>220</v>
      </c>
      <c r="G157" s="137" t="s">
        <v>191</v>
      </c>
      <c r="H157" s="138">
        <v>76.8</v>
      </c>
      <c r="I157" s="139"/>
      <c r="J157" s="139">
        <f t="shared" si="10"/>
        <v>0</v>
      </c>
      <c r="K157" s="136" t="s">
        <v>1</v>
      </c>
      <c r="L157" s="25"/>
      <c r="M157" s="140" t="s">
        <v>1</v>
      </c>
      <c r="N157" s="141" t="s">
        <v>34</v>
      </c>
      <c r="O157" s="142">
        <v>0.36399999999999999</v>
      </c>
      <c r="P157" s="142">
        <f t="shared" si="11"/>
        <v>27.955199999999998</v>
      </c>
      <c r="Q157" s="142">
        <v>1.0258999999999999E-3</v>
      </c>
      <c r="R157" s="142">
        <f t="shared" si="12"/>
        <v>7.878911999999999E-2</v>
      </c>
      <c r="S157" s="142">
        <v>0</v>
      </c>
      <c r="T157" s="143">
        <f t="shared" si="13"/>
        <v>0</v>
      </c>
      <c r="AR157" s="144" t="s">
        <v>161</v>
      </c>
      <c r="AT157" s="144" t="s">
        <v>157</v>
      </c>
      <c r="AU157" s="144" t="s">
        <v>78</v>
      </c>
      <c r="AY157" s="13" t="s">
        <v>155</v>
      </c>
      <c r="BE157" s="145">
        <f t="shared" si="14"/>
        <v>0</v>
      </c>
      <c r="BF157" s="145">
        <f t="shared" si="15"/>
        <v>0</v>
      </c>
      <c r="BG157" s="145">
        <f t="shared" si="16"/>
        <v>0</v>
      </c>
      <c r="BH157" s="145">
        <f t="shared" si="17"/>
        <v>0</v>
      </c>
      <c r="BI157" s="145">
        <f t="shared" si="18"/>
        <v>0</v>
      </c>
      <c r="BJ157" s="13" t="s">
        <v>76</v>
      </c>
      <c r="BK157" s="145">
        <f t="shared" si="19"/>
        <v>0</v>
      </c>
      <c r="BL157" s="13" t="s">
        <v>161</v>
      </c>
      <c r="BM157" s="144" t="s">
        <v>221</v>
      </c>
    </row>
    <row r="158" spans="2:65" s="1" customFormat="1" ht="16.5" customHeight="1">
      <c r="B158" s="133"/>
      <c r="C158" s="134" t="s">
        <v>222</v>
      </c>
      <c r="D158" s="134" t="s">
        <v>157</v>
      </c>
      <c r="E158" s="135" t="s">
        <v>223</v>
      </c>
      <c r="F158" s="136" t="s">
        <v>224</v>
      </c>
      <c r="G158" s="137" t="s">
        <v>191</v>
      </c>
      <c r="H158" s="138">
        <v>76.8</v>
      </c>
      <c r="I158" s="139"/>
      <c r="J158" s="139">
        <f t="shared" si="10"/>
        <v>0</v>
      </c>
      <c r="K158" s="136" t="s">
        <v>1</v>
      </c>
      <c r="L158" s="25"/>
      <c r="M158" s="140" t="s">
        <v>1</v>
      </c>
      <c r="N158" s="141" t="s">
        <v>34</v>
      </c>
      <c r="O158" s="142">
        <v>0.20100000000000001</v>
      </c>
      <c r="P158" s="142">
        <f t="shared" si="11"/>
        <v>15.4368</v>
      </c>
      <c r="Q158" s="142">
        <v>0</v>
      </c>
      <c r="R158" s="142">
        <f t="shared" si="12"/>
        <v>0</v>
      </c>
      <c r="S158" s="142">
        <v>0</v>
      </c>
      <c r="T158" s="143">
        <f t="shared" si="13"/>
        <v>0</v>
      </c>
      <c r="AR158" s="144" t="s">
        <v>161</v>
      </c>
      <c r="AT158" s="144" t="s">
        <v>157</v>
      </c>
      <c r="AU158" s="144" t="s">
        <v>78</v>
      </c>
      <c r="AY158" s="13" t="s">
        <v>155</v>
      </c>
      <c r="BE158" s="145">
        <f t="shared" si="14"/>
        <v>0</v>
      </c>
      <c r="BF158" s="145">
        <f t="shared" si="15"/>
        <v>0</v>
      </c>
      <c r="BG158" s="145">
        <f t="shared" si="16"/>
        <v>0</v>
      </c>
      <c r="BH158" s="145">
        <f t="shared" si="17"/>
        <v>0</v>
      </c>
      <c r="BI158" s="145">
        <f t="shared" si="18"/>
        <v>0</v>
      </c>
      <c r="BJ158" s="13" t="s">
        <v>76</v>
      </c>
      <c r="BK158" s="145">
        <f t="shared" si="19"/>
        <v>0</v>
      </c>
      <c r="BL158" s="13" t="s">
        <v>161</v>
      </c>
      <c r="BM158" s="144" t="s">
        <v>225</v>
      </c>
    </row>
    <row r="159" spans="2:65" s="1" customFormat="1" ht="16.5" customHeight="1">
      <c r="B159" s="133"/>
      <c r="C159" s="134" t="s">
        <v>226</v>
      </c>
      <c r="D159" s="134" t="s">
        <v>157</v>
      </c>
      <c r="E159" s="135" t="s">
        <v>227</v>
      </c>
      <c r="F159" s="136" t="s">
        <v>228</v>
      </c>
      <c r="G159" s="137" t="s">
        <v>213</v>
      </c>
      <c r="H159" s="138">
        <v>0.46100000000000002</v>
      </c>
      <c r="I159" s="139"/>
      <c r="J159" s="139">
        <f t="shared" si="10"/>
        <v>0</v>
      </c>
      <c r="K159" s="136" t="s">
        <v>173</v>
      </c>
      <c r="L159" s="25"/>
      <c r="M159" s="140" t="s">
        <v>1</v>
      </c>
      <c r="N159" s="141" t="s">
        <v>34</v>
      </c>
      <c r="O159" s="142">
        <v>32.820999999999998</v>
      </c>
      <c r="P159" s="142">
        <f t="shared" si="11"/>
        <v>15.130481</v>
      </c>
      <c r="Q159" s="142">
        <v>1.0601700000000001</v>
      </c>
      <c r="R159" s="142">
        <f t="shared" si="12"/>
        <v>0.48873837000000003</v>
      </c>
      <c r="S159" s="142">
        <v>0</v>
      </c>
      <c r="T159" s="143">
        <f t="shared" si="13"/>
        <v>0</v>
      </c>
      <c r="AR159" s="144" t="s">
        <v>161</v>
      </c>
      <c r="AT159" s="144" t="s">
        <v>157</v>
      </c>
      <c r="AU159" s="144" t="s">
        <v>78</v>
      </c>
      <c r="AY159" s="13" t="s">
        <v>155</v>
      </c>
      <c r="BE159" s="145">
        <f t="shared" si="14"/>
        <v>0</v>
      </c>
      <c r="BF159" s="145">
        <f t="shared" si="15"/>
        <v>0</v>
      </c>
      <c r="BG159" s="145">
        <f t="shared" si="16"/>
        <v>0</v>
      </c>
      <c r="BH159" s="145">
        <f t="shared" si="17"/>
        <v>0</v>
      </c>
      <c r="BI159" s="145">
        <f t="shared" si="18"/>
        <v>0</v>
      </c>
      <c r="BJ159" s="13" t="s">
        <v>76</v>
      </c>
      <c r="BK159" s="145">
        <f t="shared" si="19"/>
        <v>0</v>
      </c>
      <c r="BL159" s="13" t="s">
        <v>161</v>
      </c>
      <c r="BM159" s="144" t="s">
        <v>229</v>
      </c>
    </row>
    <row r="160" spans="2:65" s="11" customFormat="1" ht="22.95" customHeight="1">
      <c r="B160" s="121"/>
      <c r="D160" s="122" t="s">
        <v>68</v>
      </c>
      <c r="E160" s="131" t="s">
        <v>166</v>
      </c>
      <c r="F160" s="131" t="s">
        <v>230</v>
      </c>
      <c r="J160" s="132">
        <f>BK160</f>
        <v>0</v>
      </c>
      <c r="L160" s="121"/>
      <c r="M160" s="125"/>
      <c r="N160" s="126"/>
      <c r="O160" s="126"/>
      <c r="P160" s="127">
        <f>SUM(P161:P165)</f>
        <v>294.13964999999996</v>
      </c>
      <c r="Q160" s="126"/>
      <c r="R160" s="127">
        <f>SUM(R161:R165)</f>
        <v>67.090840979999996</v>
      </c>
      <c r="S160" s="126"/>
      <c r="T160" s="128">
        <f>SUM(T161:T165)</f>
        <v>0</v>
      </c>
      <c r="AR160" s="122" t="s">
        <v>76</v>
      </c>
      <c r="AT160" s="129" t="s">
        <v>68</v>
      </c>
      <c r="AU160" s="129" t="s">
        <v>76</v>
      </c>
      <c r="AY160" s="122" t="s">
        <v>155</v>
      </c>
      <c r="BK160" s="130">
        <f>SUM(BK161:BK165)</f>
        <v>0</v>
      </c>
    </row>
    <row r="161" spans="2:65" s="1" customFormat="1" ht="24" customHeight="1">
      <c r="B161" s="133"/>
      <c r="C161" s="134" t="s">
        <v>231</v>
      </c>
      <c r="D161" s="134" t="s">
        <v>157</v>
      </c>
      <c r="E161" s="135" t="s">
        <v>232</v>
      </c>
      <c r="F161" s="136" t="s">
        <v>233</v>
      </c>
      <c r="G161" s="137" t="s">
        <v>160</v>
      </c>
      <c r="H161" s="138">
        <v>26.32</v>
      </c>
      <c r="I161" s="139"/>
      <c r="J161" s="139">
        <f>ROUND(I161*H161,2)</f>
        <v>0</v>
      </c>
      <c r="K161" s="136" t="s">
        <v>234</v>
      </c>
      <c r="L161" s="25"/>
      <c r="M161" s="140" t="s">
        <v>1</v>
      </c>
      <c r="N161" s="141" t="s">
        <v>34</v>
      </c>
      <c r="O161" s="142">
        <v>1.2</v>
      </c>
      <c r="P161" s="142">
        <f>O161*H161</f>
        <v>31.584</v>
      </c>
      <c r="Q161" s="142">
        <v>2.45329</v>
      </c>
      <c r="R161" s="142">
        <f>Q161*H161</f>
        <v>64.5705928</v>
      </c>
      <c r="S161" s="142">
        <v>0</v>
      </c>
      <c r="T161" s="143">
        <f>S161*H161</f>
        <v>0</v>
      </c>
      <c r="AR161" s="144" t="s">
        <v>161</v>
      </c>
      <c r="AT161" s="144" t="s">
        <v>157</v>
      </c>
      <c r="AU161" s="144" t="s">
        <v>78</v>
      </c>
      <c r="AY161" s="13" t="s">
        <v>155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3" t="s">
        <v>76</v>
      </c>
      <c r="BK161" s="145">
        <f>ROUND(I161*H161,2)</f>
        <v>0</v>
      </c>
      <c r="BL161" s="13" t="s">
        <v>161</v>
      </c>
      <c r="BM161" s="144" t="s">
        <v>235</v>
      </c>
    </row>
    <row r="162" spans="2:65" s="1" customFormat="1" ht="16.5" customHeight="1">
      <c r="B162" s="133"/>
      <c r="C162" s="134" t="s">
        <v>236</v>
      </c>
      <c r="D162" s="134" t="s">
        <v>157</v>
      </c>
      <c r="E162" s="135" t="s">
        <v>237</v>
      </c>
      <c r="F162" s="136" t="s">
        <v>238</v>
      </c>
      <c r="G162" s="137" t="s">
        <v>191</v>
      </c>
      <c r="H162" s="138">
        <v>263.2</v>
      </c>
      <c r="I162" s="139"/>
      <c r="J162" s="139">
        <f>ROUND(I162*H162,2)</f>
        <v>0</v>
      </c>
      <c r="K162" s="136" t="s">
        <v>234</v>
      </c>
      <c r="L162" s="25"/>
      <c r="M162" s="140" t="s">
        <v>1</v>
      </c>
      <c r="N162" s="141" t="s">
        <v>34</v>
      </c>
      <c r="O162" s="142">
        <v>0.497</v>
      </c>
      <c r="P162" s="142">
        <f>O162*H162</f>
        <v>130.81039999999999</v>
      </c>
      <c r="Q162" s="142">
        <v>1.8699999999999999E-3</v>
      </c>
      <c r="R162" s="142">
        <f>Q162*H162</f>
        <v>0.49218399999999995</v>
      </c>
      <c r="S162" s="142">
        <v>0</v>
      </c>
      <c r="T162" s="143">
        <f>S162*H162</f>
        <v>0</v>
      </c>
      <c r="AR162" s="144" t="s">
        <v>161</v>
      </c>
      <c r="AT162" s="144" t="s">
        <v>157</v>
      </c>
      <c r="AU162" s="144" t="s">
        <v>78</v>
      </c>
      <c r="AY162" s="13" t="s">
        <v>155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3" t="s">
        <v>76</v>
      </c>
      <c r="BK162" s="145">
        <f>ROUND(I162*H162,2)</f>
        <v>0</v>
      </c>
      <c r="BL162" s="13" t="s">
        <v>161</v>
      </c>
      <c r="BM162" s="144" t="s">
        <v>239</v>
      </c>
    </row>
    <row r="163" spans="2:65" s="1" customFormat="1" ht="16.5" customHeight="1">
      <c r="B163" s="133"/>
      <c r="C163" s="134" t="s">
        <v>240</v>
      </c>
      <c r="D163" s="134" t="s">
        <v>157</v>
      </c>
      <c r="E163" s="135" t="s">
        <v>241</v>
      </c>
      <c r="F163" s="136" t="s">
        <v>242</v>
      </c>
      <c r="G163" s="137" t="s">
        <v>191</v>
      </c>
      <c r="H163" s="138">
        <v>263.2</v>
      </c>
      <c r="I163" s="139"/>
      <c r="J163" s="139">
        <f>ROUND(I163*H163,2)</f>
        <v>0</v>
      </c>
      <c r="K163" s="136" t="s">
        <v>234</v>
      </c>
      <c r="L163" s="25"/>
      <c r="M163" s="140" t="s">
        <v>1</v>
      </c>
      <c r="N163" s="141" t="s">
        <v>34</v>
      </c>
      <c r="O163" s="142">
        <v>0.34599999999999997</v>
      </c>
      <c r="P163" s="142">
        <f>O163*H163</f>
        <v>91.067199999999985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161</v>
      </c>
      <c r="AT163" s="144" t="s">
        <v>157</v>
      </c>
      <c r="AU163" s="144" t="s">
        <v>78</v>
      </c>
      <c r="AY163" s="13" t="s">
        <v>155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3" t="s">
        <v>76</v>
      </c>
      <c r="BK163" s="145">
        <f>ROUND(I163*H163,2)</f>
        <v>0</v>
      </c>
      <c r="BL163" s="13" t="s">
        <v>161</v>
      </c>
      <c r="BM163" s="144" t="s">
        <v>243</v>
      </c>
    </row>
    <row r="164" spans="2:65" s="1" customFormat="1" ht="16.5" customHeight="1">
      <c r="B164" s="133"/>
      <c r="C164" s="134" t="s">
        <v>7</v>
      </c>
      <c r="D164" s="134" t="s">
        <v>157</v>
      </c>
      <c r="E164" s="135" t="s">
        <v>244</v>
      </c>
      <c r="F164" s="136" t="s">
        <v>245</v>
      </c>
      <c r="G164" s="137" t="s">
        <v>213</v>
      </c>
      <c r="H164" s="138">
        <v>0.52600000000000002</v>
      </c>
      <c r="I164" s="139"/>
      <c r="J164" s="139">
        <f>ROUND(I164*H164,2)</f>
        <v>0</v>
      </c>
      <c r="K164" s="136" t="s">
        <v>173</v>
      </c>
      <c r="L164" s="25"/>
      <c r="M164" s="140" t="s">
        <v>1</v>
      </c>
      <c r="N164" s="141" t="s">
        <v>34</v>
      </c>
      <c r="O164" s="142">
        <v>36.738</v>
      </c>
      <c r="P164" s="142">
        <f>O164*H164</f>
        <v>19.324187999999999</v>
      </c>
      <c r="Q164" s="142">
        <v>1.04881</v>
      </c>
      <c r="R164" s="142">
        <f>Q164*H164</f>
        <v>0.55167406000000008</v>
      </c>
      <c r="S164" s="142">
        <v>0</v>
      </c>
      <c r="T164" s="143">
        <f>S164*H164</f>
        <v>0</v>
      </c>
      <c r="AR164" s="144" t="s">
        <v>161</v>
      </c>
      <c r="AT164" s="144" t="s">
        <v>157</v>
      </c>
      <c r="AU164" s="144" t="s">
        <v>78</v>
      </c>
      <c r="AY164" s="13" t="s">
        <v>155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3" t="s">
        <v>76</v>
      </c>
      <c r="BK164" s="145">
        <f>ROUND(I164*H164,2)</f>
        <v>0</v>
      </c>
      <c r="BL164" s="13" t="s">
        <v>161</v>
      </c>
      <c r="BM164" s="144" t="s">
        <v>246</v>
      </c>
    </row>
    <row r="165" spans="2:65" s="1" customFormat="1" ht="16.5" customHeight="1">
      <c r="B165" s="133"/>
      <c r="C165" s="134" t="s">
        <v>247</v>
      </c>
      <c r="D165" s="134" t="s">
        <v>157</v>
      </c>
      <c r="E165" s="135" t="s">
        <v>248</v>
      </c>
      <c r="F165" s="136" t="s">
        <v>249</v>
      </c>
      <c r="G165" s="137" t="s">
        <v>213</v>
      </c>
      <c r="H165" s="138">
        <v>1.4019999999999999</v>
      </c>
      <c r="I165" s="139"/>
      <c r="J165" s="139">
        <f>ROUND(I165*H165,2)</f>
        <v>0</v>
      </c>
      <c r="K165" s="136" t="s">
        <v>234</v>
      </c>
      <c r="L165" s="25"/>
      <c r="M165" s="140" t="s">
        <v>1</v>
      </c>
      <c r="N165" s="141" t="s">
        <v>34</v>
      </c>
      <c r="O165" s="142">
        <v>15.231</v>
      </c>
      <c r="P165" s="142">
        <f>O165*H165</f>
        <v>21.353861999999999</v>
      </c>
      <c r="Q165" s="142">
        <v>1.0530600000000001</v>
      </c>
      <c r="R165" s="142">
        <f>Q165*H165</f>
        <v>1.47639012</v>
      </c>
      <c r="S165" s="142">
        <v>0</v>
      </c>
      <c r="T165" s="143">
        <f>S165*H165</f>
        <v>0</v>
      </c>
      <c r="AR165" s="144" t="s">
        <v>161</v>
      </c>
      <c r="AT165" s="144" t="s">
        <v>157</v>
      </c>
      <c r="AU165" s="144" t="s">
        <v>78</v>
      </c>
      <c r="AY165" s="13" t="s">
        <v>155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3" t="s">
        <v>76</v>
      </c>
      <c r="BK165" s="145">
        <f>ROUND(I165*H165,2)</f>
        <v>0</v>
      </c>
      <c r="BL165" s="13" t="s">
        <v>161</v>
      </c>
      <c r="BM165" s="144" t="s">
        <v>250</v>
      </c>
    </row>
    <row r="166" spans="2:65" s="11" customFormat="1" ht="22.95" customHeight="1">
      <c r="B166" s="121"/>
      <c r="D166" s="122" t="s">
        <v>68</v>
      </c>
      <c r="E166" s="131" t="s">
        <v>179</v>
      </c>
      <c r="F166" s="131" t="s">
        <v>251</v>
      </c>
      <c r="J166" s="132">
        <f>BK166</f>
        <v>0</v>
      </c>
      <c r="L166" s="121"/>
      <c r="M166" s="125"/>
      <c r="N166" s="126"/>
      <c r="O166" s="126"/>
      <c r="P166" s="127">
        <f>SUM(P167:P172)</f>
        <v>336.04132699999997</v>
      </c>
      <c r="Q166" s="126"/>
      <c r="R166" s="127">
        <f>SUM(R167:R172)</f>
        <v>263.4468288289184</v>
      </c>
      <c r="S166" s="126"/>
      <c r="T166" s="128">
        <f>SUM(T167:T172)</f>
        <v>0</v>
      </c>
      <c r="AR166" s="122" t="s">
        <v>76</v>
      </c>
      <c r="AT166" s="129" t="s">
        <v>68</v>
      </c>
      <c r="AU166" s="129" t="s">
        <v>76</v>
      </c>
      <c r="AY166" s="122" t="s">
        <v>155</v>
      </c>
      <c r="BK166" s="130">
        <f>SUM(BK167:BK172)</f>
        <v>0</v>
      </c>
    </row>
    <row r="167" spans="2:65" s="1" customFormat="1" ht="16.5" customHeight="1">
      <c r="B167" s="133"/>
      <c r="C167" s="134" t="s">
        <v>252</v>
      </c>
      <c r="D167" s="134" t="s">
        <v>157</v>
      </c>
      <c r="E167" s="135" t="s">
        <v>253</v>
      </c>
      <c r="F167" s="136" t="s">
        <v>254</v>
      </c>
      <c r="G167" s="137" t="s">
        <v>191</v>
      </c>
      <c r="H167" s="138">
        <v>126.56</v>
      </c>
      <c r="I167" s="139"/>
      <c r="J167" s="139">
        <f t="shared" ref="J167:J172" si="20">ROUND(I167*H167,2)</f>
        <v>0</v>
      </c>
      <c r="K167" s="136" t="s">
        <v>1</v>
      </c>
      <c r="L167" s="25"/>
      <c r="M167" s="140" t="s">
        <v>1</v>
      </c>
      <c r="N167" s="141" t="s">
        <v>34</v>
      </c>
      <c r="O167" s="142">
        <v>0</v>
      </c>
      <c r="P167" s="142">
        <f t="shared" ref="P167:P172" si="21">O167*H167</f>
        <v>0</v>
      </c>
      <c r="Q167" s="142">
        <v>0</v>
      </c>
      <c r="R167" s="142">
        <f t="shared" ref="R167:R172" si="22">Q167*H167</f>
        <v>0</v>
      </c>
      <c r="S167" s="142">
        <v>0</v>
      </c>
      <c r="T167" s="143">
        <f t="shared" ref="T167:T172" si="23">S167*H167</f>
        <v>0</v>
      </c>
      <c r="AR167" s="144" t="s">
        <v>161</v>
      </c>
      <c r="AT167" s="144" t="s">
        <v>157</v>
      </c>
      <c r="AU167" s="144" t="s">
        <v>78</v>
      </c>
      <c r="AY167" s="13" t="s">
        <v>155</v>
      </c>
      <c r="BE167" s="145">
        <f t="shared" ref="BE167:BE172" si="24">IF(N167="základní",J167,0)</f>
        <v>0</v>
      </c>
      <c r="BF167" s="145">
        <f t="shared" ref="BF167:BF172" si="25">IF(N167="snížená",J167,0)</f>
        <v>0</v>
      </c>
      <c r="BG167" s="145">
        <f t="shared" ref="BG167:BG172" si="26">IF(N167="zákl. přenesená",J167,0)</f>
        <v>0</v>
      </c>
      <c r="BH167" s="145">
        <f t="shared" ref="BH167:BH172" si="27">IF(N167="sníž. přenesená",J167,0)</f>
        <v>0</v>
      </c>
      <c r="BI167" s="145">
        <f t="shared" ref="BI167:BI172" si="28">IF(N167="nulová",J167,0)</f>
        <v>0</v>
      </c>
      <c r="BJ167" s="13" t="s">
        <v>76</v>
      </c>
      <c r="BK167" s="145">
        <f t="shared" ref="BK167:BK172" si="29">ROUND(I167*H167,2)</f>
        <v>0</v>
      </c>
      <c r="BL167" s="13" t="s">
        <v>161</v>
      </c>
      <c r="BM167" s="144" t="s">
        <v>255</v>
      </c>
    </row>
    <row r="168" spans="2:65" s="1" customFormat="1" ht="24" customHeight="1">
      <c r="B168" s="133"/>
      <c r="C168" s="134" t="s">
        <v>256</v>
      </c>
      <c r="D168" s="134" t="s">
        <v>157</v>
      </c>
      <c r="E168" s="135" t="s">
        <v>257</v>
      </c>
      <c r="F168" s="136" t="s">
        <v>258</v>
      </c>
      <c r="G168" s="137" t="s">
        <v>160</v>
      </c>
      <c r="H168" s="138">
        <v>100.875</v>
      </c>
      <c r="I168" s="139"/>
      <c r="J168" s="139">
        <f t="shared" si="20"/>
        <v>0</v>
      </c>
      <c r="K168" s="136" t="s">
        <v>182</v>
      </c>
      <c r="L168" s="25"/>
      <c r="M168" s="140" t="s">
        <v>1</v>
      </c>
      <c r="N168" s="141" t="s">
        <v>34</v>
      </c>
      <c r="O168" s="142">
        <v>2.3170000000000002</v>
      </c>
      <c r="P168" s="142">
        <f t="shared" si="21"/>
        <v>233.72737500000002</v>
      </c>
      <c r="Q168" s="142">
        <v>2.45329</v>
      </c>
      <c r="R168" s="142">
        <f t="shared" si="22"/>
        <v>247.47562875</v>
      </c>
      <c r="S168" s="142">
        <v>0</v>
      </c>
      <c r="T168" s="143">
        <f t="shared" si="23"/>
        <v>0</v>
      </c>
      <c r="AR168" s="144" t="s">
        <v>161</v>
      </c>
      <c r="AT168" s="144" t="s">
        <v>157</v>
      </c>
      <c r="AU168" s="144" t="s">
        <v>78</v>
      </c>
      <c r="AY168" s="13" t="s">
        <v>155</v>
      </c>
      <c r="BE168" s="145">
        <f t="shared" si="24"/>
        <v>0</v>
      </c>
      <c r="BF168" s="145">
        <f t="shared" si="25"/>
        <v>0</v>
      </c>
      <c r="BG168" s="145">
        <f t="shared" si="26"/>
        <v>0</v>
      </c>
      <c r="BH168" s="145">
        <f t="shared" si="27"/>
        <v>0</v>
      </c>
      <c r="BI168" s="145">
        <f t="shared" si="28"/>
        <v>0</v>
      </c>
      <c r="BJ168" s="13" t="s">
        <v>76</v>
      </c>
      <c r="BK168" s="145">
        <f t="shared" si="29"/>
        <v>0</v>
      </c>
      <c r="BL168" s="13" t="s">
        <v>161</v>
      </c>
      <c r="BM168" s="144" t="s">
        <v>259</v>
      </c>
    </row>
    <row r="169" spans="2:65" s="1" customFormat="1" ht="16.5" customHeight="1">
      <c r="B169" s="133"/>
      <c r="C169" s="134" t="s">
        <v>260</v>
      </c>
      <c r="D169" s="134" t="s">
        <v>157</v>
      </c>
      <c r="E169" s="135" t="s">
        <v>261</v>
      </c>
      <c r="F169" s="136" t="s">
        <v>262</v>
      </c>
      <c r="G169" s="137" t="s">
        <v>191</v>
      </c>
      <c r="H169" s="138">
        <v>51.75</v>
      </c>
      <c r="I169" s="139"/>
      <c r="J169" s="139">
        <f t="shared" si="20"/>
        <v>0</v>
      </c>
      <c r="K169" s="136" t="s">
        <v>182</v>
      </c>
      <c r="L169" s="25"/>
      <c r="M169" s="140" t="s">
        <v>1</v>
      </c>
      <c r="N169" s="141" t="s">
        <v>34</v>
      </c>
      <c r="O169" s="142">
        <v>0.39600000000000002</v>
      </c>
      <c r="P169" s="142">
        <f t="shared" si="21"/>
        <v>20.493000000000002</v>
      </c>
      <c r="Q169" s="142">
        <v>1.3520000000000001E-2</v>
      </c>
      <c r="R169" s="142">
        <f t="shared" si="22"/>
        <v>0.69966000000000006</v>
      </c>
      <c r="S169" s="142">
        <v>0</v>
      </c>
      <c r="T169" s="143">
        <f t="shared" si="23"/>
        <v>0</v>
      </c>
      <c r="AR169" s="144" t="s">
        <v>161</v>
      </c>
      <c r="AT169" s="144" t="s">
        <v>157</v>
      </c>
      <c r="AU169" s="144" t="s">
        <v>78</v>
      </c>
      <c r="AY169" s="13" t="s">
        <v>155</v>
      </c>
      <c r="BE169" s="145">
        <f t="shared" si="24"/>
        <v>0</v>
      </c>
      <c r="BF169" s="145">
        <f t="shared" si="25"/>
        <v>0</v>
      </c>
      <c r="BG169" s="145">
        <f t="shared" si="26"/>
        <v>0</v>
      </c>
      <c r="BH169" s="145">
        <f t="shared" si="27"/>
        <v>0</v>
      </c>
      <c r="BI169" s="145">
        <f t="shared" si="28"/>
        <v>0</v>
      </c>
      <c r="BJ169" s="13" t="s">
        <v>76</v>
      </c>
      <c r="BK169" s="145">
        <f t="shared" si="29"/>
        <v>0</v>
      </c>
      <c r="BL169" s="13" t="s">
        <v>161</v>
      </c>
      <c r="BM169" s="144" t="s">
        <v>263</v>
      </c>
    </row>
    <row r="170" spans="2:65" s="1" customFormat="1" ht="16.5" customHeight="1">
      <c r="B170" s="133"/>
      <c r="C170" s="134" t="s">
        <v>264</v>
      </c>
      <c r="D170" s="134" t="s">
        <v>157</v>
      </c>
      <c r="E170" s="135" t="s">
        <v>265</v>
      </c>
      <c r="F170" s="136" t="s">
        <v>266</v>
      </c>
      <c r="G170" s="137" t="s">
        <v>191</v>
      </c>
      <c r="H170" s="138">
        <v>51.75</v>
      </c>
      <c r="I170" s="139"/>
      <c r="J170" s="139">
        <f t="shared" si="20"/>
        <v>0</v>
      </c>
      <c r="K170" s="136" t="s">
        <v>182</v>
      </c>
      <c r="L170" s="25"/>
      <c r="M170" s="140" t="s">
        <v>1</v>
      </c>
      <c r="N170" s="141" t="s">
        <v>34</v>
      </c>
      <c r="O170" s="142">
        <v>0.24</v>
      </c>
      <c r="P170" s="142">
        <f t="shared" si="21"/>
        <v>12.42</v>
      </c>
      <c r="Q170" s="142">
        <v>0</v>
      </c>
      <c r="R170" s="142">
        <f t="shared" si="22"/>
        <v>0</v>
      </c>
      <c r="S170" s="142">
        <v>0</v>
      </c>
      <c r="T170" s="143">
        <f t="shared" si="23"/>
        <v>0</v>
      </c>
      <c r="AR170" s="144" t="s">
        <v>161</v>
      </c>
      <c r="AT170" s="144" t="s">
        <v>157</v>
      </c>
      <c r="AU170" s="144" t="s">
        <v>78</v>
      </c>
      <c r="AY170" s="13" t="s">
        <v>155</v>
      </c>
      <c r="BE170" s="145">
        <f t="shared" si="24"/>
        <v>0</v>
      </c>
      <c r="BF170" s="145">
        <f t="shared" si="25"/>
        <v>0</v>
      </c>
      <c r="BG170" s="145">
        <f t="shared" si="26"/>
        <v>0</v>
      </c>
      <c r="BH170" s="145">
        <f t="shared" si="27"/>
        <v>0</v>
      </c>
      <c r="BI170" s="145">
        <f t="shared" si="28"/>
        <v>0</v>
      </c>
      <c r="BJ170" s="13" t="s">
        <v>76</v>
      </c>
      <c r="BK170" s="145">
        <f t="shared" si="29"/>
        <v>0</v>
      </c>
      <c r="BL170" s="13" t="s">
        <v>161</v>
      </c>
      <c r="BM170" s="144" t="s">
        <v>267</v>
      </c>
    </row>
    <row r="171" spans="2:65" s="1" customFormat="1" ht="16.5" customHeight="1">
      <c r="B171" s="133"/>
      <c r="C171" s="134" t="s">
        <v>268</v>
      </c>
      <c r="D171" s="134" t="s">
        <v>157</v>
      </c>
      <c r="E171" s="135" t="s">
        <v>269</v>
      </c>
      <c r="F171" s="136" t="s">
        <v>270</v>
      </c>
      <c r="G171" s="137" t="s">
        <v>213</v>
      </c>
      <c r="H171" s="138">
        <v>3.3919999999999999</v>
      </c>
      <c r="I171" s="139"/>
      <c r="J171" s="139">
        <f t="shared" si="20"/>
        <v>0</v>
      </c>
      <c r="K171" s="136" t="s">
        <v>182</v>
      </c>
      <c r="L171" s="25"/>
      <c r="M171" s="140" t="s">
        <v>1</v>
      </c>
      <c r="N171" s="141" t="s">
        <v>34</v>
      </c>
      <c r="O171" s="142">
        <v>15.231</v>
      </c>
      <c r="P171" s="142">
        <f t="shared" si="21"/>
        <v>51.663551999999996</v>
      </c>
      <c r="Q171" s="142">
        <v>1.0530555952</v>
      </c>
      <c r="R171" s="142">
        <f t="shared" si="22"/>
        <v>3.5719645789183998</v>
      </c>
      <c r="S171" s="142">
        <v>0</v>
      </c>
      <c r="T171" s="143">
        <f t="shared" si="23"/>
        <v>0</v>
      </c>
      <c r="AR171" s="144" t="s">
        <v>161</v>
      </c>
      <c r="AT171" s="144" t="s">
        <v>157</v>
      </c>
      <c r="AU171" s="144" t="s">
        <v>78</v>
      </c>
      <c r="AY171" s="13" t="s">
        <v>155</v>
      </c>
      <c r="BE171" s="145">
        <f t="shared" si="24"/>
        <v>0</v>
      </c>
      <c r="BF171" s="145">
        <f t="shared" si="25"/>
        <v>0</v>
      </c>
      <c r="BG171" s="145">
        <f t="shared" si="26"/>
        <v>0</v>
      </c>
      <c r="BH171" s="145">
        <f t="shared" si="27"/>
        <v>0</v>
      </c>
      <c r="BI171" s="145">
        <f t="shared" si="28"/>
        <v>0</v>
      </c>
      <c r="BJ171" s="13" t="s">
        <v>76</v>
      </c>
      <c r="BK171" s="145">
        <f t="shared" si="29"/>
        <v>0</v>
      </c>
      <c r="BL171" s="13" t="s">
        <v>161</v>
      </c>
      <c r="BM171" s="144" t="s">
        <v>271</v>
      </c>
    </row>
    <row r="172" spans="2:65" s="1" customFormat="1" ht="24" customHeight="1">
      <c r="B172" s="133"/>
      <c r="C172" s="134" t="s">
        <v>272</v>
      </c>
      <c r="D172" s="134" t="s">
        <v>157</v>
      </c>
      <c r="E172" s="135" t="s">
        <v>273</v>
      </c>
      <c r="F172" s="136" t="s">
        <v>274</v>
      </c>
      <c r="G172" s="137" t="s">
        <v>191</v>
      </c>
      <c r="H172" s="138">
        <v>33.85</v>
      </c>
      <c r="I172" s="139"/>
      <c r="J172" s="139">
        <f t="shared" si="20"/>
        <v>0</v>
      </c>
      <c r="K172" s="136" t="s">
        <v>173</v>
      </c>
      <c r="L172" s="25"/>
      <c r="M172" s="140" t="s">
        <v>1</v>
      </c>
      <c r="N172" s="141" t="s">
        <v>34</v>
      </c>
      <c r="O172" s="142">
        <v>0.52400000000000002</v>
      </c>
      <c r="P172" s="142">
        <f t="shared" si="21"/>
        <v>17.737400000000001</v>
      </c>
      <c r="Q172" s="142">
        <v>0.34562999999999999</v>
      </c>
      <c r="R172" s="142">
        <f t="shared" si="22"/>
        <v>11.6995755</v>
      </c>
      <c r="S172" s="142">
        <v>0</v>
      </c>
      <c r="T172" s="143">
        <f t="shared" si="23"/>
        <v>0</v>
      </c>
      <c r="AR172" s="144" t="s">
        <v>161</v>
      </c>
      <c r="AT172" s="144" t="s">
        <v>157</v>
      </c>
      <c r="AU172" s="144" t="s">
        <v>78</v>
      </c>
      <c r="AY172" s="13" t="s">
        <v>155</v>
      </c>
      <c r="BE172" s="145">
        <f t="shared" si="24"/>
        <v>0</v>
      </c>
      <c r="BF172" s="145">
        <f t="shared" si="25"/>
        <v>0</v>
      </c>
      <c r="BG172" s="145">
        <f t="shared" si="26"/>
        <v>0</v>
      </c>
      <c r="BH172" s="145">
        <f t="shared" si="27"/>
        <v>0</v>
      </c>
      <c r="BI172" s="145">
        <f t="shared" si="28"/>
        <v>0</v>
      </c>
      <c r="BJ172" s="13" t="s">
        <v>76</v>
      </c>
      <c r="BK172" s="145">
        <f t="shared" si="29"/>
        <v>0</v>
      </c>
      <c r="BL172" s="13" t="s">
        <v>161</v>
      </c>
      <c r="BM172" s="144" t="s">
        <v>275</v>
      </c>
    </row>
    <row r="173" spans="2:65" s="11" customFormat="1" ht="22.95" customHeight="1">
      <c r="B173" s="121"/>
      <c r="D173" s="122" t="s">
        <v>68</v>
      </c>
      <c r="E173" s="131" t="s">
        <v>194</v>
      </c>
      <c r="F173" s="131" t="s">
        <v>276</v>
      </c>
      <c r="J173" s="132">
        <f>BK173</f>
        <v>0</v>
      </c>
      <c r="L173" s="121"/>
      <c r="M173" s="125"/>
      <c r="N173" s="126"/>
      <c r="O173" s="126"/>
      <c r="P173" s="127">
        <f>P174</f>
        <v>17.488800000000001</v>
      </c>
      <c r="Q173" s="126"/>
      <c r="R173" s="127">
        <f>R174</f>
        <v>2.16528E-2</v>
      </c>
      <c r="S173" s="126"/>
      <c r="T173" s="128">
        <f>T174</f>
        <v>0</v>
      </c>
      <c r="AR173" s="122" t="s">
        <v>76</v>
      </c>
      <c r="AT173" s="129" t="s">
        <v>68</v>
      </c>
      <c r="AU173" s="129" t="s">
        <v>76</v>
      </c>
      <c r="AY173" s="122" t="s">
        <v>155</v>
      </c>
      <c r="BK173" s="130">
        <f>BK174</f>
        <v>0</v>
      </c>
    </row>
    <row r="174" spans="2:65" s="1" customFormat="1" ht="24" customHeight="1">
      <c r="B174" s="133"/>
      <c r="C174" s="134" t="s">
        <v>277</v>
      </c>
      <c r="D174" s="134" t="s">
        <v>157</v>
      </c>
      <c r="E174" s="135" t="s">
        <v>278</v>
      </c>
      <c r="F174" s="136" t="s">
        <v>279</v>
      </c>
      <c r="G174" s="137" t="s">
        <v>191</v>
      </c>
      <c r="H174" s="138">
        <v>166.56</v>
      </c>
      <c r="I174" s="139"/>
      <c r="J174" s="139">
        <f>ROUND(I174*H174,2)</f>
        <v>0</v>
      </c>
      <c r="K174" s="136" t="s">
        <v>234</v>
      </c>
      <c r="L174" s="25"/>
      <c r="M174" s="140" t="s">
        <v>1</v>
      </c>
      <c r="N174" s="141" t="s">
        <v>34</v>
      </c>
      <c r="O174" s="142">
        <v>0.105</v>
      </c>
      <c r="P174" s="142">
        <f>O174*H174</f>
        <v>17.488800000000001</v>
      </c>
      <c r="Q174" s="142">
        <v>1.2999999999999999E-4</v>
      </c>
      <c r="R174" s="142">
        <f>Q174*H174</f>
        <v>2.16528E-2</v>
      </c>
      <c r="S174" s="142">
        <v>0</v>
      </c>
      <c r="T174" s="143">
        <f>S174*H174</f>
        <v>0</v>
      </c>
      <c r="AR174" s="144" t="s">
        <v>161</v>
      </c>
      <c r="AT174" s="144" t="s">
        <v>157</v>
      </c>
      <c r="AU174" s="144" t="s">
        <v>78</v>
      </c>
      <c r="AY174" s="13" t="s">
        <v>155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3" t="s">
        <v>76</v>
      </c>
      <c r="BK174" s="145">
        <f>ROUND(I174*H174,2)</f>
        <v>0</v>
      </c>
      <c r="BL174" s="13" t="s">
        <v>161</v>
      </c>
      <c r="BM174" s="144" t="s">
        <v>280</v>
      </c>
    </row>
    <row r="175" spans="2:65" s="11" customFormat="1" ht="22.95" customHeight="1">
      <c r="B175" s="121"/>
      <c r="D175" s="122" t="s">
        <v>68</v>
      </c>
      <c r="E175" s="131" t="s">
        <v>281</v>
      </c>
      <c r="F175" s="131" t="s">
        <v>282</v>
      </c>
      <c r="J175" s="132">
        <f>BK175</f>
        <v>0</v>
      </c>
      <c r="L175" s="121"/>
      <c r="M175" s="125"/>
      <c r="N175" s="126"/>
      <c r="O175" s="126"/>
      <c r="P175" s="127">
        <f>SUM(P176:P178)</f>
        <v>148.76999999999998</v>
      </c>
      <c r="Q175" s="126"/>
      <c r="R175" s="127">
        <f>SUM(R176:R178)</f>
        <v>2.1821799999999998</v>
      </c>
      <c r="S175" s="126"/>
      <c r="T175" s="128">
        <f>SUM(T176:T178)</f>
        <v>0</v>
      </c>
      <c r="AR175" s="122" t="s">
        <v>76</v>
      </c>
      <c r="AT175" s="129" t="s">
        <v>68</v>
      </c>
      <c r="AU175" s="129" t="s">
        <v>76</v>
      </c>
      <c r="AY175" s="122" t="s">
        <v>155</v>
      </c>
      <c r="BK175" s="130">
        <f>SUM(BK176:BK178)</f>
        <v>0</v>
      </c>
    </row>
    <row r="176" spans="2:65" s="1" customFormat="1" ht="24" customHeight="1">
      <c r="B176" s="133"/>
      <c r="C176" s="134" t="s">
        <v>283</v>
      </c>
      <c r="D176" s="134" t="s">
        <v>157</v>
      </c>
      <c r="E176" s="135" t="s">
        <v>284</v>
      </c>
      <c r="F176" s="136" t="s">
        <v>285</v>
      </c>
      <c r="G176" s="137" t="s">
        <v>286</v>
      </c>
      <c r="H176" s="138">
        <v>1983.6</v>
      </c>
      <c r="I176" s="139"/>
      <c r="J176" s="139">
        <f>ROUND(I176*H176,2)</f>
        <v>0</v>
      </c>
      <c r="K176" s="136" t="s">
        <v>169</v>
      </c>
      <c r="L176" s="25"/>
      <c r="M176" s="140" t="s">
        <v>1</v>
      </c>
      <c r="N176" s="141" t="s">
        <v>34</v>
      </c>
      <c r="O176" s="142">
        <v>7.4999999999999997E-2</v>
      </c>
      <c r="P176" s="142">
        <f>O176*H176</f>
        <v>148.76999999999998</v>
      </c>
      <c r="Q176" s="142">
        <v>5.0000000000000002E-5</v>
      </c>
      <c r="R176" s="142">
        <f>Q176*H176</f>
        <v>9.9180000000000004E-2</v>
      </c>
      <c r="S176" s="142">
        <v>0</v>
      </c>
      <c r="T176" s="143">
        <f>S176*H176</f>
        <v>0</v>
      </c>
      <c r="AR176" s="144" t="s">
        <v>161</v>
      </c>
      <c r="AT176" s="144" t="s">
        <v>157</v>
      </c>
      <c r="AU176" s="144" t="s">
        <v>78</v>
      </c>
      <c r="AY176" s="13" t="s">
        <v>155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3" t="s">
        <v>76</v>
      </c>
      <c r="BK176" s="145">
        <f>ROUND(I176*H176,2)</f>
        <v>0</v>
      </c>
      <c r="BL176" s="13" t="s">
        <v>161</v>
      </c>
      <c r="BM176" s="144" t="s">
        <v>287</v>
      </c>
    </row>
    <row r="177" spans="2:65" s="1" customFormat="1" ht="24" customHeight="1">
      <c r="B177" s="133"/>
      <c r="C177" s="146" t="s">
        <v>288</v>
      </c>
      <c r="D177" s="146" t="s">
        <v>289</v>
      </c>
      <c r="E177" s="147" t="s">
        <v>290</v>
      </c>
      <c r="F177" s="148" t="s">
        <v>291</v>
      </c>
      <c r="G177" s="149" t="s">
        <v>213</v>
      </c>
      <c r="H177" s="150">
        <v>1.034</v>
      </c>
      <c r="I177" s="151"/>
      <c r="J177" s="151">
        <f>ROUND(I177*H177,2)</f>
        <v>0</v>
      </c>
      <c r="K177" s="148" t="s">
        <v>182</v>
      </c>
      <c r="L177" s="152"/>
      <c r="M177" s="153" t="s">
        <v>1</v>
      </c>
      <c r="N177" s="154" t="s">
        <v>34</v>
      </c>
      <c r="O177" s="142">
        <v>0</v>
      </c>
      <c r="P177" s="142">
        <f>O177*H177</f>
        <v>0</v>
      </c>
      <c r="Q177" s="142">
        <v>1</v>
      </c>
      <c r="R177" s="142">
        <f>Q177*H177</f>
        <v>1.034</v>
      </c>
      <c r="S177" s="142">
        <v>0</v>
      </c>
      <c r="T177" s="143">
        <f>S177*H177</f>
        <v>0</v>
      </c>
      <c r="AR177" s="144" t="s">
        <v>188</v>
      </c>
      <c r="AT177" s="144" t="s">
        <v>289</v>
      </c>
      <c r="AU177" s="144" t="s">
        <v>78</v>
      </c>
      <c r="AY177" s="13" t="s">
        <v>155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3" t="s">
        <v>76</v>
      </c>
      <c r="BK177" s="145">
        <f>ROUND(I177*H177,2)</f>
        <v>0</v>
      </c>
      <c r="BL177" s="13" t="s">
        <v>161</v>
      </c>
      <c r="BM177" s="144" t="s">
        <v>292</v>
      </c>
    </row>
    <row r="178" spans="2:65" s="1" customFormat="1" ht="16.5" customHeight="1">
      <c r="B178" s="133"/>
      <c r="C178" s="146" t="s">
        <v>293</v>
      </c>
      <c r="D178" s="146" t="s">
        <v>289</v>
      </c>
      <c r="E178" s="147" t="s">
        <v>294</v>
      </c>
      <c r="F178" s="148" t="s">
        <v>295</v>
      </c>
      <c r="G178" s="149" t="s">
        <v>213</v>
      </c>
      <c r="H178" s="150">
        <v>1.0489999999999999</v>
      </c>
      <c r="I178" s="151"/>
      <c r="J178" s="151">
        <f>ROUND(I178*H178,2)</f>
        <v>0</v>
      </c>
      <c r="K178" s="148" t="s">
        <v>182</v>
      </c>
      <c r="L178" s="152"/>
      <c r="M178" s="153" t="s">
        <v>1</v>
      </c>
      <c r="N178" s="154" t="s">
        <v>34</v>
      </c>
      <c r="O178" s="142">
        <v>0</v>
      </c>
      <c r="P178" s="142">
        <f>O178*H178</f>
        <v>0</v>
      </c>
      <c r="Q178" s="142">
        <v>1</v>
      </c>
      <c r="R178" s="142">
        <f>Q178*H178</f>
        <v>1.0489999999999999</v>
      </c>
      <c r="S178" s="142">
        <v>0</v>
      </c>
      <c r="T178" s="143">
        <f>S178*H178</f>
        <v>0</v>
      </c>
      <c r="AR178" s="144" t="s">
        <v>188</v>
      </c>
      <c r="AT178" s="144" t="s">
        <v>289</v>
      </c>
      <c r="AU178" s="144" t="s">
        <v>78</v>
      </c>
      <c r="AY178" s="13" t="s">
        <v>155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3" t="s">
        <v>76</v>
      </c>
      <c r="BK178" s="145">
        <f>ROUND(I178*H178,2)</f>
        <v>0</v>
      </c>
      <c r="BL178" s="13" t="s">
        <v>161</v>
      </c>
      <c r="BM178" s="144" t="s">
        <v>296</v>
      </c>
    </row>
    <row r="179" spans="2:65" s="11" customFormat="1" ht="22.95" customHeight="1">
      <c r="B179" s="121"/>
      <c r="D179" s="122" t="s">
        <v>68</v>
      </c>
      <c r="E179" s="131" t="s">
        <v>297</v>
      </c>
      <c r="F179" s="131" t="s">
        <v>298</v>
      </c>
      <c r="J179" s="132">
        <f>BK179</f>
        <v>0</v>
      </c>
      <c r="L179" s="121"/>
      <c r="M179" s="125"/>
      <c r="N179" s="126"/>
      <c r="O179" s="126"/>
      <c r="P179" s="127">
        <f>P180</f>
        <v>238.39758000000003</v>
      </c>
      <c r="Q179" s="126"/>
      <c r="R179" s="127">
        <f>R180</f>
        <v>0</v>
      </c>
      <c r="S179" s="126"/>
      <c r="T179" s="128">
        <f>T180</f>
        <v>0</v>
      </c>
      <c r="AR179" s="122" t="s">
        <v>76</v>
      </c>
      <c r="AT179" s="129" t="s">
        <v>68</v>
      </c>
      <c r="AU179" s="129" t="s">
        <v>76</v>
      </c>
      <c r="AY179" s="122" t="s">
        <v>155</v>
      </c>
      <c r="BK179" s="130">
        <f>BK180</f>
        <v>0</v>
      </c>
    </row>
    <row r="180" spans="2:65" s="1" customFormat="1" ht="24" customHeight="1">
      <c r="B180" s="133"/>
      <c r="C180" s="134" t="s">
        <v>299</v>
      </c>
      <c r="D180" s="134" t="s">
        <v>157</v>
      </c>
      <c r="E180" s="135" t="s">
        <v>300</v>
      </c>
      <c r="F180" s="136" t="s">
        <v>301</v>
      </c>
      <c r="G180" s="137" t="s">
        <v>213</v>
      </c>
      <c r="H180" s="138">
        <v>718.06500000000005</v>
      </c>
      <c r="I180" s="139"/>
      <c r="J180" s="139">
        <f>ROUND(I180*H180,2)</f>
        <v>0</v>
      </c>
      <c r="K180" s="136" t="s">
        <v>169</v>
      </c>
      <c r="L180" s="25"/>
      <c r="M180" s="140" t="s">
        <v>1</v>
      </c>
      <c r="N180" s="141" t="s">
        <v>34</v>
      </c>
      <c r="O180" s="142">
        <v>0.33200000000000002</v>
      </c>
      <c r="P180" s="142">
        <f>O180*H180</f>
        <v>238.39758000000003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161</v>
      </c>
      <c r="AT180" s="144" t="s">
        <v>157</v>
      </c>
      <c r="AU180" s="144" t="s">
        <v>78</v>
      </c>
      <c r="AY180" s="13" t="s">
        <v>155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3" t="s">
        <v>76</v>
      </c>
      <c r="BK180" s="145">
        <f>ROUND(I180*H180,2)</f>
        <v>0</v>
      </c>
      <c r="BL180" s="13" t="s">
        <v>161</v>
      </c>
      <c r="BM180" s="144" t="s">
        <v>302</v>
      </c>
    </row>
    <row r="181" spans="2:65" s="11" customFormat="1" ht="25.95" customHeight="1">
      <c r="B181" s="121"/>
      <c r="D181" s="122" t="s">
        <v>68</v>
      </c>
      <c r="E181" s="123" t="s">
        <v>303</v>
      </c>
      <c r="F181" s="123" t="s">
        <v>304</v>
      </c>
      <c r="J181" s="124">
        <f>BK181</f>
        <v>0</v>
      </c>
      <c r="L181" s="121"/>
      <c r="M181" s="125"/>
      <c r="N181" s="126"/>
      <c r="O181" s="126"/>
      <c r="P181" s="127">
        <f>P182+P192+P199+P204+P209+P218</f>
        <v>429.56016799999998</v>
      </c>
      <c r="Q181" s="126"/>
      <c r="R181" s="127">
        <f>R182+R192+R199+R204+R209+R218</f>
        <v>33.616160000000008</v>
      </c>
      <c r="S181" s="126"/>
      <c r="T181" s="128">
        <f>T182+T192+T199+T204+T209+T218</f>
        <v>0</v>
      </c>
      <c r="AR181" s="122" t="s">
        <v>78</v>
      </c>
      <c r="AT181" s="129" t="s">
        <v>68</v>
      </c>
      <c r="AU181" s="129" t="s">
        <v>69</v>
      </c>
      <c r="AY181" s="122" t="s">
        <v>155</v>
      </c>
      <c r="BK181" s="130">
        <f>BK182+BK192+BK199+BK204+BK209+BK218</f>
        <v>0</v>
      </c>
    </row>
    <row r="182" spans="2:65" s="11" customFormat="1" ht="22.95" customHeight="1">
      <c r="B182" s="121"/>
      <c r="D182" s="122" t="s">
        <v>68</v>
      </c>
      <c r="E182" s="131" t="s">
        <v>305</v>
      </c>
      <c r="F182" s="131" t="s">
        <v>306</v>
      </c>
      <c r="J182" s="132">
        <f>BK182</f>
        <v>0</v>
      </c>
      <c r="L182" s="121"/>
      <c r="M182" s="125"/>
      <c r="N182" s="126"/>
      <c r="O182" s="126"/>
      <c r="P182" s="127">
        <f>SUM(P183:P191)</f>
        <v>72.368700000000004</v>
      </c>
      <c r="Q182" s="126"/>
      <c r="R182" s="127">
        <f>SUM(R183:R191)</f>
        <v>1.4789999999999999E-2</v>
      </c>
      <c r="S182" s="126"/>
      <c r="T182" s="128">
        <f>SUM(T183:T191)</f>
        <v>0</v>
      </c>
      <c r="AR182" s="122" t="s">
        <v>78</v>
      </c>
      <c r="AT182" s="129" t="s">
        <v>68</v>
      </c>
      <c r="AU182" s="129" t="s">
        <v>76</v>
      </c>
      <c r="AY182" s="122" t="s">
        <v>155</v>
      </c>
      <c r="BK182" s="130">
        <f>SUM(BK183:BK191)</f>
        <v>0</v>
      </c>
    </row>
    <row r="183" spans="2:65" s="1" customFormat="1" ht="24" customHeight="1">
      <c r="B183" s="133"/>
      <c r="C183" s="134" t="s">
        <v>307</v>
      </c>
      <c r="D183" s="134" t="s">
        <v>157</v>
      </c>
      <c r="E183" s="135" t="s">
        <v>167</v>
      </c>
      <c r="F183" s="136" t="s">
        <v>168</v>
      </c>
      <c r="G183" s="137" t="s">
        <v>160</v>
      </c>
      <c r="H183" s="138">
        <v>32.4</v>
      </c>
      <c r="I183" s="139"/>
      <c r="J183" s="139">
        <f t="shared" ref="J183:J191" si="30">ROUND(I183*H183,2)</f>
        <v>0</v>
      </c>
      <c r="K183" s="136" t="s">
        <v>169</v>
      </c>
      <c r="L183" s="25"/>
      <c r="M183" s="140" t="s">
        <v>1</v>
      </c>
      <c r="N183" s="141" t="s">
        <v>34</v>
      </c>
      <c r="O183" s="142">
        <v>1.2110000000000001</v>
      </c>
      <c r="P183" s="142">
        <f t="shared" ref="P183:P191" si="31">O183*H183</f>
        <v>39.236400000000003</v>
      </c>
      <c r="Q183" s="142">
        <v>0</v>
      </c>
      <c r="R183" s="142">
        <f t="shared" ref="R183:R191" si="32">Q183*H183</f>
        <v>0</v>
      </c>
      <c r="S183" s="142">
        <v>0</v>
      </c>
      <c r="T183" s="143">
        <f t="shared" ref="T183:T191" si="33">S183*H183</f>
        <v>0</v>
      </c>
      <c r="AR183" s="144" t="s">
        <v>222</v>
      </c>
      <c r="AT183" s="144" t="s">
        <v>157</v>
      </c>
      <c r="AU183" s="144" t="s">
        <v>78</v>
      </c>
      <c r="AY183" s="13" t="s">
        <v>155</v>
      </c>
      <c r="BE183" s="145">
        <f t="shared" ref="BE183:BE191" si="34">IF(N183="základní",J183,0)</f>
        <v>0</v>
      </c>
      <c r="BF183" s="145">
        <f t="shared" ref="BF183:BF191" si="35">IF(N183="snížená",J183,0)</f>
        <v>0</v>
      </c>
      <c r="BG183" s="145">
        <f t="shared" ref="BG183:BG191" si="36">IF(N183="zákl. přenesená",J183,0)</f>
        <v>0</v>
      </c>
      <c r="BH183" s="145">
        <f t="shared" ref="BH183:BH191" si="37">IF(N183="sníž. přenesená",J183,0)</f>
        <v>0</v>
      </c>
      <c r="BI183" s="145">
        <f t="shared" ref="BI183:BI191" si="38">IF(N183="nulová",J183,0)</f>
        <v>0</v>
      </c>
      <c r="BJ183" s="13" t="s">
        <v>76</v>
      </c>
      <c r="BK183" s="145">
        <f t="shared" ref="BK183:BK191" si="39">ROUND(I183*H183,2)</f>
        <v>0</v>
      </c>
      <c r="BL183" s="13" t="s">
        <v>222</v>
      </c>
      <c r="BM183" s="144" t="s">
        <v>308</v>
      </c>
    </row>
    <row r="184" spans="2:65" s="1" customFormat="1" ht="24" customHeight="1">
      <c r="B184" s="133"/>
      <c r="C184" s="134" t="s">
        <v>309</v>
      </c>
      <c r="D184" s="134" t="s">
        <v>157</v>
      </c>
      <c r="E184" s="135" t="s">
        <v>310</v>
      </c>
      <c r="F184" s="136" t="s">
        <v>181</v>
      </c>
      <c r="G184" s="137" t="s">
        <v>160</v>
      </c>
      <c r="H184" s="138">
        <v>10.8</v>
      </c>
      <c r="I184" s="139"/>
      <c r="J184" s="139">
        <f t="shared" si="30"/>
        <v>0</v>
      </c>
      <c r="K184" s="136" t="s">
        <v>169</v>
      </c>
      <c r="L184" s="25"/>
      <c r="M184" s="140" t="s">
        <v>1</v>
      </c>
      <c r="N184" s="141" t="s">
        <v>34</v>
      </c>
      <c r="O184" s="142">
        <v>4.3999999999999997E-2</v>
      </c>
      <c r="P184" s="142">
        <f t="shared" si="31"/>
        <v>0.47520000000000001</v>
      </c>
      <c r="Q184" s="142">
        <v>0</v>
      </c>
      <c r="R184" s="142">
        <f t="shared" si="32"/>
        <v>0</v>
      </c>
      <c r="S184" s="142">
        <v>0</v>
      </c>
      <c r="T184" s="143">
        <f t="shared" si="33"/>
        <v>0</v>
      </c>
      <c r="AR184" s="144" t="s">
        <v>161</v>
      </c>
      <c r="AT184" s="144" t="s">
        <v>157</v>
      </c>
      <c r="AU184" s="144" t="s">
        <v>78</v>
      </c>
      <c r="AY184" s="13" t="s">
        <v>155</v>
      </c>
      <c r="BE184" s="145">
        <f t="shared" si="34"/>
        <v>0</v>
      </c>
      <c r="BF184" s="145">
        <f t="shared" si="35"/>
        <v>0</v>
      </c>
      <c r="BG184" s="145">
        <f t="shared" si="36"/>
        <v>0</v>
      </c>
      <c r="BH184" s="145">
        <f t="shared" si="37"/>
        <v>0</v>
      </c>
      <c r="BI184" s="145">
        <f t="shared" si="38"/>
        <v>0</v>
      </c>
      <c r="BJ184" s="13" t="s">
        <v>76</v>
      </c>
      <c r="BK184" s="145">
        <f t="shared" si="39"/>
        <v>0</v>
      </c>
      <c r="BL184" s="13" t="s">
        <v>161</v>
      </c>
      <c r="BM184" s="144" t="s">
        <v>311</v>
      </c>
    </row>
    <row r="185" spans="2:65" s="1" customFormat="1" ht="24" customHeight="1">
      <c r="B185" s="133"/>
      <c r="C185" s="134" t="s">
        <v>312</v>
      </c>
      <c r="D185" s="134" t="s">
        <v>157</v>
      </c>
      <c r="E185" s="135" t="s">
        <v>313</v>
      </c>
      <c r="F185" s="136" t="s">
        <v>314</v>
      </c>
      <c r="G185" s="137" t="s">
        <v>160</v>
      </c>
      <c r="H185" s="138">
        <v>21.6</v>
      </c>
      <c r="I185" s="139"/>
      <c r="J185" s="139">
        <f t="shared" si="30"/>
        <v>0</v>
      </c>
      <c r="K185" s="136" t="s">
        <v>169</v>
      </c>
      <c r="L185" s="25"/>
      <c r="M185" s="140" t="s">
        <v>1</v>
      </c>
      <c r="N185" s="141" t="s">
        <v>34</v>
      </c>
      <c r="O185" s="142">
        <v>0.28599999999999998</v>
      </c>
      <c r="P185" s="142">
        <f t="shared" si="31"/>
        <v>6.1776</v>
      </c>
      <c r="Q185" s="142">
        <v>0</v>
      </c>
      <c r="R185" s="142">
        <f t="shared" si="32"/>
        <v>0</v>
      </c>
      <c r="S185" s="142">
        <v>0</v>
      </c>
      <c r="T185" s="143">
        <f t="shared" si="33"/>
        <v>0</v>
      </c>
      <c r="AR185" s="144" t="s">
        <v>161</v>
      </c>
      <c r="AT185" s="144" t="s">
        <v>157</v>
      </c>
      <c r="AU185" s="144" t="s">
        <v>78</v>
      </c>
      <c r="AY185" s="13" t="s">
        <v>155</v>
      </c>
      <c r="BE185" s="145">
        <f t="shared" si="34"/>
        <v>0</v>
      </c>
      <c r="BF185" s="145">
        <f t="shared" si="35"/>
        <v>0</v>
      </c>
      <c r="BG185" s="145">
        <f t="shared" si="36"/>
        <v>0</v>
      </c>
      <c r="BH185" s="145">
        <f t="shared" si="37"/>
        <v>0</v>
      </c>
      <c r="BI185" s="145">
        <f t="shared" si="38"/>
        <v>0</v>
      </c>
      <c r="BJ185" s="13" t="s">
        <v>76</v>
      </c>
      <c r="BK185" s="145">
        <f t="shared" si="39"/>
        <v>0</v>
      </c>
      <c r="BL185" s="13" t="s">
        <v>161</v>
      </c>
      <c r="BM185" s="144" t="s">
        <v>315</v>
      </c>
    </row>
    <row r="186" spans="2:65" s="1" customFormat="1" ht="24" customHeight="1">
      <c r="B186" s="133"/>
      <c r="C186" s="134" t="s">
        <v>316</v>
      </c>
      <c r="D186" s="134" t="s">
        <v>157</v>
      </c>
      <c r="E186" s="135" t="s">
        <v>317</v>
      </c>
      <c r="F186" s="136" t="s">
        <v>318</v>
      </c>
      <c r="G186" s="137" t="s">
        <v>160</v>
      </c>
      <c r="H186" s="138">
        <v>8.1</v>
      </c>
      <c r="I186" s="139"/>
      <c r="J186" s="139">
        <f t="shared" si="30"/>
        <v>0</v>
      </c>
      <c r="K186" s="136" t="s">
        <v>169</v>
      </c>
      <c r="L186" s="25"/>
      <c r="M186" s="140" t="s">
        <v>1</v>
      </c>
      <c r="N186" s="141" t="s">
        <v>34</v>
      </c>
      <c r="O186" s="142">
        <v>1.6950000000000001</v>
      </c>
      <c r="P186" s="142">
        <f t="shared" si="31"/>
        <v>13.7295</v>
      </c>
      <c r="Q186" s="142">
        <v>0</v>
      </c>
      <c r="R186" s="142">
        <f t="shared" si="32"/>
        <v>0</v>
      </c>
      <c r="S186" s="142">
        <v>0</v>
      </c>
      <c r="T186" s="143">
        <f t="shared" si="33"/>
        <v>0</v>
      </c>
      <c r="AR186" s="144" t="s">
        <v>319</v>
      </c>
      <c r="AT186" s="144" t="s">
        <v>157</v>
      </c>
      <c r="AU186" s="144" t="s">
        <v>78</v>
      </c>
      <c r="AY186" s="13" t="s">
        <v>155</v>
      </c>
      <c r="BE186" s="145">
        <f t="shared" si="34"/>
        <v>0</v>
      </c>
      <c r="BF186" s="145">
        <f t="shared" si="35"/>
        <v>0</v>
      </c>
      <c r="BG186" s="145">
        <f t="shared" si="36"/>
        <v>0</v>
      </c>
      <c r="BH186" s="145">
        <f t="shared" si="37"/>
        <v>0</v>
      </c>
      <c r="BI186" s="145">
        <f t="shared" si="38"/>
        <v>0</v>
      </c>
      <c r="BJ186" s="13" t="s">
        <v>76</v>
      </c>
      <c r="BK186" s="145">
        <f t="shared" si="39"/>
        <v>0</v>
      </c>
      <c r="BL186" s="13" t="s">
        <v>319</v>
      </c>
      <c r="BM186" s="144" t="s">
        <v>320</v>
      </c>
    </row>
    <row r="187" spans="2:65" s="1" customFormat="1" ht="16.5" customHeight="1">
      <c r="B187" s="133"/>
      <c r="C187" s="134" t="s">
        <v>321</v>
      </c>
      <c r="D187" s="134" t="s">
        <v>157</v>
      </c>
      <c r="E187" s="135" t="s">
        <v>322</v>
      </c>
      <c r="F187" s="136" t="s">
        <v>323</v>
      </c>
      <c r="G187" s="137" t="s">
        <v>324</v>
      </c>
      <c r="H187" s="138">
        <v>1</v>
      </c>
      <c r="I187" s="139"/>
      <c r="J187" s="139">
        <f t="shared" si="30"/>
        <v>0</v>
      </c>
      <c r="K187" s="136" t="s">
        <v>1</v>
      </c>
      <c r="L187" s="25"/>
      <c r="M187" s="140" t="s">
        <v>1</v>
      </c>
      <c r="N187" s="141" t="s">
        <v>34</v>
      </c>
      <c r="O187" s="142">
        <v>0</v>
      </c>
      <c r="P187" s="142">
        <f t="shared" si="31"/>
        <v>0</v>
      </c>
      <c r="Q187" s="142">
        <v>0</v>
      </c>
      <c r="R187" s="142">
        <f t="shared" si="32"/>
        <v>0</v>
      </c>
      <c r="S187" s="142">
        <v>0</v>
      </c>
      <c r="T187" s="143">
        <f t="shared" si="33"/>
        <v>0</v>
      </c>
      <c r="AR187" s="144" t="s">
        <v>222</v>
      </c>
      <c r="AT187" s="144" t="s">
        <v>157</v>
      </c>
      <c r="AU187" s="144" t="s">
        <v>78</v>
      </c>
      <c r="AY187" s="13" t="s">
        <v>155</v>
      </c>
      <c r="BE187" s="145">
        <f t="shared" si="34"/>
        <v>0</v>
      </c>
      <c r="BF187" s="145">
        <f t="shared" si="35"/>
        <v>0</v>
      </c>
      <c r="BG187" s="145">
        <f t="shared" si="36"/>
        <v>0</v>
      </c>
      <c r="BH187" s="145">
        <f t="shared" si="37"/>
        <v>0</v>
      </c>
      <c r="BI187" s="145">
        <f t="shared" si="38"/>
        <v>0</v>
      </c>
      <c r="BJ187" s="13" t="s">
        <v>76</v>
      </c>
      <c r="BK187" s="145">
        <f t="shared" si="39"/>
        <v>0</v>
      </c>
      <c r="BL187" s="13" t="s">
        <v>222</v>
      </c>
      <c r="BM187" s="144" t="s">
        <v>325</v>
      </c>
    </row>
    <row r="188" spans="2:65" s="1" customFormat="1" ht="16.5" customHeight="1">
      <c r="B188" s="133"/>
      <c r="C188" s="134" t="s">
        <v>326</v>
      </c>
      <c r="D188" s="134" t="s">
        <v>157</v>
      </c>
      <c r="E188" s="135" t="s">
        <v>327</v>
      </c>
      <c r="F188" s="136" t="s">
        <v>328</v>
      </c>
      <c r="G188" s="137" t="s">
        <v>329</v>
      </c>
      <c r="H188" s="138">
        <v>51</v>
      </c>
      <c r="I188" s="139"/>
      <c r="J188" s="139">
        <f t="shared" si="30"/>
        <v>0</v>
      </c>
      <c r="K188" s="136" t="s">
        <v>169</v>
      </c>
      <c r="L188" s="25"/>
      <c r="M188" s="140" t="s">
        <v>1</v>
      </c>
      <c r="N188" s="141" t="s">
        <v>34</v>
      </c>
      <c r="O188" s="142">
        <v>8.2000000000000003E-2</v>
      </c>
      <c r="P188" s="142">
        <f t="shared" si="31"/>
        <v>4.1820000000000004</v>
      </c>
      <c r="Q188" s="142">
        <v>1.0000000000000001E-5</v>
      </c>
      <c r="R188" s="142">
        <f t="shared" si="32"/>
        <v>5.1000000000000004E-4</v>
      </c>
      <c r="S188" s="142">
        <v>0</v>
      </c>
      <c r="T188" s="143">
        <f t="shared" si="33"/>
        <v>0</v>
      </c>
      <c r="AR188" s="144" t="s">
        <v>222</v>
      </c>
      <c r="AT188" s="144" t="s">
        <v>157</v>
      </c>
      <c r="AU188" s="144" t="s">
        <v>78</v>
      </c>
      <c r="AY188" s="13" t="s">
        <v>155</v>
      </c>
      <c r="BE188" s="145">
        <f t="shared" si="34"/>
        <v>0</v>
      </c>
      <c r="BF188" s="145">
        <f t="shared" si="35"/>
        <v>0</v>
      </c>
      <c r="BG188" s="145">
        <f t="shared" si="36"/>
        <v>0</v>
      </c>
      <c r="BH188" s="145">
        <f t="shared" si="37"/>
        <v>0</v>
      </c>
      <c r="BI188" s="145">
        <f t="shared" si="38"/>
        <v>0</v>
      </c>
      <c r="BJ188" s="13" t="s">
        <v>76</v>
      </c>
      <c r="BK188" s="145">
        <f t="shared" si="39"/>
        <v>0</v>
      </c>
      <c r="BL188" s="13" t="s">
        <v>222</v>
      </c>
      <c r="BM188" s="144" t="s">
        <v>330</v>
      </c>
    </row>
    <row r="189" spans="2:65" s="1" customFormat="1" ht="24" customHeight="1">
      <c r="B189" s="133"/>
      <c r="C189" s="134" t="s">
        <v>331</v>
      </c>
      <c r="D189" s="134" t="s">
        <v>157</v>
      </c>
      <c r="E189" s="135" t="s">
        <v>332</v>
      </c>
      <c r="F189" s="136" t="s">
        <v>333</v>
      </c>
      <c r="G189" s="137" t="s">
        <v>329</v>
      </c>
      <c r="H189" s="138">
        <v>51</v>
      </c>
      <c r="I189" s="139"/>
      <c r="J189" s="139">
        <f t="shared" si="30"/>
        <v>0</v>
      </c>
      <c r="K189" s="136" t="s">
        <v>169</v>
      </c>
      <c r="L189" s="25"/>
      <c r="M189" s="140" t="s">
        <v>1</v>
      </c>
      <c r="N189" s="141" t="s">
        <v>34</v>
      </c>
      <c r="O189" s="142">
        <v>0.124</v>
      </c>
      <c r="P189" s="142">
        <f t="shared" si="31"/>
        <v>6.3239999999999998</v>
      </c>
      <c r="Q189" s="142">
        <v>0</v>
      </c>
      <c r="R189" s="142">
        <f t="shared" si="32"/>
        <v>0</v>
      </c>
      <c r="S189" s="142">
        <v>0</v>
      </c>
      <c r="T189" s="143">
        <f t="shared" si="33"/>
        <v>0</v>
      </c>
      <c r="AR189" s="144" t="s">
        <v>161</v>
      </c>
      <c r="AT189" s="144" t="s">
        <v>157</v>
      </c>
      <c r="AU189" s="144" t="s">
        <v>78</v>
      </c>
      <c r="AY189" s="13" t="s">
        <v>155</v>
      </c>
      <c r="BE189" s="145">
        <f t="shared" si="34"/>
        <v>0</v>
      </c>
      <c r="BF189" s="145">
        <f t="shared" si="35"/>
        <v>0</v>
      </c>
      <c r="BG189" s="145">
        <f t="shared" si="36"/>
        <v>0</v>
      </c>
      <c r="BH189" s="145">
        <f t="shared" si="37"/>
        <v>0</v>
      </c>
      <c r="BI189" s="145">
        <f t="shared" si="38"/>
        <v>0</v>
      </c>
      <c r="BJ189" s="13" t="s">
        <v>76</v>
      </c>
      <c r="BK189" s="145">
        <f t="shared" si="39"/>
        <v>0</v>
      </c>
      <c r="BL189" s="13" t="s">
        <v>161</v>
      </c>
      <c r="BM189" s="144" t="s">
        <v>334</v>
      </c>
    </row>
    <row r="190" spans="2:65" s="1" customFormat="1" ht="16.5" customHeight="1">
      <c r="B190" s="133"/>
      <c r="C190" s="146" t="s">
        <v>335</v>
      </c>
      <c r="D190" s="146" t="s">
        <v>289</v>
      </c>
      <c r="E190" s="147" t="s">
        <v>336</v>
      </c>
      <c r="F190" s="148" t="s">
        <v>337</v>
      </c>
      <c r="G190" s="149" t="s">
        <v>329</v>
      </c>
      <c r="H190" s="150">
        <v>51</v>
      </c>
      <c r="I190" s="151"/>
      <c r="J190" s="151">
        <f t="shared" si="30"/>
        <v>0</v>
      </c>
      <c r="K190" s="148" t="s">
        <v>169</v>
      </c>
      <c r="L190" s="152"/>
      <c r="M190" s="153" t="s">
        <v>1</v>
      </c>
      <c r="N190" s="154" t="s">
        <v>34</v>
      </c>
      <c r="O190" s="142">
        <v>0</v>
      </c>
      <c r="P190" s="142">
        <f t="shared" si="31"/>
        <v>0</v>
      </c>
      <c r="Q190" s="142">
        <v>2.7999999999999998E-4</v>
      </c>
      <c r="R190" s="142">
        <f t="shared" si="32"/>
        <v>1.4279999999999999E-2</v>
      </c>
      <c r="S190" s="142">
        <v>0</v>
      </c>
      <c r="T190" s="143">
        <f t="shared" si="33"/>
        <v>0</v>
      </c>
      <c r="AR190" s="144" t="s">
        <v>188</v>
      </c>
      <c r="AT190" s="144" t="s">
        <v>289</v>
      </c>
      <c r="AU190" s="144" t="s">
        <v>78</v>
      </c>
      <c r="AY190" s="13" t="s">
        <v>155</v>
      </c>
      <c r="BE190" s="145">
        <f t="shared" si="34"/>
        <v>0</v>
      </c>
      <c r="BF190" s="145">
        <f t="shared" si="35"/>
        <v>0</v>
      </c>
      <c r="BG190" s="145">
        <f t="shared" si="36"/>
        <v>0</v>
      </c>
      <c r="BH190" s="145">
        <f t="shared" si="37"/>
        <v>0</v>
      </c>
      <c r="BI190" s="145">
        <f t="shared" si="38"/>
        <v>0</v>
      </c>
      <c r="BJ190" s="13" t="s">
        <v>76</v>
      </c>
      <c r="BK190" s="145">
        <f t="shared" si="39"/>
        <v>0</v>
      </c>
      <c r="BL190" s="13" t="s">
        <v>161</v>
      </c>
      <c r="BM190" s="144" t="s">
        <v>338</v>
      </c>
    </row>
    <row r="191" spans="2:65" s="1" customFormat="1" ht="16.5" customHeight="1">
      <c r="B191" s="133"/>
      <c r="C191" s="134" t="s">
        <v>339</v>
      </c>
      <c r="D191" s="134" t="s">
        <v>157</v>
      </c>
      <c r="E191" s="135" t="s">
        <v>340</v>
      </c>
      <c r="F191" s="136" t="s">
        <v>341</v>
      </c>
      <c r="G191" s="137" t="s">
        <v>329</v>
      </c>
      <c r="H191" s="138">
        <v>51</v>
      </c>
      <c r="I191" s="139"/>
      <c r="J191" s="139">
        <f t="shared" si="30"/>
        <v>0</v>
      </c>
      <c r="K191" s="136" t="s">
        <v>169</v>
      </c>
      <c r="L191" s="25"/>
      <c r="M191" s="140" t="s">
        <v>1</v>
      </c>
      <c r="N191" s="141" t="s">
        <v>34</v>
      </c>
      <c r="O191" s="142">
        <v>4.3999999999999997E-2</v>
      </c>
      <c r="P191" s="142">
        <f t="shared" si="31"/>
        <v>2.2439999999999998</v>
      </c>
      <c r="Q191" s="142">
        <v>0</v>
      </c>
      <c r="R191" s="142">
        <f t="shared" si="32"/>
        <v>0</v>
      </c>
      <c r="S191" s="142">
        <v>0</v>
      </c>
      <c r="T191" s="143">
        <f t="shared" si="33"/>
        <v>0</v>
      </c>
      <c r="AR191" s="144" t="s">
        <v>319</v>
      </c>
      <c r="AT191" s="144" t="s">
        <v>157</v>
      </c>
      <c r="AU191" s="144" t="s">
        <v>78</v>
      </c>
      <c r="AY191" s="13" t="s">
        <v>155</v>
      </c>
      <c r="BE191" s="145">
        <f t="shared" si="34"/>
        <v>0</v>
      </c>
      <c r="BF191" s="145">
        <f t="shared" si="35"/>
        <v>0</v>
      </c>
      <c r="BG191" s="145">
        <f t="shared" si="36"/>
        <v>0</v>
      </c>
      <c r="BH191" s="145">
        <f t="shared" si="37"/>
        <v>0</v>
      </c>
      <c r="BI191" s="145">
        <f t="shared" si="38"/>
        <v>0</v>
      </c>
      <c r="BJ191" s="13" t="s">
        <v>76</v>
      </c>
      <c r="BK191" s="145">
        <f t="shared" si="39"/>
        <v>0</v>
      </c>
      <c r="BL191" s="13" t="s">
        <v>319</v>
      </c>
      <c r="BM191" s="144" t="s">
        <v>342</v>
      </c>
    </row>
    <row r="192" spans="2:65" s="11" customFormat="1" ht="22.95" customHeight="1">
      <c r="B192" s="121"/>
      <c r="D192" s="122" t="s">
        <v>68</v>
      </c>
      <c r="E192" s="131" t="s">
        <v>343</v>
      </c>
      <c r="F192" s="131" t="s">
        <v>344</v>
      </c>
      <c r="J192" s="132">
        <f>BK192</f>
        <v>0</v>
      </c>
      <c r="L192" s="121"/>
      <c r="M192" s="125"/>
      <c r="N192" s="126"/>
      <c r="O192" s="126"/>
      <c r="P192" s="127">
        <f>SUM(P193:P198)</f>
        <v>64.270240000000001</v>
      </c>
      <c r="Q192" s="126"/>
      <c r="R192" s="127">
        <f>SUM(R193:R198)</f>
        <v>0.67165390000000003</v>
      </c>
      <c r="S192" s="126"/>
      <c r="T192" s="128">
        <f>SUM(T193:T198)</f>
        <v>0</v>
      </c>
      <c r="AR192" s="122" t="s">
        <v>78</v>
      </c>
      <c r="AT192" s="129" t="s">
        <v>68</v>
      </c>
      <c r="AU192" s="129" t="s">
        <v>76</v>
      </c>
      <c r="AY192" s="122" t="s">
        <v>155</v>
      </c>
      <c r="BK192" s="130">
        <f>SUM(BK193:BK198)</f>
        <v>0</v>
      </c>
    </row>
    <row r="193" spans="2:65" s="1" customFormat="1" ht="24" customHeight="1">
      <c r="B193" s="133"/>
      <c r="C193" s="134" t="s">
        <v>345</v>
      </c>
      <c r="D193" s="134" t="s">
        <v>157</v>
      </c>
      <c r="E193" s="135" t="s">
        <v>346</v>
      </c>
      <c r="F193" s="136" t="s">
        <v>347</v>
      </c>
      <c r="G193" s="137" t="s">
        <v>329</v>
      </c>
      <c r="H193" s="138">
        <v>2</v>
      </c>
      <c r="I193" s="139"/>
      <c r="J193" s="139">
        <f t="shared" ref="J193:J198" si="40">ROUND(I193*H193,2)</f>
        <v>0</v>
      </c>
      <c r="K193" s="136" t="s">
        <v>173</v>
      </c>
      <c r="L193" s="25"/>
      <c r="M193" s="140" t="s">
        <v>1</v>
      </c>
      <c r="N193" s="141" t="s">
        <v>34</v>
      </c>
      <c r="O193" s="142">
        <v>0.35099999999999998</v>
      </c>
      <c r="P193" s="142">
        <f t="shared" ref="P193:P198" si="41">O193*H193</f>
        <v>0.70199999999999996</v>
      </c>
      <c r="Q193" s="142">
        <v>4.3099999999999996E-3</v>
      </c>
      <c r="R193" s="142">
        <f t="shared" ref="R193:R198" si="42">Q193*H193</f>
        <v>8.6199999999999992E-3</v>
      </c>
      <c r="S193" s="142">
        <v>0</v>
      </c>
      <c r="T193" s="143">
        <f t="shared" ref="T193:T198" si="43">S193*H193</f>
        <v>0</v>
      </c>
      <c r="AR193" s="144" t="s">
        <v>222</v>
      </c>
      <c r="AT193" s="144" t="s">
        <v>157</v>
      </c>
      <c r="AU193" s="144" t="s">
        <v>78</v>
      </c>
      <c r="AY193" s="13" t="s">
        <v>155</v>
      </c>
      <c r="BE193" s="145">
        <f t="shared" ref="BE193:BE198" si="44">IF(N193="základní",J193,0)</f>
        <v>0</v>
      </c>
      <c r="BF193" s="145">
        <f t="shared" ref="BF193:BF198" si="45">IF(N193="snížená",J193,0)</f>
        <v>0</v>
      </c>
      <c r="BG193" s="145">
        <f t="shared" ref="BG193:BG198" si="46">IF(N193="zákl. přenesená",J193,0)</f>
        <v>0</v>
      </c>
      <c r="BH193" s="145">
        <f t="shared" ref="BH193:BH198" si="47">IF(N193="sníž. přenesená",J193,0)</f>
        <v>0</v>
      </c>
      <c r="BI193" s="145">
        <f t="shared" ref="BI193:BI198" si="48">IF(N193="nulová",J193,0)</f>
        <v>0</v>
      </c>
      <c r="BJ193" s="13" t="s">
        <v>76</v>
      </c>
      <c r="BK193" s="145">
        <f t="shared" ref="BK193:BK198" si="49">ROUND(I193*H193,2)</f>
        <v>0</v>
      </c>
      <c r="BL193" s="13" t="s">
        <v>222</v>
      </c>
      <c r="BM193" s="144" t="s">
        <v>348</v>
      </c>
    </row>
    <row r="194" spans="2:65" s="1" customFormat="1" ht="36" customHeight="1">
      <c r="B194" s="133"/>
      <c r="C194" s="134" t="s">
        <v>349</v>
      </c>
      <c r="D194" s="134" t="s">
        <v>157</v>
      </c>
      <c r="E194" s="135" t="s">
        <v>350</v>
      </c>
      <c r="F194" s="136" t="s">
        <v>351</v>
      </c>
      <c r="G194" s="137" t="s">
        <v>329</v>
      </c>
      <c r="H194" s="138">
        <v>90</v>
      </c>
      <c r="I194" s="139"/>
      <c r="J194" s="139">
        <f t="shared" si="40"/>
        <v>0</v>
      </c>
      <c r="K194" s="136" t="s">
        <v>1</v>
      </c>
      <c r="L194" s="25"/>
      <c r="M194" s="140" t="s">
        <v>1</v>
      </c>
      <c r="N194" s="141" t="s">
        <v>34</v>
      </c>
      <c r="O194" s="142">
        <v>0.26</v>
      </c>
      <c r="P194" s="142">
        <f t="shared" si="41"/>
        <v>23.400000000000002</v>
      </c>
      <c r="Q194" s="142">
        <v>2.8900000000000002E-3</v>
      </c>
      <c r="R194" s="142">
        <f t="shared" si="42"/>
        <v>0.2601</v>
      </c>
      <c r="S194" s="142">
        <v>0</v>
      </c>
      <c r="T194" s="143">
        <f t="shared" si="43"/>
        <v>0</v>
      </c>
      <c r="AR194" s="144" t="s">
        <v>222</v>
      </c>
      <c r="AT194" s="144" t="s">
        <v>157</v>
      </c>
      <c r="AU194" s="144" t="s">
        <v>78</v>
      </c>
      <c r="AY194" s="13" t="s">
        <v>155</v>
      </c>
      <c r="BE194" s="145">
        <f t="shared" si="44"/>
        <v>0</v>
      </c>
      <c r="BF194" s="145">
        <f t="shared" si="45"/>
        <v>0</v>
      </c>
      <c r="BG194" s="145">
        <f t="shared" si="46"/>
        <v>0</v>
      </c>
      <c r="BH194" s="145">
        <f t="shared" si="47"/>
        <v>0</v>
      </c>
      <c r="BI194" s="145">
        <f t="shared" si="48"/>
        <v>0</v>
      </c>
      <c r="BJ194" s="13" t="s">
        <v>76</v>
      </c>
      <c r="BK194" s="145">
        <f t="shared" si="49"/>
        <v>0</v>
      </c>
      <c r="BL194" s="13" t="s">
        <v>222</v>
      </c>
      <c r="BM194" s="144" t="s">
        <v>352</v>
      </c>
    </row>
    <row r="195" spans="2:65" s="1" customFormat="1" ht="16.5" customHeight="1">
      <c r="B195" s="133"/>
      <c r="C195" s="134" t="s">
        <v>353</v>
      </c>
      <c r="D195" s="134" t="s">
        <v>157</v>
      </c>
      <c r="E195" s="135" t="s">
        <v>354</v>
      </c>
      <c r="F195" s="136" t="s">
        <v>355</v>
      </c>
      <c r="G195" s="137" t="s">
        <v>329</v>
      </c>
      <c r="H195" s="138">
        <v>94</v>
      </c>
      <c r="I195" s="139"/>
      <c r="J195" s="139">
        <f t="shared" si="40"/>
        <v>0</v>
      </c>
      <c r="K195" s="136" t="s">
        <v>1</v>
      </c>
      <c r="L195" s="25"/>
      <c r="M195" s="140" t="s">
        <v>1</v>
      </c>
      <c r="N195" s="141" t="s">
        <v>34</v>
      </c>
      <c r="O195" s="142">
        <v>0.26500000000000001</v>
      </c>
      <c r="P195" s="142">
        <f t="shared" si="41"/>
        <v>24.91</v>
      </c>
      <c r="Q195" s="142">
        <v>3.2212500000000002E-3</v>
      </c>
      <c r="R195" s="142">
        <f t="shared" si="42"/>
        <v>0.3027975</v>
      </c>
      <c r="S195" s="142">
        <v>0</v>
      </c>
      <c r="T195" s="143">
        <f t="shared" si="43"/>
        <v>0</v>
      </c>
      <c r="AR195" s="144" t="s">
        <v>222</v>
      </c>
      <c r="AT195" s="144" t="s">
        <v>157</v>
      </c>
      <c r="AU195" s="144" t="s">
        <v>78</v>
      </c>
      <c r="AY195" s="13" t="s">
        <v>155</v>
      </c>
      <c r="BE195" s="145">
        <f t="shared" si="44"/>
        <v>0</v>
      </c>
      <c r="BF195" s="145">
        <f t="shared" si="45"/>
        <v>0</v>
      </c>
      <c r="BG195" s="145">
        <f t="shared" si="46"/>
        <v>0</v>
      </c>
      <c r="BH195" s="145">
        <f t="shared" si="47"/>
        <v>0</v>
      </c>
      <c r="BI195" s="145">
        <f t="shared" si="48"/>
        <v>0</v>
      </c>
      <c r="BJ195" s="13" t="s">
        <v>76</v>
      </c>
      <c r="BK195" s="145">
        <f t="shared" si="49"/>
        <v>0</v>
      </c>
      <c r="BL195" s="13" t="s">
        <v>222</v>
      </c>
      <c r="BM195" s="144" t="s">
        <v>356</v>
      </c>
    </row>
    <row r="196" spans="2:65" s="1" customFormat="1" ht="24" customHeight="1">
      <c r="B196" s="133"/>
      <c r="C196" s="134" t="s">
        <v>357</v>
      </c>
      <c r="D196" s="134" t="s">
        <v>157</v>
      </c>
      <c r="E196" s="135" t="s">
        <v>358</v>
      </c>
      <c r="F196" s="136" t="s">
        <v>359</v>
      </c>
      <c r="G196" s="137" t="s">
        <v>360</v>
      </c>
      <c r="H196" s="138">
        <v>6</v>
      </c>
      <c r="I196" s="139"/>
      <c r="J196" s="139">
        <f t="shared" si="40"/>
        <v>0</v>
      </c>
      <c r="K196" s="136" t="s">
        <v>1</v>
      </c>
      <c r="L196" s="25"/>
      <c r="M196" s="140" t="s">
        <v>1</v>
      </c>
      <c r="N196" s="141" t="s">
        <v>34</v>
      </c>
      <c r="O196" s="142">
        <v>0.4</v>
      </c>
      <c r="P196" s="142">
        <f t="shared" si="41"/>
        <v>2.4000000000000004</v>
      </c>
      <c r="Q196" s="142">
        <v>3.1197999999999998E-3</v>
      </c>
      <c r="R196" s="142">
        <f t="shared" si="42"/>
        <v>1.8718800000000001E-2</v>
      </c>
      <c r="S196" s="142">
        <v>0</v>
      </c>
      <c r="T196" s="143">
        <f t="shared" si="43"/>
        <v>0</v>
      </c>
      <c r="AR196" s="144" t="s">
        <v>222</v>
      </c>
      <c r="AT196" s="144" t="s">
        <v>157</v>
      </c>
      <c r="AU196" s="144" t="s">
        <v>78</v>
      </c>
      <c r="AY196" s="13" t="s">
        <v>155</v>
      </c>
      <c r="BE196" s="145">
        <f t="shared" si="44"/>
        <v>0</v>
      </c>
      <c r="BF196" s="145">
        <f t="shared" si="45"/>
        <v>0</v>
      </c>
      <c r="BG196" s="145">
        <f t="shared" si="46"/>
        <v>0</v>
      </c>
      <c r="BH196" s="145">
        <f t="shared" si="47"/>
        <v>0</v>
      </c>
      <c r="BI196" s="145">
        <f t="shared" si="48"/>
        <v>0</v>
      </c>
      <c r="BJ196" s="13" t="s">
        <v>76</v>
      </c>
      <c r="BK196" s="145">
        <f t="shared" si="49"/>
        <v>0</v>
      </c>
      <c r="BL196" s="13" t="s">
        <v>222</v>
      </c>
      <c r="BM196" s="144" t="s">
        <v>361</v>
      </c>
    </row>
    <row r="197" spans="2:65" s="1" customFormat="1" ht="24" customHeight="1">
      <c r="B197" s="133"/>
      <c r="C197" s="134" t="s">
        <v>362</v>
      </c>
      <c r="D197" s="134" t="s">
        <v>157</v>
      </c>
      <c r="E197" s="135" t="s">
        <v>363</v>
      </c>
      <c r="F197" s="136" t="s">
        <v>364</v>
      </c>
      <c r="G197" s="137" t="s">
        <v>329</v>
      </c>
      <c r="H197" s="138">
        <v>28.8</v>
      </c>
      <c r="I197" s="139"/>
      <c r="J197" s="139">
        <f t="shared" si="40"/>
        <v>0</v>
      </c>
      <c r="K197" s="136" t="s">
        <v>1</v>
      </c>
      <c r="L197" s="25"/>
      <c r="M197" s="140" t="s">
        <v>1</v>
      </c>
      <c r="N197" s="141" t="s">
        <v>34</v>
      </c>
      <c r="O197" s="142">
        <v>0.33400000000000002</v>
      </c>
      <c r="P197" s="142">
        <f t="shared" si="41"/>
        <v>9.6192000000000011</v>
      </c>
      <c r="Q197" s="142">
        <v>2.8270000000000001E-3</v>
      </c>
      <c r="R197" s="142">
        <f t="shared" si="42"/>
        <v>8.1417600000000007E-2</v>
      </c>
      <c r="S197" s="142">
        <v>0</v>
      </c>
      <c r="T197" s="143">
        <f t="shared" si="43"/>
        <v>0</v>
      </c>
      <c r="AR197" s="144" t="s">
        <v>222</v>
      </c>
      <c r="AT197" s="144" t="s">
        <v>157</v>
      </c>
      <c r="AU197" s="144" t="s">
        <v>78</v>
      </c>
      <c r="AY197" s="13" t="s">
        <v>155</v>
      </c>
      <c r="BE197" s="145">
        <f t="shared" si="44"/>
        <v>0</v>
      </c>
      <c r="BF197" s="145">
        <f t="shared" si="45"/>
        <v>0</v>
      </c>
      <c r="BG197" s="145">
        <f t="shared" si="46"/>
        <v>0</v>
      </c>
      <c r="BH197" s="145">
        <f t="shared" si="47"/>
        <v>0</v>
      </c>
      <c r="BI197" s="145">
        <f t="shared" si="48"/>
        <v>0</v>
      </c>
      <c r="BJ197" s="13" t="s">
        <v>76</v>
      </c>
      <c r="BK197" s="145">
        <f t="shared" si="49"/>
        <v>0</v>
      </c>
      <c r="BL197" s="13" t="s">
        <v>222</v>
      </c>
      <c r="BM197" s="144" t="s">
        <v>365</v>
      </c>
    </row>
    <row r="198" spans="2:65" s="1" customFormat="1" ht="24" customHeight="1">
      <c r="B198" s="133"/>
      <c r="C198" s="134" t="s">
        <v>366</v>
      </c>
      <c r="D198" s="134" t="s">
        <v>157</v>
      </c>
      <c r="E198" s="135" t="s">
        <v>367</v>
      </c>
      <c r="F198" s="136" t="s">
        <v>368</v>
      </c>
      <c r="G198" s="137" t="s">
        <v>213</v>
      </c>
      <c r="H198" s="138">
        <v>0.67200000000000004</v>
      </c>
      <c r="I198" s="139"/>
      <c r="J198" s="139">
        <f t="shared" si="40"/>
        <v>0</v>
      </c>
      <c r="K198" s="136" t="s">
        <v>182</v>
      </c>
      <c r="L198" s="25"/>
      <c r="M198" s="140" t="s">
        <v>1</v>
      </c>
      <c r="N198" s="141" t="s">
        <v>34</v>
      </c>
      <c r="O198" s="142">
        <v>4.82</v>
      </c>
      <c r="P198" s="142">
        <f t="shared" si="41"/>
        <v>3.2390400000000006</v>
      </c>
      <c r="Q198" s="142">
        <v>0</v>
      </c>
      <c r="R198" s="142">
        <f t="shared" si="42"/>
        <v>0</v>
      </c>
      <c r="S198" s="142">
        <v>0</v>
      </c>
      <c r="T198" s="143">
        <f t="shared" si="43"/>
        <v>0</v>
      </c>
      <c r="AR198" s="144" t="s">
        <v>222</v>
      </c>
      <c r="AT198" s="144" t="s">
        <v>157</v>
      </c>
      <c r="AU198" s="144" t="s">
        <v>78</v>
      </c>
      <c r="AY198" s="13" t="s">
        <v>155</v>
      </c>
      <c r="BE198" s="145">
        <f t="shared" si="44"/>
        <v>0</v>
      </c>
      <c r="BF198" s="145">
        <f t="shared" si="45"/>
        <v>0</v>
      </c>
      <c r="BG198" s="145">
        <f t="shared" si="46"/>
        <v>0</v>
      </c>
      <c r="BH198" s="145">
        <f t="shared" si="47"/>
        <v>0</v>
      </c>
      <c r="BI198" s="145">
        <f t="shared" si="48"/>
        <v>0</v>
      </c>
      <c r="BJ198" s="13" t="s">
        <v>76</v>
      </c>
      <c r="BK198" s="145">
        <f t="shared" si="49"/>
        <v>0</v>
      </c>
      <c r="BL198" s="13" t="s">
        <v>222</v>
      </c>
      <c r="BM198" s="144" t="s">
        <v>369</v>
      </c>
    </row>
    <row r="199" spans="2:65" s="11" customFormat="1" ht="22.95" customHeight="1">
      <c r="B199" s="121"/>
      <c r="D199" s="122" t="s">
        <v>68</v>
      </c>
      <c r="E199" s="131" t="s">
        <v>370</v>
      </c>
      <c r="F199" s="131" t="s">
        <v>371</v>
      </c>
      <c r="J199" s="132">
        <f>BK199</f>
        <v>0</v>
      </c>
      <c r="L199" s="121"/>
      <c r="M199" s="125"/>
      <c r="N199" s="126"/>
      <c r="O199" s="126"/>
      <c r="P199" s="127">
        <f>SUM(P200:P203)</f>
        <v>206.65762999999998</v>
      </c>
      <c r="Q199" s="126"/>
      <c r="R199" s="127">
        <f>SUM(R200:R203)</f>
        <v>11.069686099999998</v>
      </c>
      <c r="S199" s="126"/>
      <c r="T199" s="128">
        <f>SUM(T200:T203)</f>
        <v>0</v>
      </c>
      <c r="AR199" s="122" t="s">
        <v>78</v>
      </c>
      <c r="AT199" s="129" t="s">
        <v>68</v>
      </c>
      <c r="AU199" s="129" t="s">
        <v>76</v>
      </c>
      <c r="AY199" s="122" t="s">
        <v>155</v>
      </c>
      <c r="BK199" s="130">
        <f>SUM(BK200:BK203)</f>
        <v>0</v>
      </c>
    </row>
    <row r="200" spans="2:65" s="1" customFormat="1" ht="24" customHeight="1">
      <c r="B200" s="133"/>
      <c r="C200" s="134" t="s">
        <v>372</v>
      </c>
      <c r="D200" s="134" t="s">
        <v>157</v>
      </c>
      <c r="E200" s="135" t="s">
        <v>373</v>
      </c>
      <c r="F200" s="136" t="s">
        <v>374</v>
      </c>
      <c r="G200" s="137" t="s">
        <v>191</v>
      </c>
      <c r="H200" s="138">
        <v>745</v>
      </c>
      <c r="I200" s="139"/>
      <c r="J200" s="139">
        <f>ROUND(I200*H200,2)</f>
        <v>0</v>
      </c>
      <c r="K200" s="136" t="s">
        <v>234</v>
      </c>
      <c r="L200" s="25"/>
      <c r="M200" s="140" t="s">
        <v>1</v>
      </c>
      <c r="N200" s="141" t="s">
        <v>34</v>
      </c>
      <c r="O200" s="142">
        <v>0.23</v>
      </c>
      <c r="P200" s="142">
        <f>O200*H200</f>
        <v>171.35</v>
      </c>
      <c r="Q200" s="142">
        <v>5.0000000000000002E-5</v>
      </c>
      <c r="R200" s="142">
        <f>Q200*H200</f>
        <v>3.7249999999999998E-2</v>
      </c>
      <c r="S200" s="142">
        <v>0</v>
      </c>
      <c r="T200" s="143">
        <f>S200*H200</f>
        <v>0</v>
      </c>
      <c r="AR200" s="144" t="s">
        <v>222</v>
      </c>
      <c r="AT200" s="144" t="s">
        <v>157</v>
      </c>
      <c r="AU200" s="144" t="s">
        <v>78</v>
      </c>
      <c r="AY200" s="13" t="s">
        <v>155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3" t="s">
        <v>76</v>
      </c>
      <c r="BK200" s="145">
        <f>ROUND(I200*H200,2)</f>
        <v>0</v>
      </c>
      <c r="BL200" s="13" t="s">
        <v>222</v>
      </c>
      <c r="BM200" s="144" t="s">
        <v>375</v>
      </c>
    </row>
    <row r="201" spans="2:65" s="1" customFormat="1" ht="16.5" customHeight="1">
      <c r="B201" s="133"/>
      <c r="C201" s="146" t="s">
        <v>376</v>
      </c>
      <c r="D201" s="146" t="s">
        <v>289</v>
      </c>
      <c r="E201" s="147" t="s">
        <v>377</v>
      </c>
      <c r="F201" s="148" t="s">
        <v>378</v>
      </c>
      <c r="G201" s="149" t="s">
        <v>360</v>
      </c>
      <c r="H201" s="150">
        <v>389.17899999999997</v>
      </c>
      <c r="I201" s="151"/>
      <c r="J201" s="151">
        <f>ROUND(I201*H201,2)</f>
        <v>0</v>
      </c>
      <c r="K201" s="148" t="s">
        <v>169</v>
      </c>
      <c r="L201" s="152"/>
      <c r="M201" s="153" t="s">
        <v>1</v>
      </c>
      <c r="N201" s="154" t="s">
        <v>34</v>
      </c>
      <c r="O201" s="142">
        <v>0</v>
      </c>
      <c r="P201" s="142">
        <f>O201*H201</f>
        <v>0</v>
      </c>
      <c r="Q201" s="142">
        <v>2.7900000000000001E-2</v>
      </c>
      <c r="R201" s="142">
        <f>Q201*H201</f>
        <v>10.858094099999999</v>
      </c>
      <c r="S201" s="142">
        <v>0</v>
      </c>
      <c r="T201" s="143">
        <f>S201*H201</f>
        <v>0</v>
      </c>
      <c r="AR201" s="144" t="s">
        <v>293</v>
      </c>
      <c r="AT201" s="144" t="s">
        <v>289</v>
      </c>
      <c r="AU201" s="144" t="s">
        <v>78</v>
      </c>
      <c r="AY201" s="13" t="s">
        <v>155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3" t="s">
        <v>76</v>
      </c>
      <c r="BK201" s="145">
        <f>ROUND(I201*H201,2)</f>
        <v>0</v>
      </c>
      <c r="BL201" s="13" t="s">
        <v>222</v>
      </c>
      <c r="BM201" s="144" t="s">
        <v>379</v>
      </c>
    </row>
    <row r="202" spans="2:65" s="1" customFormat="1" ht="24" customHeight="1">
      <c r="B202" s="133"/>
      <c r="C202" s="134" t="s">
        <v>380</v>
      </c>
      <c r="D202" s="134" t="s">
        <v>157</v>
      </c>
      <c r="E202" s="135" t="s">
        <v>381</v>
      </c>
      <c r="F202" s="136" t="s">
        <v>382</v>
      </c>
      <c r="G202" s="137" t="s">
        <v>329</v>
      </c>
      <c r="H202" s="138">
        <v>29.4</v>
      </c>
      <c r="I202" s="139"/>
      <c r="J202" s="139">
        <f>ROUND(I202*H202,2)</f>
        <v>0</v>
      </c>
      <c r="K202" s="136" t="s">
        <v>234</v>
      </c>
      <c r="L202" s="25"/>
      <c r="M202" s="140" t="s">
        <v>1</v>
      </c>
      <c r="N202" s="141" t="s">
        <v>34</v>
      </c>
      <c r="O202" s="142">
        <v>0.32400000000000001</v>
      </c>
      <c r="P202" s="142">
        <f>O202*H202</f>
        <v>9.525599999999999</v>
      </c>
      <c r="Q202" s="142">
        <v>5.9300000000000004E-3</v>
      </c>
      <c r="R202" s="142">
        <f>Q202*H202</f>
        <v>0.174342</v>
      </c>
      <c r="S202" s="142">
        <v>0</v>
      </c>
      <c r="T202" s="143">
        <f>S202*H202</f>
        <v>0</v>
      </c>
      <c r="AR202" s="144" t="s">
        <v>222</v>
      </c>
      <c r="AT202" s="144" t="s">
        <v>157</v>
      </c>
      <c r="AU202" s="144" t="s">
        <v>78</v>
      </c>
      <c r="AY202" s="13" t="s">
        <v>155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3" t="s">
        <v>76</v>
      </c>
      <c r="BK202" s="145">
        <f>ROUND(I202*H202,2)</f>
        <v>0</v>
      </c>
      <c r="BL202" s="13" t="s">
        <v>222</v>
      </c>
      <c r="BM202" s="144" t="s">
        <v>383</v>
      </c>
    </row>
    <row r="203" spans="2:65" s="1" customFormat="1" ht="24" customHeight="1">
      <c r="B203" s="133"/>
      <c r="C203" s="134" t="s">
        <v>384</v>
      </c>
      <c r="D203" s="134" t="s">
        <v>157</v>
      </c>
      <c r="E203" s="135" t="s">
        <v>385</v>
      </c>
      <c r="F203" s="136" t="s">
        <v>386</v>
      </c>
      <c r="G203" s="137" t="s">
        <v>213</v>
      </c>
      <c r="H203" s="138">
        <v>11.07</v>
      </c>
      <c r="I203" s="139"/>
      <c r="J203" s="139">
        <f>ROUND(I203*H203,2)</f>
        <v>0</v>
      </c>
      <c r="K203" s="136" t="s">
        <v>169</v>
      </c>
      <c r="L203" s="25"/>
      <c r="M203" s="140" t="s">
        <v>1</v>
      </c>
      <c r="N203" s="141" t="s">
        <v>34</v>
      </c>
      <c r="O203" s="142">
        <v>2.3290000000000002</v>
      </c>
      <c r="P203" s="142">
        <f>O203*H203</f>
        <v>25.782030000000002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AR203" s="144" t="s">
        <v>222</v>
      </c>
      <c r="AT203" s="144" t="s">
        <v>157</v>
      </c>
      <c r="AU203" s="144" t="s">
        <v>78</v>
      </c>
      <c r="AY203" s="13" t="s">
        <v>155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3" t="s">
        <v>76</v>
      </c>
      <c r="BK203" s="145">
        <f>ROUND(I203*H203,2)</f>
        <v>0</v>
      </c>
      <c r="BL203" s="13" t="s">
        <v>222</v>
      </c>
      <c r="BM203" s="144" t="s">
        <v>387</v>
      </c>
    </row>
    <row r="204" spans="2:65" s="11" customFormat="1" ht="22.95" customHeight="1">
      <c r="B204" s="121"/>
      <c r="D204" s="122" t="s">
        <v>68</v>
      </c>
      <c r="E204" s="131" t="s">
        <v>388</v>
      </c>
      <c r="F204" s="131" t="s">
        <v>389</v>
      </c>
      <c r="J204" s="132">
        <f>BK204</f>
        <v>0</v>
      </c>
      <c r="L204" s="121"/>
      <c r="M204" s="125"/>
      <c r="N204" s="126"/>
      <c r="O204" s="126"/>
      <c r="P204" s="127">
        <f>SUM(P205:P208)</f>
        <v>0</v>
      </c>
      <c r="Q204" s="126"/>
      <c r="R204" s="127">
        <f>SUM(R205:R208)</f>
        <v>0</v>
      </c>
      <c r="S204" s="126"/>
      <c r="T204" s="128">
        <f>SUM(T205:T208)</f>
        <v>0</v>
      </c>
      <c r="AR204" s="122" t="s">
        <v>78</v>
      </c>
      <c r="AT204" s="129" t="s">
        <v>68</v>
      </c>
      <c r="AU204" s="129" t="s">
        <v>76</v>
      </c>
      <c r="AY204" s="122" t="s">
        <v>155</v>
      </c>
      <c r="BK204" s="130">
        <f>SUM(BK205:BK208)</f>
        <v>0</v>
      </c>
    </row>
    <row r="205" spans="2:65" s="1" customFormat="1" ht="16.5" customHeight="1">
      <c r="B205" s="133"/>
      <c r="C205" s="134" t="s">
        <v>390</v>
      </c>
      <c r="D205" s="134" t="s">
        <v>157</v>
      </c>
      <c r="E205" s="135" t="s">
        <v>391</v>
      </c>
      <c r="F205" s="136" t="s">
        <v>392</v>
      </c>
      <c r="G205" s="137" t="s">
        <v>191</v>
      </c>
      <c r="H205" s="138">
        <v>77</v>
      </c>
      <c r="I205" s="139"/>
      <c r="J205" s="139">
        <f>ROUND(I205*H205,2)</f>
        <v>0</v>
      </c>
      <c r="K205" s="136" t="s">
        <v>1</v>
      </c>
      <c r="L205" s="25"/>
      <c r="M205" s="140" t="s">
        <v>1</v>
      </c>
      <c r="N205" s="141" t="s">
        <v>34</v>
      </c>
      <c r="O205" s="142">
        <v>0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222</v>
      </c>
      <c r="AT205" s="144" t="s">
        <v>157</v>
      </c>
      <c r="AU205" s="144" t="s">
        <v>78</v>
      </c>
      <c r="AY205" s="13" t="s">
        <v>155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3" t="s">
        <v>76</v>
      </c>
      <c r="BK205" s="145">
        <f>ROUND(I205*H205,2)</f>
        <v>0</v>
      </c>
      <c r="BL205" s="13" t="s">
        <v>222</v>
      </c>
      <c r="BM205" s="144" t="s">
        <v>393</v>
      </c>
    </row>
    <row r="206" spans="2:65" s="1" customFormat="1" ht="16.5" customHeight="1">
      <c r="B206" s="133"/>
      <c r="C206" s="134" t="s">
        <v>394</v>
      </c>
      <c r="D206" s="134" t="s">
        <v>157</v>
      </c>
      <c r="E206" s="135" t="s">
        <v>395</v>
      </c>
      <c r="F206" s="136" t="s">
        <v>396</v>
      </c>
      <c r="G206" s="137" t="s">
        <v>329</v>
      </c>
      <c r="H206" s="138">
        <v>45.2</v>
      </c>
      <c r="I206" s="139"/>
      <c r="J206" s="139">
        <f>ROUND(I206*H206,2)</f>
        <v>0</v>
      </c>
      <c r="K206" s="136" t="s">
        <v>1</v>
      </c>
      <c r="L206" s="25"/>
      <c r="M206" s="140" t="s">
        <v>1</v>
      </c>
      <c r="N206" s="141" t="s">
        <v>34</v>
      </c>
      <c r="O206" s="142">
        <v>0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AR206" s="144" t="s">
        <v>222</v>
      </c>
      <c r="AT206" s="144" t="s">
        <v>157</v>
      </c>
      <c r="AU206" s="144" t="s">
        <v>78</v>
      </c>
      <c r="AY206" s="13" t="s">
        <v>155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3" t="s">
        <v>76</v>
      </c>
      <c r="BK206" s="145">
        <f>ROUND(I206*H206,2)</f>
        <v>0</v>
      </c>
      <c r="BL206" s="13" t="s">
        <v>222</v>
      </c>
      <c r="BM206" s="144" t="s">
        <v>397</v>
      </c>
    </row>
    <row r="207" spans="2:65" s="1" customFormat="1" ht="24" customHeight="1">
      <c r="B207" s="133"/>
      <c r="C207" s="134" t="s">
        <v>398</v>
      </c>
      <c r="D207" s="134" t="s">
        <v>157</v>
      </c>
      <c r="E207" s="135" t="s">
        <v>399</v>
      </c>
      <c r="F207" s="136" t="s">
        <v>400</v>
      </c>
      <c r="G207" s="137" t="s">
        <v>329</v>
      </c>
      <c r="H207" s="138">
        <v>90</v>
      </c>
      <c r="I207" s="139"/>
      <c r="J207" s="139">
        <f>ROUND(I207*H207,2)</f>
        <v>0</v>
      </c>
      <c r="K207" s="136" t="s">
        <v>1</v>
      </c>
      <c r="L207" s="25"/>
      <c r="M207" s="140" t="s">
        <v>1</v>
      </c>
      <c r="N207" s="141" t="s">
        <v>34</v>
      </c>
      <c r="O207" s="142">
        <v>0</v>
      </c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AR207" s="144" t="s">
        <v>222</v>
      </c>
      <c r="AT207" s="144" t="s">
        <v>157</v>
      </c>
      <c r="AU207" s="144" t="s">
        <v>78</v>
      </c>
      <c r="AY207" s="13" t="s">
        <v>155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3" t="s">
        <v>76</v>
      </c>
      <c r="BK207" s="145">
        <f>ROUND(I207*H207,2)</f>
        <v>0</v>
      </c>
      <c r="BL207" s="13" t="s">
        <v>222</v>
      </c>
      <c r="BM207" s="144" t="s">
        <v>401</v>
      </c>
    </row>
    <row r="208" spans="2:65" s="1" customFormat="1" ht="16.5" customHeight="1">
      <c r="B208" s="133"/>
      <c r="C208" s="134" t="s">
        <v>402</v>
      </c>
      <c r="D208" s="134" t="s">
        <v>157</v>
      </c>
      <c r="E208" s="135" t="s">
        <v>403</v>
      </c>
      <c r="F208" s="136" t="s">
        <v>404</v>
      </c>
      <c r="G208" s="137" t="s">
        <v>329</v>
      </c>
      <c r="H208" s="138">
        <v>45</v>
      </c>
      <c r="I208" s="139"/>
      <c r="J208" s="139">
        <f>ROUND(I208*H208,2)</f>
        <v>0</v>
      </c>
      <c r="K208" s="136" t="s">
        <v>1</v>
      </c>
      <c r="L208" s="25"/>
      <c r="M208" s="140" t="s">
        <v>1</v>
      </c>
      <c r="N208" s="141" t="s">
        <v>34</v>
      </c>
      <c r="O208" s="142">
        <v>0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AR208" s="144" t="s">
        <v>222</v>
      </c>
      <c r="AT208" s="144" t="s">
        <v>157</v>
      </c>
      <c r="AU208" s="144" t="s">
        <v>78</v>
      </c>
      <c r="AY208" s="13" t="s">
        <v>155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3" t="s">
        <v>76</v>
      </c>
      <c r="BK208" s="145">
        <f>ROUND(I208*H208,2)</f>
        <v>0</v>
      </c>
      <c r="BL208" s="13" t="s">
        <v>222</v>
      </c>
      <c r="BM208" s="144" t="s">
        <v>405</v>
      </c>
    </row>
    <row r="209" spans="2:65" s="11" customFormat="1" ht="22.95" customHeight="1">
      <c r="B209" s="121"/>
      <c r="D209" s="122" t="s">
        <v>68</v>
      </c>
      <c r="E209" s="131" t="s">
        <v>406</v>
      </c>
      <c r="F209" s="131" t="s">
        <v>407</v>
      </c>
      <c r="J209" s="132">
        <f>BK209</f>
        <v>0</v>
      </c>
      <c r="L209" s="121"/>
      <c r="M209" s="125"/>
      <c r="N209" s="126"/>
      <c r="O209" s="126"/>
      <c r="P209" s="127">
        <f>SUM(P210:P217)</f>
        <v>62.563877999999995</v>
      </c>
      <c r="Q209" s="126"/>
      <c r="R209" s="127">
        <f>SUM(R210:R217)</f>
        <v>20.812520000000003</v>
      </c>
      <c r="S209" s="126"/>
      <c r="T209" s="128">
        <f>SUM(T210:T217)</f>
        <v>0</v>
      </c>
      <c r="AR209" s="122" t="s">
        <v>78</v>
      </c>
      <c r="AT209" s="129" t="s">
        <v>68</v>
      </c>
      <c r="AU209" s="129" t="s">
        <v>76</v>
      </c>
      <c r="AY209" s="122" t="s">
        <v>155</v>
      </c>
      <c r="BK209" s="130">
        <f>SUM(BK210:BK217)</f>
        <v>0</v>
      </c>
    </row>
    <row r="210" spans="2:65" s="1" customFormat="1" ht="36" customHeight="1">
      <c r="B210" s="133"/>
      <c r="C210" s="134" t="s">
        <v>408</v>
      </c>
      <c r="D210" s="134" t="s">
        <v>157</v>
      </c>
      <c r="E210" s="135" t="s">
        <v>409</v>
      </c>
      <c r="F210" s="136" t="s">
        <v>410</v>
      </c>
      <c r="G210" s="137" t="s">
        <v>286</v>
      </c>
      <c r="H210" s="138">
        <v>16705.919999999998</v>
      </c>
      <c r="I210" s="139"/>
      <c r="J210" s="139">
        <f t="shared" ref="J210:J217" si="50">ROUND(I210*H210,2)</f>
        <v>0</v>
      </c>
      <c r="K210" s="136" t="s">
        <v>1</v>
      </c>
      <c r="L210" s="25"/>
      <c r="M210" s="140" t="s">
        <v>1</v>
      </c>
      <c r="N210" s="141" t="s">
        <v>34</v>
      </c>
      <c r="O210" s="142">
        <v>0</v>
      </c>
      <c r="P210" s="142">
        <f t="shared" ref="P210:P217" si="51">O210*H210</f>
        <v>0</v>
      </c>
      <c r="Q210" s="142">
        <v>1E-3</v>
      </c>
      <c r="R210" s="142">
        <f t="shared" ref="R210:R217" si="52">Q210*H210</f>
        <v>16.705919999999999</v>
      </c>
      <c r="S210" s="142">
        <v>0</v>
      </c>
      <c r="T210" s="143">
        <f t="shared" ref="T210:T217" si="53">S210*H210</f>
        <v>0</v>
      </c>
      <c r="AR210" s="144" t="s">
        <v>222</v>
      </c>
      <c r="AT210" s="144" t="s">
        <v>157</v>
      </c>
      <c r="AU210" s="144" t="s">
        <v>78</v>
      </c>
      <c r="AY210" s="13" t="s">
        <v>155</v>
      </c>
      <c r="BE210" s="145">
        <f t="shared" ref="BE210:BE217" si="54">IF(N210="základní",J210,0)</f>
        <v>0</v>
      </c>
      <c r="BF210" s="145">
        <f t="shared" ref="BF210:BF217" si="55">IF(N210="snížená",J210,0)</f>
        <v>0</v>
      </c>
      <c r="BG210" s="145">
        <f t="shared" ref="BG210:BG217" si="56">IF(N210="zákl. přenesená",J210,0)</f>
        <v>0</v>
      </c>
      <c r="BH210" s="145">
        <f t="shared" ref="BH210:BH217" si="57">IF(N210="sníž. přenesená",J210,0)</f>
        <v>0</v>
      </c>
      <c r="BI210" s="145">
        <f t="shared" ref="BI210:BI217" si="58">IF(N210="nulová",J210,0)</f>
        <v>0</v>
      </c>
      <c r="BJ210" s="13" t="s">
        <v>76</v>
      </c>
      <c r="BK210" s="145">
        <f t="shared" ref="BK210:BK217" si="59">ROUND(I210*H210,2)</f>
        <v>0</v>
      </c>
      <c r="BL210" s="13" t="s">
        <v>222</v>
      </c>
      <c r="BM210" s="144" t="s">
        <v>411</v>
      </c>
    </row>
    <row r="211" spans="2:65" s="1" customFormat="1" ht="16.5" customHeight="1">
      <c r="B211" s="133"/>
      <c r="C211" s="134" t="s">
        <v>412</v>
      </c>
      <c r="D211" s="134" t="s">
        <v>157</v>
      </c>
      <c r="E211" s="135" t="s">
        <v>413</v>
      </c>
      <c r="F211" s="136" t="s">
        <v>414</v>
      </c>
      <c r="G211" s="137" t="s">
        <v>286</v>
      </c>
      <c r="H211" s="138">
        <v>4032.6</v>
      </c>
      <c r="I211" s="139"/>
      <c r="J211" s="139">
        <f t="shared" si="50"/>
        <v>0</v>
      </c>
      <c r="K211" s="136" t="s">
        <v>1</v>
      </c>
      <c r="L211" s="25"/>
      <c r="M211" s="140" t="s">
        <v>1</v>
      </c>
      <c r="N211" s="141" t="s">
        <v>34</v>
      </c>
      <c r="O211" s="142">
        <v>0</v>
      </c>
      <c r="P211" s="142">
        <f t="shared" si="51"/>
        <v>0</v>
      </c>
      <c r="Q211" s="142">
        <v>1E-3</v>
      </c>
      <c r="R211" s="142">
        <f t="shared" si="52"/>
        <v>4.0326000000000004</v>
      </c>
      <c r="S211" s="142">
        <v>0</v>
      </c>
      <c r="T211" s="143">
        <f t="shared" si="53"/>
        <v>0</v>
      </c>
      <c r="AR211" s="144" t="s">
        <v>222</v>
      </c>
      <c r="AT211" s="144" t="s">
        <v>157</v>
      </c>
      <c r="AU211" s="144" t="s">
        <v>78</v>
      </c>
      <c r="AY211" s="13" t="s">
        <v>155</v>
      </c>
      <c r="BE211" s="145">
        <f t="shared" si="54"/>
        <v>0</v>
      </c>
      <c r="BF211" s="145">
        <f t="shared" si="55"/>
        <v>0</v>
      </c>
      <c r="BG211" s="145">
        <f t="shared" si="56"/>
        <v>0</v>
      </c>
      <c r="BH211" s="145">
        <f t="shared" si="57"/>
        <v>0</v>
      </c>
      <c r="BI211" s="145">
        <f t="shared" si="58"/>
        <v>0</v>
      </c>
      <c r="BJ211" s="13" t="s">
        <v>76</v>
      </c>
      <c r="BK211" s="145">
        <f t="shared" si="59"/>
        <v>0</v>
      </c>
      <c r="BL211" s="13" t="s">
        <v>222</v>
      </c>
      <c r="BM211" s="144" t="s">
        <v>415</v>
      </c>
    </row>
    <row r="212" spans="2:65" s="1" customFormat="1" ht="16.5" customHeight="1">
      <c r="B212" s="133"/>
      <c r="C212" s="134" t="s">
        <v>416</v>
      </c>
      <c r="D212" s="134" t="s">
        <v>157</v>
      </c>
      <c r="E212" s="135" t="s">
        <v>417</v>
      </c>
      <c r="F212" s="136" t="s">
        <v>418</v>
      </c>
      <c r="G212" s="137" t="s">
        <v>329</v>
      </c>
      <c r="H212" s="138">
        <v>74</v>
      </c>
      <c r="I212" s="139"/>
      <c r="J212" s="139">
        <f t="shared" si="50"/>
        <v>0</v>
      </c>
      <c r="K212" s="136" t="s">
        <v>1</v>
      </c>
      <c r="L212" s="25"/>
      <c r="M212" s="140" t="s">
        <v>1</v>
      </c>
      <c r="N212" s="141" t="s">
        <v>34</v>
      </c>
      <c r="O212" s="142">
        <v>0</v>
      </c>
      <c r="P212" s="142">
        <f t="shared" si="51"/>
        <v>0</v>
      </c>
      <c r="Q212" s="142">
        <v>1E-3</v>
      </c>
      <c r="R212" s="142">
        <f t="shared" si="52"/>
        <v>7.3999999999999996E-2</v>
      </c>
      <c r="S212" s="142">
        <v>0</v>
      </c>
      <c r="T212" s="143">
        <f t="shared" si="53"/>
        <v>0</v>
      </c>
      <c r="AR212" s="144" t="s">
        <v>222</v>
      </c>
      <c r="AT212" s="144" t="s">
        <v>157</v>
      </c>
      <c r="AU212" s="144" t="s">
        <v>78</v>
      </c>
      <c r="AY212" s="13" t="s">
        <v>155</v>
      </c>
      <c r="BE212" s="145">
        <f t="shared" si="54"/>
        <v>0</v>
      </c>
      <c r="BF212" s="145">
        <f t="shared" si="55"/>
        <v>0</v>
      </c>
      <c r="BG212" s="145">
        <f t="shared" si="56"/>
        <v>0</v>
      </c>
      <c r="BH212" s="145">
        <f t="shared" si="57"/>
        <v>0</v>
      </c>
      <c r="BI212" s="145">
        <f t="shared" si="58"/>
        <v>0</v>
      </c>
      <c r="BJ212" s="13" t="s">
        <v>76</v>
      </c>
      <c r="BK212" s="145">
        <f t="shared" si="59"/>
        <v>0</v>
      </c>
      <c r="BL212" s="13" t="s">
        <v>222</v>
      </c>
      <c r="BM212" s="144" t="s">
        <v>419</v>
      </c>
    </row>
    <row r="213" spans="2:65" s="1" customFormat="1" ht="16.5" customHeight="1">
      <c r="B213" s="133"/>
      <c r="C213" s="134" t="s">
        <v>420</v>
      </c>
      <c r="D213" s="134" t="s">
        <v>157</v>
      </c>
      <c r="E213" s="135" t="s">
        <v>421</v>
      </c>
      <c r="F213" s="136" t="s">
        <v>422</v>
      </c>
      <c r="G213" s="137" t="s">
        <v>329</v>
      </c>
      <c r="H213" s="138">
        <v>45</v>
      </c>
      <c r="I213" s="139"/>
      <c r="J213" s="139">
        <f t="shared" si="50"/>
        <v>0</v>
      </c>
      <c r="K213" s="136" t="s">
        <v>1</v>
      </c>
      <c r="L213" s="25"/>
      <c r="M213" s="140" t="s">
        <v>1</v>
      </c>
      <c r="N213" s="141" t="s">
        <v>34</v>
      </c>
      <c r="O213" s="142">
        <v>0</v>
      </c>
      <c r="P213" s="142">
        <f t="shared" si="51"/>
        <v>0</v>
      </c>
      <c r="Q213" s="142">
        <v>0</v>
      </c>
      <c r="R213" s="142">
        <f t="shared" si="52"/>
        <v>0</v>
      </c>
      <c r="S213" s="142">
        <v>0</v>
      </c>
      <c r="T213" s="143">
        <f t="shared" si="53"/>
        <v>0</v>
      </c>
      <c r="AR213" s="144" t="s">
        <v>222</v>
      </c>
      <c r="AT213" s="144" t="s">
        <v>157</v>
      </c>
      <c r="AU213" s="144" t="s">
        <v>78</v>
      </c>
      <c r="AY213" s="13" t="s">
        <v>155</v>
      </c>
      <c r="BE213" s="145">
        <f t="shared" si="54"/>
        <v>0</v>
      </c>
      <c r="BF213" s="145">
        <f t="shared" si="55"/>
        <v>0</v>
      </c>
      <c r="BG213" s="145">
        <f t="shared" si="56"/>
        <v>0</v>
      </c>
      <c r="BH213" s="145">
        <f t="shared" si="57"/>
        <v>0</v>
      </c>
      <c r="BI213" s="145">
        <f t="shared" si="58"/>
        <v>0</v>
      </c>
      <c r="BJ213" s="13" t="s">
        <v>76</v>
      </c>
      <c r="BK213" s="145">
        <f t="shared" si="59"/>
        <v>0</v>
      </c>
      <c r="BL213" s="13" t="s">
        <v>222</v>
      </c>
      <c r="BM213" s="144" t="s">
        <v>423</v>
      </c>
    </row>
    <row r="214" spans="2:65" s="1" customFormat="1" ht="24" customHeight="1">
      <c r="B214" s="133"/>
      <c r="C214" s="134" t="s">
        <v>424</v>
      </c>
      <c r="D214" s="134" t="s">
        <v>157</v>
      </c>
      <c r="E214" s="135" t="s">
        <v>425</v>
      </c>
      <c r="F214" s="136" t="s">
        <v>426</v>
      </c>
      <c r="G214" s="137" t="s">
        <v>324</v>
      </c>
      <c r="H214" s="138">
        <v>2</v>
      </c>
      <c r="I214" s="139"/>
      <c r="J214" s="139">
        <f t="shared" si="50"/>
        <v>0</v>
      </c>
      <c r="K214" s="136" t="s">
        <v>1</v>
      </c>
      <c r="L214" s="25"/>
      <c r="M214" s="140" t="s">
        <v>1</v>
      </c>
      <c r="N214" s="141" t="s">
        <v>34</v>
      </c>
      <c r="O214" s="142">
        <v>0</v>
      </c>
      <c r="P214" s="142">
        <f t="shared" si="51"/>
        <v>0</v>
      </c>
      <c r="Q214" s="142">
        <v>0</v>
      </c>
      <c r="R214" s="142">
        <f t="shared" si="52"/>
        <v>0</v>
      </c>
      <c r="S214" s="142">
        <v>0</v>
      </c>
      <c r="T214" s="143">
        <f t="shared" si="53"/>
        <v>0</v>
      </c>
      <c r="AR214" s="144" t="s">
        <v>222</v>
      </c>
      <c r="AT214" s="144" t="s">
        <v>157</v>
      </c>
      <c r="AU214" s="144" t="s">
        <v>78</v>
      </c>
      <c r="AY214" s="13" t="s">
        <v>155</v>
      </c>
      <c r="BE214" s="145">
        <f t="shared" si="54"/>
        <v>0</v>
      </c>
      <c r="BF214" s="145">
        <f t="shared" si="55"/>
        <v>0</v>
      </c>
      <c r="BG214" s="145">
        <f t="shared" si="56"/>
        <v>0</v>
      </c>
      <c r="BH214" s="145">
        <f t="shared" si="57"/>
        <v>0</v>
      </c>
      <c r="BI214" s="145">
        <f t="shared" si="58"/>
        <v>0</v>
      </c>
      <c r="BJ214" s="13" t="s">
        <v>76</v>
      </c>
      <c r="BK214" s="145">
        <f t="shared" si="59"/>
        <v>0</v>
      </c>
      <c r="BL214" s="13" t="s">
        <v>222</v>
      </c>
      <c r="BM214" s="144" t="s">
        <v>427</v>
      </c>
    </row>
    <row r="215" spans="2:65" s="1" customFormat="1" ht="24" customHeight="1">
      <c r="B215" s="133"/>
      <c r="C215" s="134" t="s">
        <v>428</v>
      </c>
      <c r="D215" s="134" t="s">
        <v>157</v>
      </c>
      <c r="E215" s="135" t="s">
        <v>429</v>
      </c>
      <c r="F215" s="136" t="s">
        <v>430</v>
      </c>
      <c r="G215" s="137" t="s">
        <v>324</v>
      </c>
      <c r="H215" s="138">
        <v>2</v>
      </c>
      <c r="I215" s="139"/>
      <c r="J215" s="139">
        <f t="shared" si="50"/>
        <v>0</v>
      </c>
      <c r="K215" s="136" t="s">
        <v>1</v>
      </c>
      <c r="L215" s="25"/>
      <c r="M215" s="140" t="s">
        <v>1</v>
      </c>
      <c r="N215" s="141" t="s">
        <v>34</v>
      </c>
      <c r="O215" s="142">
        <v>0</v>
      </c>
      <c r="P215" s="142">
        <f t="shared" si="51"/>
        <v>0</v>
      </c>
      <c r="Q215" s="142">
        <v>0</v>
      </c>
      <c r="R215" s="142">
        <f t="shared" si="52"/>
        <v>0</v>
      </c>
      <c r="S215" s="142">
        <v>0</v>
      </c>
      <c r="T215" s="143">
        <f t="shared" si="53"/>
        <v>0</v>
      </c>
      <c r="AR215" s="144" t="s">
        <v>222</v>
      </c>
      <c r="AT215" s="144" t="s">
        <v>157</v>
      </c>
      <c r="AU215" s="144" t="s">
        <v>78</v>
      </c>
      <c r="AY215" s="13" t="s">
        <v>155</v>
      </c>
      <c r="BE215" s="145">
        <f t="shared" si="54"/>
        <v>0</v>
      </c>
      <c r="BF215" s="145">
        <f t="shared" si="55"/>
        <v>0</v>
      </c>
      <c r="BG215" s="145">
        <f t="shared" si="56"/>
        <v>0</v>
      </c>
      <c r="BH215" s="145">
        <f t="shared" si="57"/>
        <v>0</v>
      </c>
      <c r="BI215" s="145">
        <f t="shared" si="58"/>
        <v>0</v>
      </c>
      <c r="BJ215" s="13" t="s">
        <v>76</v>
      </c>
      <c r="BK215" s="145">
        <f t="shared" si="59"/>
        <v>0</v>
      </c>
      <c r="BL215" s="13" t="s">
        <v>222</v>
      </c>
      <c r="BM215" s="144" t="s">
        <v>431</v>
      </c>
    </row>
    <row r="216" spans="2:65" s="1" customFormat="1" ht="24" customHeight="1">
      <c r="B216" s="133"/>
      <c r="C216" s="134" t="s">
        <v>432</v>
      </c>
      <c r="D216" s="134" t="s">
        <v>157</v>
      </c>
      <c r="E216" s="135" t="s">
        <v>433</v>
      </c>
      <c r="F216" s="136" t="s">
        <v>434</v>
      </c>
      <c r="G216" s="137" t="s">
        <v>324</v>
      </c>
      <c r="H216" s="138">
        <v>2</v>
      </c>
      <c r="I216" s="139"/>
      <c r="J216" s="139">
        <f t="shared" si="50"/>
        <v>0</v>
      </c>
      <c r="K216" s="136" t="s">
        <v>1</v>
      </c>
      <c r="L216" s="25"/>
      <c r="M216" s="140" t="s">
        <v>1</v>
      </c>
      <c r="N216" s="141" t="s">
        <v>34</v>
      </c>
      <c r="O216" s="142">
        <v>0</v>
      </c>
      <c r="P216" s="142">
        <f t="shared" si="51"/>
        <v>0</v>
      </c>
      <c r="Q216" s="142">
        <v>0</v>
      </c>
      <c r="R216" s="142">
        <f t="shared" si="52"/>
        <v>0</v>
      </c>
      <c r="S216" s="142">
        <v>0</v>
      </c>
      <c r="T216" s="143">
        <f t="shared" si="53"/>
        <v>0</v>
      </c>
      <c r="AR216" s="144" t="s">
        <v>222</v>
      </c>
      <c r="AT216" s="144" t="s">
        <v>157</v>
      </c>
      <c r="AU216" s="144" t="s">
        <v>78</v>
      </c>
      <c r="AY216" s="13" t="s">
        <v>155</v>
      </c>
      <c r="BE216" s="145">
        <f t="shared" si="54"/>
        <v>0</v>
      </c>
      <c r="BF216" s="145">
        <f t="shared" si="55"/>
        <v>0</v>
      </c>
      <c r="BG216" s="145">
        <f t="shared" si="56"/>
        <v>0</v>
      </c>
      <c r="BH216" s="145">
        <f t="shared" si="57"/>
        <v>0</v>
      </c>
      <c r="BI216" s="145">
        <f t="shared" si="58"/>
        <v>0</v>
      </c>
      <c r="BJ216" s="13" t="s">
        <v>76</v>
      </c>
      <c r="BK216" s="145">
        <f t="shared" si="59"/>
        <v>0</v>
      </c>
      <c r="BL216" s="13" t="s">
        <v>222</v>
      </c>
      <c r="BM216" s="144" t="s">
        <v>435</v>
      </c>
    </row>
    <row r="217" spans="2:65" s="1" customFormat="1" ht="24" customHeight="1">
      <c r="B217" s="133"/>
      <c r="C217" s="134" t="s">
        <v>319</v>
      </c>
      <c r="D217" s="134" t="s">
        <v>157</v>
      </c>
      <c r="E217" s="135" t="s">
        <v>436</v>
      </c>
      <c r="F217" s="136" t="s">
        <v>437</v>
      </c>
      <c r="G217" s="137" t="s">
        <v>213</v>
      </c>
      <c r="H217" s="138">
        <v>20.812999999999999</v>
      </c>
      <c r="I217" s="139"/>
      <c r="J217" s="139">
        <f t="shared" si="50"/>
        <v>0</v>
      </c>
      <c r="K217" s="136" t="s">
        <v>182</v>
      </c>
      <c r="L217" s="25"/>
      <c r="M217" s="140" t="s">
        <v>1</v>
      </c>
      <c r="N217" s="141" t="s">
        <v>34</v>
      </c>
      <c r="O217" s="142">
        <v>3.0059999999999998</v>
      </c>
      <c r="P217" s="142">
        <f t="shared" si="51"/>
        <v>62.563877999999995</v>
      </c>
      <c r="Q217" s="142">
        <v>0</v>
      </c>
      <c r="R217" s="142">
        <f t="shared" si="52"/>
        <v>0</v>
      </c>
      <c r="S217" s="142">
        <v>0</v>
      </c>
      <c r="T217" s="143">
        <f t="shared" si="53"/>
        <v>0</v>
      </c>
      <c r="AR217" s="144" t="s">
        <v>222</v>
      </c>
      <c r="AT217" s="144" t="s">
        <v>157</v>
      </c>
      <c r="AU217" s="144" t="s">
        <v>78</v>
      </c>
      <c r="AY217" s="13" t="s">
        <v>155</v>
      </c>
      <c r="BE217" s="145">
        <f t="shared" si="54"/>
        <v>0</v>
      </c>
      <c r="BF217" s="145">
        <f t="shared" si="55"/>
        <v>0</v>
      </c>
      <c r="BG217" s="145">
        <f t="shared" si="56"/>
        <v>0</v>
      </c>
      <c r="BH217" s="145">
        <f t="shared" si="57"/>
        <v>0</v>
      </c>
      <c r="BI217" s="145">
        <f t="shared" si="58"/>
        <v>0</v>
      </c>
      <c r="BJ217" s="13" t="s">
        <v>76</v>
      </c>
      <c r="BK217" s="145">
        <f t="shared" si="59"/>
        <v>0</v>
      </c>
      <c r="BL217" s="13" t="s">
        <v>222</v>
      </c>
      <c r="BM217" s="144" t="s">
        <v>438</v>
      </c>
    </row>
    <row r="218" spans="2:65" s="11" customFormat="1" ht="22.95" customHeight="1">
      <c r="B218" s="121"/>
      <c r="D218" s="122" t="s">
        <v>68</v>
      </c>
      <c r="E218" s="131" t="s">
        <v>439</v>
      </c>
      <c r="F218" s="131" t="s">
        <v>440</v>
      </c>
      <c r="J218" s="132">
        <f>BK218</f>
        <v>0</v>
      </c>
      <c r="L218" s="121"/>
      <c r="M218" s="125"/>
      <c r="N218" s="126"/>
      <c r="O218" s="126"/>
      <c r="P218" s="127">
        <f>SUM(P219:P221)</f>
        <v>23.699720000000003</v>
      </c>
      <c r="Q218" s="126"/>
      <c r="R218" s="127">
        <f>SUM(R219:R221)</f>
        <v>1.0475099999999999</v>
      </c>
      <c r="S218" s="126"/>
      <c r="T218" s="128">
        <f>SUM(T219:T221)</f>
        <v>0</v>
      </c>
      <c r="AR218" s="122" t="s">
        <v>78</v>
      </c>
      <c r="AT218" s="129" t="s">
        <v>68</v>
      </c>
      <c r="AU218" s="129" t="s">
        <v>76</v>
      </c>
      <c r="AY218" s="122" t="s">
        <v>155</v>
      </c>
      <c r="BK218" s="130">
        <f>SUM(BK219:BK221)</f>
        <v>0</v>
      </c>
    </row>
    <row r="219" spans="2:65" s="1" customFormat="1" ht="24" customHeight="1">
      <c r="B219" s="133"/>
      <c r="C219" s="134" t="s">
        <v>441</v>
      </c>
      <c r="D219" s="134" t="s">
        <v>157</v>
      </c>
      <c r="E219" s="135" t="s">
        <v>442</v>
      </c>
      <c r="F219" s="136" t="s">
        <v>443</v>
      </c>
      <c r="G219" s="137" t="s">
        <v>191</v>
      </c>
      <c r="H219" s="138">
        <v>40.68</v>
      </c>
      <c r="I219" s="139"/>
      <c r="J219" s="139">
        <f>ROUND(I219*H219,2)</f>
        <v>0</v>
      </c>
      <c r="K219" s="136" t="s">
        <v>169</v>
      </c>
      <c r="L219" s="25"/>
      <c r="M219" s="140" t="s">
        <v>1</v>
      </c>
      <c r="N219" s="141" t="s">
        <v>34</v>
      </c>
      <c r="O219" s="142">
        <v>0.55000000000000004</v>
      </c>
      <c r="P219" s="142">
        <f>O219*H219</f>
        <v>22.374000000000002</v>
      </c>
      <c r="Q219" s="142">
        <v>3.6700000000000001E-3</v>
      </c>
      <c r="R219" s="142">
        <f>Q219*H219</f>
        <v>0.1492956</v>
      </c>
      <c r="S219" s="142">
        <v>0</v>
      </c>
      <c r="T219" s="143">
        <f>S219*H219</f>
        <v>0</v>
      </c>
      <c r="AR219" s="144" t="s">
        <v>222</v>
      </c>
      <c r="AT219" s="144" t="s">
        <v>157</v>
      </c>
      <c r="AU219" s="144" t="s">
        <v>78</v>
      </c>
      <c r="AY219" s="13" t="s">
        <v>155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3" t="s">
        <v>76</v>
      </c>
      <c r="BK219" s="145">
        <f>ROUND(I219*H219,2)</f>
        <v>0</v>
      </c>
      <c r="BL219" s="13" t="s">
        <v>222</v>
      </c>
      <c r="BM219" s="144" t="s">
        <v>444</v>
      </c>
    </row>
    <row r="220" spans="2:65" s="1" customFormat="1" ht="24" customHeight="1">
      <c r="B220" s="133"/>
      <c r="C220" s="146" t="s">
        <v>445</v>
      </c>
      <c r="D220" s="146" t="s">
        <v>289</v>
      </c>
      <c r="E220" s="147" t="s">
        <v>446</v>
      </c>
      <c r="F220" s="148" t="s">
        <v>447</v>
      </c>
      <c r="G220" s="149" t="s">
        <v>191</v>
      </c>
      <c r="H220" s="150">
        <v>46.781999999999996</v>
      </c>
      <c r="I220" s="151"/>
      <c r="J220" s="151">
        <f>ROUND(I220*H220,2)</f>
        <v>0</v>
      </c>
      <c r="K220" s="148" t="s">
        <v>169</v>
      </c>
      <c r="L220" s="152"/>
      <c r="M220" s="153" t="s">
        <v>1</v>
      </c>
      <c r="N220" s="154" t="s">
        <v>34</v>
      </c>
      <c r="O220" s="142">
        <v>0</v>
      </c>
      <c r="P220" s="142">
        <f>O220*H220</f>
        <v>0</v>
      </c>
      <c r="Q220" s="142">
        <v>1.9199999999999998E-2</v>
      </c>
      <c r="R220" s="142">
        <f>Q220*H220</f>
        <v>0.89821439999999986</v>
      </c>
      <c r="S220" s="142">
        <v>0</v>
      </c>
      <c r="T220" s="143">
        <f>S220*H220</f>
        <v>0</v>
      </c>
      <c r="AR220" s="144" t="s">
        <v>293</v>
      </c>
      <c r="AT220" s="144" t="s">
        <v>289</v>
      </c>
      <c r="AU220" s="144" t="s">
        <v>78</v>
      </c>
      <c r="AY220" s="13" t="s">
        <v>155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3" t="s">
        <v>76</v>
      </c>
      <c r="BK220" s="145">
        <f>ROUND(I220*H220,2)</f>
        <v>0</v>
      </c>
      <c r="BL220" s="13" t="s">
        <v>222</v>
      </c>
      <c r="BM220" s="144" t="s">
        <v>448</v>
      </c>
    </row>
    <row r="221" spans="2:65" s="1" customFormat="1" ht="24" customHeight="1">
      <c r="B221" s="133"/>
      <c r="C221" s="134" t="s">
        <v>449</v>
      </c>
      <c r="D221" s="134" t="s">
        <v>157</v>
      </c>
      <c r="E221" s="135" t="s">
        <v>450</v>
      </c>
      <c r="F221" s="136" t="s">
        <v>451</v>
      </c>
      <c r="G221" s="137" t="s">
        <v>213</v>
      </c>
      <c r="H221" s="138">
        <v>1.048</v>
      </c>
      <c r="I221" s="139"/>
      <c r="J221" s="139">
        <f>ROUND(I221*H221,2)</f>
        <v>0</v>
      </c>
      <c r="K221" s="136" t="s">
        <v>169</v>
      </c>
      <c r="L221" s="25"/>
      <c r="M221" s="140" t="s">
        <v>1</v>
      </c>
      <c r="N221" s="141" t="s">
        <v>34</v>
      </c>
      <c r="O221" s="142">
        <v>1.2649999999999999</v>
      </c>
      <c r="P221" s="142">
        <f>O221*H221</f>
        <v>1.32572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222</v>
      </c>
      <c r="AT221" s="144" t="s">
        <v>157</v>
      </c>
      <c r="AU221" s="144" t="s">
        <v>78</v>
      </c>
      <c r="AY221" s="13" t="s">
        <v>155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3" t="s">
        <v>76</v>
      </c>
      <c r="BK221" s="145">
        <f>ROUND(I221*H221,2)</f>
        <v>0</v>
      </c>
      <c r="BL221" s="13" t="s">
        <v>222</v>
      </c>
      <c r="BM221" s="144" t="s">
        <v>452</v>
      </c>
    </row>
    <row r="222" spans="2:65" s="11" customFormat="1" ht="25.95" customHeight="1">
      <c r="B222" s="121"/>
      <c r="D222" s="122" t="s">
        <v>68</v>
      </c>
      <c r="E222" s="123" t="s">
        <v>289</v>
      </c>
      <c r="F222" s="123" t="s">
        <v>453</v>
      </c>
      <c r="J222" s="124">
        <f>BK222</f>
        <v>0</v>
      </c>
      <c r="L222" s="121"/>
      <c r="M222" s="125"/>
      <c r="N222" s="126"/>
      <c r="O222" s="126"/>
      <c r="P222" s="127">
        <f>P223+P266+P291</f>
        <v>282.32299999999998</v>
      </c>
      <c r="Q222" s="126"/>
      <c r="R222" s="127">
        <f>R223+R266+R291</f>
        <v>0.48222999999999999</v>
      </c>
      <c r="S222" s="126"/>
      <c r="T222" s="128">
        <f>T223+T266+T291</f>
        <v>0</v>
      </c>
      <c r="AR222" s="122" t="s">
        <v>166</v>
      </c>
      <c r="AT222" s="129" t="s">
        <v>68</v>
      </c>
      <c r="AU222" s="129" t="s">
        <v>69</v>
      </c>
      <c r="AY222" s="122" t="s">
        <v>155</v>
      </c>
      <c r="BK222" s="130">
        <f>BK223+BK266+BK291</f>
        <v>0</v>
      </c>
    </row>
    <row r="223" spans="2:65" s="11" customFormat="1" ht="22.95" customHeight="1">
      <c r="B223" s="121"/>
      <c r="D223" s="122" t="s">
        <v>68</v>
      </c>
      <c r="E223" s="131" t="s">
        <v>454</v>
      </c>
      <c r="F223" s="131" t="s">
        <v>455</v>
      </c>
      <c r="J223" s="132">
        <f>BK223</f>
        <v>0</v>
      </c>
      <c r="L223" s="121"/>
      <c r="M223" s="125"/>
      <c r="N223" s="126"/>
      <c r="O223" s="126"/>
      <c r="P223" s="127">
        <f>SUM(P224:P265)</f>
        <v>134.50800000000001</v>
      </c>
      <c r="Q223" s="126"/>
      <c r="R223" s="127">
        <f>SUM(R224:R265)</f>
        <v>0.131884</v>
      </c>
      <c r="S223" s="126"/>
      <c r="T223" s="128">
        <f>SUM(T224:T265)</f>
        <v>0</v>
      </c>
      <c r="AR223" s="122" t="s">
        <v>166</v>
      </c>
      <c r="AT223" s="129" t="s">
        <v>68</v>
      </c>
      <c r="AU223" s="129" t="s">
        <v>76</v>
      </c>
      <c r="AY223" s="122" t="s">
        <v>155</v>
      </c>
      <c r="BK223" s="130">
        <f>SUM(BK224:BK265)</f>
        <v>0</v>
      </c>
    </row>
    <row r="224" spans="2:65" s="1" customFormat="1" ht="24" customHeight="1">
      <c r="B224" s="133"/>
      <c r="C224" s="134" t="s">
        <v>456</v>
      </c>
      <c r="D224" s="134" t="s">
        <v>157</v>
      </c>
      <c r="E224" s="135" t="s">
        <v>457</v>
      </c>
      <c r="F224" s="136" t="s">
        <v>458</v>
      </c>
      <c r="G224" s="137" t="s">
        <v>329</v>
      </c>
      <c r="H224" s="138">
        <v>38</v>
      </c>
      <c r="I224" s="139"/>
      <c r="J224" s="139">
        <f t="shared" ref="J224:J265" si="60">ROUND(I224*H224,2)</f>
        <v>0</v>
      </c>
      <c r="K224" s="136" t="s">
        <v>169</v>
      </c>
      <c r="L224" s="25"/>
      <c r="M224" s="140" t="s">
        <v>1</v>
      </c>
      <c r="N224" s="141" t="s">
        <v>34</v>
      </c>
      <c r="O224" s="142">
        <v>7.0999999999999994E-2</v>
      </c>
      <c r="P224" s="142">
        <f t="shared" ref="P224:P265" si="61">O224*H224</f>
        <v>2.698</v>
      </c>
      <c r="Q224" s="142">
        <v>0</v>
      </c>
      <c r="R224" s="142">
        <f t="shared" ref="R224:R265" si="62">Q224*H224</f>
        <v>0</v>
      </c>
      <c r="S224" s="142">
        <v>0</v>
      </c>
      <c r="T224" s="143">
        <f t="shared" ref="T224:T265" si="63">S224*H224</f>
        <v>0</v>
      </c>
      <c r="AR224" s="144" t="s">
        <v>319</v>
      </c>
      <c r="AT224" s="144" t="s">
        <v>157</v>
      </c>
      <c r="AU224" s="144" t="s">
        <v>78</v>
      </c>
      <c r="AY224" s="13" t="s">
        <v>155</v>
      </c>
      <c r="BE224" s="145">
        <f t="shared" ref="BE224:BE265" si="64">IF(N224="základní",J224,0)</f>
        <v>0</v>
      </c>
      <c r="BF224" s="145">
        <f t="shared" ref="BF224:BF265" si="65">IF(N224="snížená",J224,0)</f>
        <v>0</v>
      </c>
      <c r="BG224" s="145">
        <f t="shared" ref="BG224:BG265" si="66">IF(N224="zákl. přenesená",J224,0)</f>
        <v>0</v>
      </c>
      <c r="BH224" s="145">
        <f t="shared" ref="BH224:BH265" si="67">IF(N224="sníž. přenesená",J224,0)</f>
        <v>0</v>
      </c>
      <c r="BI224" s="145">
        <f t="shared" ref="BI224:BI265" si="68">IF(N224="nulová",J224,0)</f>
        <v>0</v>
      </c>
      <c r="BJ224" s="13" t="s">
        <v>76</v>
      </c>
      <c r="BK224" s="145">
        <f t="shared" ref="BK224:BK265" si="69">ROUND(I224*H224,2)</f>
        <v>0</v>
      </c>
      <c r="BL224" s="13" t="s">
        <v>319</v>
      </c>
      <c r="BM224" s="144" t="s">
        <v>459</v>
      </c>
    </row>
    <row r="225" spans="2:65" s="1" customFormat="1" ht="24" customHeight="1">
      <c r="B225" s="133"/>
      <c r="C225" s="146" t="s">
        <v>460</v>
      </c>
      <c r="D225" s="146" t="s">
        <v>289</v>
      </c>
      <c r="E225" s="147" t="s">
        <v>461</v>
      </c>
      <c r="F225" s="148" t="s">
        <v>462</v>
      </c>
      <c r="G225" s="149" t="s">
        <v>329</v>
      </c>
      <c r="H225" s="150">
        <v>38</v>
      </c>
      <c r="I225" s="151"/>
      <c r="J225" s="151">
        <f t="shared" si="60"/>
        <v>0</v>
      </c>
      <c r="K225" s="148" t="s">
        <v>169</v>
      </c>
      <c r="L225" s="152"/>
      <c r="M225" s="153" t="s">
        <v>1</v>
      </c>
      <c r="N225" s="154" t="s">
        <v>34</v>
      </c>
      <c r="O225" s="142">
        <v>0</v>
      </c>
      <c r="P225" s="142">
        <f t="shared" si="61"/>
        <v>0</v>
      </c>
      <c r="Q225" s="142">
        <v>2.5999999999999998E-4</v>
      </c>
      <c r="R225" s="142">
        <f t="shared" si="62"/>
        <v>9.8799999999999999E-3</v>
      </c>
      <c r="S225" s="142">
        <v>0</v>
      </c>
      <c r="T225" s="143">
        <f t="shared" si="63"/>
        <v>0</v>
      </c>
      <c r="AR225" s="144" t="s">
        <v>463</v>
      </c>
      <c r="AT225" s="144" t="s">
        <v>289</v>
      </c>
      <c r="AU225" s="144" t="s">
        <v>78</v>
      </c>
      <c r="AY225" s="13" t="s">
        <v>155</v>
      </c>
      <c r="BE225" s="145">
        <f t="shared" si="64"/>
        <v>0</v>
      </c>
      <c r="BF225" s="145">
        <f t="shared" si="65"/>
        <v>0</v>
      </c>
      <c r="BG225" s="145">
        <f t="shared" si="66"/>
        <v>0</v>
      </c>
      <c r="BH225" s="145">
        <f t="shared" si="67"/>
        <v>0</v>
      </c>
      <c r="BI225" s="145">
        <f t="shared" si="68"/>
        <v>0</v>
      </c>
      <c r="BJ225" s="13" t="s">
        <v>76</v>
      </c>
      <c r="BK225" s="145">
        <f t="shared" si="69"/>
        <v>0</v>
      </c>
      <c r="BL225" s="13" t="s">
        <v>463</v>
      </c>
      <c r="BM225" s="144" t="s">
        <v>464</v>
      </c>
    </row>
    <row r="226" spans="2:65" s="1" customFormat="1" ht="16.5" customHeight="1">
      <c r="B226" s="133"/>
      <c r="C226" s="134" t="s">
        <v>465</v>
      </c>
      <c r="D226" s="134" t="s">
        <v>157</v>
      </c>
      <c r="E226" s="135" t="s">
        <v>466</v>
      </c>
      <c r="F226" s="136" t="s">
        <v>467</v>
      </c>
      <c r="G226" s="137" t="s">
        <v>329</v>
      </c>
      <c r="H226" s="138">
        <v>12</v>
      </c>
      <c r="I226" s="139"/>
      <c r="J226" s="139">
        <f t="shared" si="60"/>
        <v>0</v>
      </c>
      <c r="K226" s="136" t="s">
        <v>169</v>
      </c>
      <c r="L226" s="25"/>
      <c r="M226" s="140" t="s">
        <v>1</v>
      </c>
      <c r="N226" s="141" t="s">
        <v>34</v>
      </c>
      <c r="O226" s="142">
        <v>0.13100000000000001</v>
      </c>
      <c r="P226" s="142">
        <f t="shared" si="61"/>
        <v>1.5720000000000001</v>
      </c>
      <c r="Q226" s="142">
        <v>0</v>
      </c>
      <c r="R226" s="142">
        <f t="shared" si="62"/>
        <v>0</v>
      </c>
      <c r="S226" s="142">
        <v>0</v>
      </c>
      <c r="T226" s="143">
        <f t="shared" si="63"/>
        <v>0</v>
      </c>
      <c r="AR226" s="144" t="s">
        <v>319</v>
      </c>
      <c r="AT226" s="144" t="s">
        <v>157</v>
      </c>
      <c r="AU226" s="144" t="s">
        <v>78</v>
      </c>
      <c r="AY226" s="13" t="s">
        <v>155</v>
      </c>
      <c r="BE226" s="145">
        <f t="shared" si="64"/>
        <v>0</v>
      </c>
      <c r="BF226" s="145">
        <f t="shared" si="65"/>
        <v>0</v>
      </c>
      <c r="BG226" s="145">
        <f t="shared" si="66"/>
        <v>0</v>
      </c>
      <c r="BH226" s="145">
        <f t="shared" si="67"/>
        <v>0</v>
      </c>
      <c r="BI226" s="145">
        <f t="shared" si="68"/>
        <v>0</v>
      </c>
      <c r="BJ226" s="13" t="s">
        <v>76</v>
      </c>
      <c r="BK226" s="145">
        <f t="shared" si="69"/>
        <v>0</v>
      </c>
      <c r="BL226" s="13" t="s">
        <v>319</v>
      </c>
      <c r="BM226" s="144" t="s">
        <v>468</v>
      </c>
    </row>
    <row r="227" spans="2:65" s="1" customFormat="1" ht="16.5" customHeight="1">
      <c r="B227" s="133"/>
      <c r="C227" s="146" t="s">
        <v>469</v>
      </c>
      <c r="D227" s="146" t="s">
        <v>289</v>
      </c>
      <c r="E227" s="147" t="s">
        <v>470</v>
      </c>
      <c r="F227" s="148" t="s">
        <v>471</v>
      </c>
      <c r="G227" s="149" t="s">
        <v>360</v>
      </c>
      <c r="H227" s="150">
        <v>12</v>
      </c>
      <c r="I227" s="151"/>
      <c r="J227" s="151">
        <f t="shared" si="60"/>
        <v>0</v>
      </c>
      <c r="K227" s="148" t="s">
        <v>169</v>
      </c>
      <c r="L227" s="152"/>
      <c r="M227" s="153" t="s">
        <v>1</v>
      </c>
      <c r="N227" s="154" t="s">
        <v>34</v>
      </c>
      <c r="O227" s="142">
        <v>0</v>
      </c>
      <c r="P227" s="142">
        <f t="shared" si="61"/>
        <v>0</v>
      </c>
      <c r="Q227" s="142">
        <v>3.8999999999999999E-4</v>
      </c>
      <c r="R227" s="142">
        <f t="shared" si="62"/>
        <v>4.6800000000000001E-3</v>
      </c>
      <c r="S227" s="142">
        <v>0</v>
      </c>
      <c r="T227" s="143">
        <f t="shared" si="63"/>
        <v>0</v>
      </c>
      <c r="AR227" s="144" t="s">
        <v>463</v>
      </c>
      <c r="AT227" s="144" t="s">
        <v>289</v>
      </c>
      <c r="AU227" s="144" t="s">
        <v>78</v>
      </c>
      <c r="AY227" s="13" t="s">
        <v>155</v>
      </c>
      <c r="BE227" s="145">
        <f t="shared" si="64"/>
        <v>0</v>
      </c>
      <c r="BF227" s="145">
        <f t="shared" si="65"/>
        <v>0</v>
      </c>
      <c r="BG227" s="145">
        <f t="shared" si="66"/>
        <v>0</v>
      </c>
      <c r="BH227" s="145">
        <f t="shared" si="67"/>
        <v>0</v>
      </c>
      <c r="BI227" s="145">
        <f t="shared" si="68"/>
        <v>0</v>
      </c>
      <c r="BJ227" s="13" t="s">
        <v>76</v>
      </c>
      <c r="BK227" s="145">
        <f t="shared" si="69"/>
        <v>0</v>
      </c>
      <c r="BL227" s="13" t="s">
        <v>463</v>
      </c>
      <c r="BM227" s="144" t="s">
        <v>472</v>
      </c>
    </row>
    <row r="228" spans="2:65" s="1" customFormat="1" ht="24" customHeight="1">
      <c r="B228" s="133"/>
      <c r="C228" s="134" t="s">
        <v>473</v>
      </c>
      <c r="D228" s="134" t="s">
        <v>157</v>
      </c>
      <c r="E228" s="135" t="s">
        <v>474</v>
      </c>
      <c r="F228" s="136" t="s">
        <v>475</v>
      </c>
      <c r="G228" s="137" t="s">
        <v>360</v>
      </c>
      <c r="H228" s="138">
        <v>6</v>
      </c>
      <c r="I228" s="139"/>
      <c r="J228" s="139">
        <f t="shared" si="60"/>
        <v>0</v>
      </c>
      <c r="K228" s="136" t="s">
        <v>169</v>
      </c>
      <c r="L228" s="25"/>
      <c r="M228" s="140" t="s">
        <v>1</v>
      </c>
      <c r="N228" s="141" t="s">
        <v>34</v>
      </c>
      <c r="O228" s="142">
        <v>0.67500000000000004</v>
      </c>
      <c r="P228" s="142">
        <f t="shared" si="61"/>
        <v>4.0500000000000007</v>
      </c>
      <c r="Q228" s="142">
        <v>0</v>
      </c>
      <c r="R228" s="142">
        <f t="shared" si="62"/>
        <v>0</v>
      </c>
      <c r="S228" s="142">
        <v>0</v>
      </c>
      <c r="T228" s="143">
        <f t="shared" si="63"/>
        <v>0</v>
      </c>
      <c r="AR228" s="144" t="s">
        <v>319</v>
      </c>
      <c r="AT228" s="144" t="s">
        <v>157</v>
      </c>
      <c r="AU228" s="144" t="s">
        <v>78</v>
      </c>
      <c r="AY228" s="13" t="s">
        <v>155</v>
      </c>
      <c r="BE228" s="145">
        <f t="shared" si="64"/>
        <v>0</v>
      </c>
      <c r="BF228" s="145">
        <f t="shared" si="65"/>
        <v>0</v>
      </c>
      <c r="BG228" s="145">
        <f t="shared" si="66"/>
        <v>0</v>
      </c>
      <c r="BH228" s="145">
        <f t="shared" si="67"/>
        <v>0</v>
      </c>
      <c r="BI228" s="145">
        <f t="shared" si="68"/>
        <v>0</v>
      </c>
      <c r="BJ228" s="13" t="s">
        <v>76</v>
      </c>
      <c r="BK228" s="145">
        <f t="shared" si="69"/>
        <v>0</v>
      </c>
      <c r="BL228" s="13" t="s">
        <v>319</v>
      </c>
      <c r="BM228" s="144" t="s">
        <v>476</v>
      </c>
    </row>
    <row r="229" spans="2:65" s="1" customFormat="1" ht="16.5" customHeight="1">
      <c r="B229" s="133"/>
      <c r="C229" s="146" t="s">
        <v>477</v>
      </c>
      <c r="D229" s="146" t="s">
        <v>289</v>
      </c>
      <c r="E229" s="147" t="s">
        <v>478</v>
      </c>
      <c r="F229" s="148" t="s">
        <v>479</v>
      </c>
      <c r="G229" s="149" t="s">
        <v>480</v>
      </c>
      <c r="H229" s="150">
        <v>6</v>
      </c>
      <c r="I229" s="151"/>
      <c r="J229" s="151">
        <f t="shared" si="60"/>
        <v>0</v>
      </c>
      <c r="K229" s="148" t="s">
        <v>1</v>
      </c>
      <c r="L229" s="152"/>
      <c r="M229" s="153" t="s">
        <v>1</v>
      </c>
      <c r="N229" s="154" t="s">
        <v>34</v>
      </c>
      <c r="O229" s="142">
        <v>0</v>
      </c>
      <c r="P229" s="142">
        <f t="shared" si="61"/>
        <v>0</v>
      </c>
      <c r="Q229" s="142">
        <v>0</v>
      </c>
      <c r="R229" s="142">
        <f t="shared" si="62"/>
        <v>0</v>
      </c>
      <c r="S229" s="142">
        <v>0</v>
      </c>
      <c r="T229" s="143">
        <f t="shared" si="63"/>
        <v>0</v>
      </c>
      <c r="AR229" s="144" t="s">
        <v>481</v>
      </c>
      <c r="AT229" s="144" t="s">
        <v>289</v>
      </c>
      <c r="AU229" s="144" t="s">
        <v>78</v>
      </c>
      <c r="AY229" s="13" t="s">
        <v>155</v>
      </c>
      <c r="BE229" s="145">
        <f t="shared" si="64"/>
        <v>0</v>
      </c>
      <c r="BF229" s="145">
        <f t="shared" si="65"/>
        <v>0</v>
      </c>
      <c r="BG229" s="145">
        <f t="shared" si="66"/>
        <v>0</v>
      </c>
      <c r="BH229" s="145">
        <f t="shared" si="67"/>
        <v>0</v>
      </c>
      <c r="BI229" s="145">
        <f t="shared" si="68"/>
        <v>0</v>
      </c>
      <c r="BJ229" s="13" t="s">
        <v>76</v>
      </c>
      <c r="BK229" s="145">
        <f t="shared" si="69"/>
        <v>0</v>
      </c>
      <c r="BL229" s="13" t="s">
        <v>319</v>
      </c>
      <c r="BM229" s="144" t="s">
        <v>482</v>
      </c>
    </row>
    <row r="230" spans="2:65" s="1" customFormat="1" ht="24" customHeight="1">
      <c r="B230" s="133"/>
      <c r="C230" s="134" t="s">
        <v>483</v>
      </c>
      <c r="D230" s="134" t="s">
        <v>157</v>
      </c>
      <c r="E230" s="135" t="s">
        <v>484</v>
      </c>
      <c r="F230" s="136" t="s">
        <v>485</v>
      </c>
      <c r="G230" s="137" t="s">
        <v>329</v>
      </c>
      <c r="H230" s="138">
        <v>24</v>
      </c>
      <c r="I230" s="139"/>
      <c r="J230" s="139">
        <f t="shared" si="60"/>
        <v>0</v>
      </c>
      <c r="K230" s="136" t="s">
        <v>169</v>
      </c>
      <c r="L230" s="25"/>
      <c r="M230" s="140" t="s">
        <v>1</v>
      </c>
      <c r="N230" s="141" t="s">
        <v>34</v>
      </c>
      <c r="O230" s="142">
        <v>0.44</v>
      </c>
      <c r="P230" s="142">
        <f t="shared" si="61"/>
        <v>10.56</v>
      </c>
      <c r="Q230" s="142">
        <v>0</v>
      </c>
      <c r="R230" s="142">
        <f t="shared" si="62"/>
        <v>0</v>
      </c>
      <c r="S230" s="142">
        <v>0</v>
      </c>
      <c r="T230" s="143">
        <f t="shared" si="63"/>
        <v>0</v>
      </c>
      <c r="AR230" s="144" t="s">
        <v>319</v>
      </c>
      <c r="AT230" s="144" t="s">
        <v>157</v>
      </c>
      <c r="AU230" s="144" t="s">
        <v>78</v>
      </c>
      <c r="AY230" s="13" t="s">
        <v>155</v>
      </c>
      <c r="BE230" s="145">
        <f t="shared" si="64"/>
        <v>0</v>
      </c>
      <c r="BF230" s="145">
        <f t="shared" si="65"/>
        <v>0</v>
      </c>
      <c r="BG230" s="145">
        <f t="shared" si="66"/>
        <v>0</v>
      </c>
      <c r="BH230" s="145">
        <f t="shared" si="67"/>
        <v>0</v>
      </c>
      <c r="BI230" s="145">
        <f t="shared" si="68"/>
        <v>0</v>
      </c>
      <c r="BJ230" s="13" t="s">
        <v>76</v>
      </c>
      <c r="BK230" s="145">
        <f t="shared" si="69"/>
        <v>0</v>
      </c>
      <c r="BL230" s="13" t="s">
        <v>319</v>
      </c>
      <c r="BM230" s="144" t="s">
        <v>486</v>
      </c>
    </row>
    <row r="231" spans="2:65" s="1" customFormat="1" ht="24" customHeight="1">
      <c r="B231" s="133"/>
      <c r="C231" s="146" t="s">
        <v>487</v>
      </c>
      <c r="D231" s="146" t="s">
        <v>289</v>
      </c>
      <c r="E231" s="147" t="s">
        <v>488</v>
      </c>
      <c r="F231" s="148" t="s">
        <v>489</v>
      </c>
      <c r="G231" s="149" t="s">
        <v>329</v>
      </c>
      <c r="H231" s="150">
        <v>24</v>
      </c>
      <c r="I231" s="151"/>
      <c r="J231" s="151">
        <f t="shared" si="60"/>
        <v>0</v>
      </c>
      <c r="K231" s="148" t="s">
        <v>1</v>
      </c>
      <c r="L231" s="152"/>
      <c r="M231" s="153" t="s">
        <v>1</v>
      </c>
      <c r="N231" s="154" t="s">
        <v>34</v>
      </c>
      <c r="O231" s="142">
        <v>0</v>
      </c>
      <c r="P231" s="142">
        <f t="shared" si="61"/>
        <v>0</v>
      </c>
      <c r="Q231" s="142">
        <v>0</v>
      </c>
      <c r="R231" s="142">
        <f t="shared" si="62"/>
        <v>0</v>
      </c>
      <c r="S231" s="142">
        <v>0</v>
      </c>
      <c r="T231" s="143">
        <f t="shared" si="63"/>
        <v>0</v>
      </c>
      <c r="AR231" s="144" t="s">
        <v>481</v>
      </c>
      <c r="AT231" s="144" t="s">
        <v>289</v>
      </c>
      <c r="AU231" s="144" t="s">
        <v>78</v>
      </c>
      <c r="AY231" s="13" t="s">
        <v>155</v>
      </c>
      <c r="BE231" s="145">
        <f t="shared" si="64"/>
        <v>0</v>
      </c>
      <c r="BF231" s="145">
        <f t="shared" si="65"/>
        <v>0</v>
      </c>
      <c r="BG231" s="145">
        <f t="shared" si="66"/>
        <v>0</v>
      </c>
      <c r="BH231" s="145">
        <f t="shared" si="67"/>
        <v>0</v>
      </c>
      <c r="BI231" s="145">
        <f t="shared" si="68"/>
        <v>0</v>
      </c>
      <c r="BJ231" s="13" t="s">
        <v>76</v>
      </c>
      <c r="BK231" s="145">
        <f t="shared" si="69"/>
        <v>0</v>
      </c>
      <c r="BL231" s="13" t="s">
        <v>319</v>
      </c>
      <c r="BM231" s="144" t="s">
        <v>490</v>
      </c>
    </row>
    <row r="232" spans="2:65" s="1" customFormat="1" ht="16.5" customHeight="1">
      <c r="B232" s="133"/>
      <c r="C232" s="134" t="s">
        <v>491</v>
      </c>
      <c r="D232" s="134" t="s">
        <v>157</v>
      </c>
      <c r="E232" s="135" t="s">
        <v>492</v>
      </c>
      <c r="F232" s="136" t="s">
        <v>493</v>
      </c>
      <c r="G232" s="137" t="s">
        <v>360</v>
      </c>
      <c r="H232" s="138">
        <v>6</v>
      </c>
      <c r="I232" s="139"/>
      <c r="J232" s="139">
        <f t="shared" si="60"/>
        <v>0</v>
      </c>
      <c r="K232" s="136" t="s">
        <v>169</v>
      </c>
      <c r="L232" s="25"/>
      <c r="M232" s="140" t="s">
        <v>1</v>
      </c>
      <c r="N232" s="141" t="s">
        <v>34</v>
      </c>
      <c r="O232" s="142">
        <v>0.15</v>
      </c>
      <c r="P232" s="142">
        <f t="shared" si="61"/>
        <v>0.89999999999999991</v>
      </c>
      <c r="Q232" s="142">
        <v>0</v>
      </c>
      <c r="R232" s="142">
        <f t="shared" si="62"/>
        <v>0</v>
      </c>
      <c r="S232" s="142">
        <v>0</v>
      </c>
      <c r="T232" s="143">
        <f t="shared" si="63"/>
        <v>0</v>
      </c>
      <c r="AR232" s="144" t="s">
        <v>319</v>
      </c>
      <c r="AT232" s="144" t="s">
        <v>157</v>
      </c>
      <c r="AU232" s="144" t="s">
        <v>78</v>
      </c>
      <c r="AY232" s="13" t="s">
        <v>155</v>
      </c>
      <c r="BE232" s="145">
        <f t="shared" si="64"/>
        <v>0</v>
      </c>
      <c r="BF232" s="145">
        <f t="shared" si="65"/>
        <v>0</v>
      </c>
      <c r="BG232" s="145">
        <f t="shared" si="66"/>
        <v>0</v>
      </c>
      <c r="BH232" s="145">
        <f t="shared" si="67"/>
        <v>0</v>
      </c>
      <c r="BI232" s="145">
        <f t="shared" si="68"/>
        <v>0</v>
      </c>
      <c r="BJ232" s="13" t="s">
        <v>76</v>
      </c>
      <c r="BK232" s="145">
        <f t="shared" si="69"/>
        <v>0</v>
      </c>
      <c r="BL232" s="13" t="s">
        <v>319</v>
      </c>
      <c r="BM232" s="144" t="s">
        <v>494</v>
      </c>
    </row>
    <row r="233" spans="2:65" s="1" customFormat="1" ht="16.5" customHeight="1">
      <c r="B233" s="133"/>
      <c r="C233" s="146" t="s">
        <v>495</v>
      </c>
      <c r="D233" s="146" t="s">
        <v>289</v>
      </c>
      <c r="E233" s="147" t="s">
        <v>496</v>
      </c>
      <c r="F233" s="148" t="s">
        <v>497</v>
      </c>
      <c r="G233" s="149" t="s">
        <v>360</v>
      </c>
      <c r="H233" s="150">
        <v>6</v>
      </c>
      <c r="I233" s="151"/>
      <c r="J233" s="151">
        <f t="shared" si="60"/>
        <v>0</v>
      </c>
      <c r="K233" s="148" t="s">
        <v>169</v>
      </c>
      <c r="L233" s="152"/>
      <c r="M233" s="153" t="s">
        <v>1</v>
      </c>
      <c r="N233" s="154" t="s">
        <v>34</v>
      </c>
      <c r="O233" s="142">
        <v>0</v>
      </c>
      <c r="P233" s="142">
        <f t="shared" si="61"/>
        <v>0</v>
      </c>
      <c r="Q233" s="142">
        <v>2.7999999999999998E-4</v>
      </c>
      <c r="R233" s="142">
        <f t="shared" si="62"/>
        <v>1.6799999999999999E-3</v>
      </c>
      <c r="S233" s="142">
        <v>0</v>
      </c>
      <c r="T233" s="143">
        <f t="shared" si="63"/>
        <v>0</v>
      </c>
      <c r="AR233" s="144" t="s">
        <v>463</v>
      </c>
      <c r="AT233" s="144" t="s">
        <v>289</v>
      </c>
      <c r="AU233" s="144" t="s">
        <v>78</v>
      </c>
      <c r="AY233" s="13" t="s">
        <v>155</v>
      </c>
      <c r="BE233" s="145">
        <f t="shared" si="64"/>
        <v>0</v>
      </c>
      <c r="BF233" s="145">
        <f t="shared" si="65"/>
        <v>0</v>
      </c>
      <c r="BG233" s="145">
        <f t="shared" si="66"/>
        <v>0</v>
      </c>
      <c r="BH233" s="145">
        <f t="shared" si="67"/>
        <v>0</v>
      </c>
      <c r="BI233" s="145">
        <f t="shared" si="68"/>
        <v>0</v>
      </c>
      <c r="BJ233" s="13" t="s">
        <v>76</v>
      </c>
      <c r="BK233" s="145">
        <f t="shared" si="69"/>
        <v>0</v>
      </c>
      <c r="BL233" s="13" t="s">
        <v>463</v>
      </c>
      <c r="BM233" s="144" t="s">
        <v>498</v>
      </c>
    </row>
    <row r="234" spans="2:65" s="1" customFormat="1" ht="16.5" customHeight="1">
      <c r="B234" s="133"/>
      <c r="C234" s="134" t="s">
        <v>499</v>
      </c>
      <c r="D234" s="134" t="s">
        <v>157</v>
      </c>
      <c r="E234" s="135" t="s">
        <v>500</v>
      </c>
      <c r="F234" s="136" t="s">
        <v>501</v>
      </c>
      <c r="G234" s="137" t="s">
        <v>329</v>
      </c>
      <c r="H234" s="138">
        <v>137</v>
      </c>
      <c r="I234" s="139"/>
      <c r="J234" s="139">
        <f t="shared" si="60"/>
        <v>0</v>
      </c>
      <c r="K234" s="136" t="s">
        <v>169</v>
      </c>
      <c r="L234" s="25"/>
      <c r="M234" s="140" t="s">
        <v>1</v>
      </c>
      <c r="N234" s="141" t="s">
        <v>34</v>
      </c>
      <c r="O234" s="142">
        <v>0.14000000000000001</v>
      </c>
      <c r="P234" s="142">
        <f t="shared" si="61"/>
        <v>19.180000000000003</v>
      </c>
      <c r="Q234" s="142">
        <v>0</v>
      </c>
      <c r="R234" s="142">
        <f t="shared" si="62"/>
        <v>0</v>
      </c>
      <c r="S234" s="142">
        <v>0</v>
      </c>
      <c r="T234" s="143">
        <f t="shared" si="63"/>
        <v>0</v>
      </c>
      <c r="AR234" s="144" t="s">
        <v>319</v>
      </c>
      <c r="AT234" s="144" t="s">
        <v>157</v>
      </c>
      <c r="AU234" s="144" t="s">
        <v>78</v>
      </c>
      <c r="AY234" s="13" t="s">
        <v>155</v>
      </c>
      <c r="BE234" s="145">
        <f t="shared" si="64"/>
        <v>0</v>
      </c>
      <c r="BF234" s="145">
        <f t="shared" si="65"/>
        <v>0</v>
      </c>
      <c r="BG234" s="145">
        <f t="shared" si="66"/>
        <v>0</v>
      </c>
      <c r="BH234" s="145">
        <f t="shared" si="67"/>
        <v>0</v>
      </c>
      <c r="BI234" s="145">
        <f t="shared" si="68"/>
        <v>0</v>
      </c>
      <c r="BJ234" s="13" t="s">
        <v>76</v>
      </c>
      <c r="BK234" s="145">
        <f t="shared" si="69"/>
        <v>0</v>
      </c>
      <c r="BL234" s="13" t="s">
        <v>319</v>
      </c>
      <c r="BM234" s="144" t="s">
        <v>502</v>
      </c>
    </row>
    <row r="235" spans="2:65" s="1" customFormat="1" ht="24" customHeight="1">
      <c r="B235" s="133"/>
      <c r="C235" s="146" t="s">
        <v>503</v>
      </c>
      <c r="D235" s="146" t="s">
        <v>289</v>
      </c>
      <c r="E235" s="147" t="s">
        <v>504</v>
      </c>
      <c r="F235" s="148" t="s">
        <v>505</v>
      </c>
      <c r="G235" s="149" t="s">
        <v>329</v>
      </c>
      <c r="H235" s="150">
        <v>137</v>
      </c>
      <c r="I235" s="151"/>
      <c r="J235" s="151">
        <f t="shared" si="60"/>
        <v>0</v>
      </c>
      <c r="K235" s="148" t="s">
        <v>169</v>
      </c>
      <c r="L235" s="152"/>
      <c r="M235" s="153" t="s">
        <v>1</v>
      </c>
      <c r="N235" s="154" t="s">
        <v>34</v>
      </c>
      <c r="O235" s="142">
        <v>0</v>
      </c>
      <c r="P235" s="142">
        <f t="shared" si="61"/>
        <v>0</v>
      </c>
      <c r="Q235" s="142">
        <v>2.1000000000000001E-4</v>
      </c>
      <c r="R235" s="142">
        <f t="shared" si="62"/>
        <v>2.877E-2</v>
      </c>
      <c r="S235" s="142">
        <v>0</v>
      </c>
      <c r="T235" s="143">
        <f t="shared" si="63"/>
        <v>0</v>
      </c>
      <c r="AR235" s="144" t="s">
        <v>463</v>
      </c>
      <c r="AT235" s="144" t="s">
        <v>289</v>
      </c>
      <c r="AU235" s="144" t="s">
        <v>78</v>
      </c>
      <c r="AY235" s="13" t="s">
        <v>155</v>
      </c>
      <c r="BE235" s="145">
        <f t="shared" si="64"/>
        <v>0</v>
      </c>
      <c r="BF235" s="145">
        <f t="shared" si="65"/>
        <v>0</v>
      </c>
      <c r="BG235" s="145">
        <f t="shared" si="66"/>
        <v>0</v>
      </c>
      <c r="BH235" s="145">
        <f t="shared" si="67"/>
        <v>0</v>
      </c>
      <c r="BI235" s="145">
        <f t="shared" si="68"/>
        <v>0</v>
      </c>
      <c r="BJ235" s="13" t="s">
        <v>76</v>
      </c>
      <c r="BK235" s="145">
        <f t="shared" si="69"/>
        <v>0</v>
      </c>
      <c r="BL235" s="13" t="s">
        <v>463</v>
      </c>
      <c r="BM235" s="144" t="s">
        <v>506</v>
      </c>
    </row>
    <row r="236" spans="2:65" s="1" customFormat="1" ht="24" customHeight="1">
      <c r="B236" s="133"/>
      <c r="C236" s="134" t="s">
        <v>507</v>
      </c>
      <c r="D236" s="134" t="s">
        <v>157</v>
      </c>
      <c r="E236" s="135" t="s">
        <v>508</v>
      </c>
      <c r="F236" s="136" t="s">
        <v>509</v>
      </c>
      <c r="G236" s="137" t="s">
        <v>360</v>
      </c>
      <c r="H236" s="138">
        <v>31</v>
      </c>
      <c r="I236" s="139"/>
      <c r="J236" s="139">
        <f t="shared" si="60"/>
        <v>0</v>
      </c>
      <c r="K236" s="136" t="s">
        <v>169</v>
      </c>
      <c r="L236" s="25"/>
      <c r="M236" s="140" t="s">
        <v>1</v>
      </c>
      <c r="N236" s="141" t="s">
        <v>34</v>
      </c>
      <c r="O236" s="142">
        <v>5.0999999999999997E-2</v>
      </c>
      <c r="P236" s="142">
        <f t="shared" si="61"/>
        <v>1.581</v>
      </c>
      <c r="Q236" s="142">
        <v>0</v>
      </c>
      <c r="R236" s="142">
        <f t="shared" si="62"/>
        <v>0</v>
      </c>
      <c r="S236" s="142">
        <v>0</v>
      </c>
      <c r="T236" s="143">
        <f t="shared" si="63"/>
        <v>0</v>
      </c>
      <c r="AR236" s="144" t="s">
        <v>319</v>
      </c>
      <c r="AT236" s="144" t="s">
        <v>157</v>
      </c>
      <c r="AU236" s="144" t="s">
        <v>78</v>
      </c>
      <c r="AY236" s="13" t="s">
        <v>155</v>
      </c>
      <c r="BE236" s="145">
        <f t="shared" si="64"/>
        <v>0</v>
      </c>
      <c r="BF236" s="145">
        <f t="shared" si="65"/>
        <v>0</v>
      </c>
      <c r="BG236" s="145">
        <f t="shared" si="66"/>
        <v>0</v>
      </c>
      <c r="BH236" s="145">
        <f t="shared" si="67"/>
        <v>0</v>
      </c>
      <c r="BI236" s="145">
        <f t="shared" si="68"/>
        <v>0</v>
      </c>
      <c r="BJ236" s="13" t="s">
        <v>76</v>
      </c>
      <c r="BK236" s="145">
        <f t="shared" si="69"/>
        <v>0</v>
      </c>
      <c r="BL236" s="13" t="s">
        <v>319</v>
      </c>
      <c r="BM236" s="144" t="s">
        <v>510</v>
      </c>
    </row>
    <row r="237" spans="2:65" s="1" customFormat="1" ht="24" customHeight="1">
      <c r="B237" s="133"/>
      <c r="C237" s="134" t="s">
        <v>511</v>
      </c>
      <c r="D237" s="134" t="s">
        <v>157</v>
      </c>
      <c r="E237" s="135" t="s">
        <v>512</v>
      </c>
      <c r="F237" s="136" t="s">
        <v>513</v>
      </c>
      <c r="G237" s="137" t="s">
        <v>360</v>
      </c>
      <c r="H237" s="138">
        <v>4</v>
      </c>
      <c r="I237" s="139"/>
      <c r="J237" s="139">
        <f t="shared" si="60"/>
        <v>0</v>
      </c>
      <c r="K237" s="136" t="s">
        <v>169</v>
      </c>
      <c r="L237" s="25"/>
      <c r="M237" s="140" t="s">
        <v>1</v>
      </c>
      <c r="N237" s="141" t="s">
        <v>34</v>
      </c>
      <c r="O237" s="142">
        <v>9.1999999999999998E-2</v>
      </c>
      <c r="P237" s="142">
        <f t="shared" si="61"/>
        <v>0.36799999999999999</v>
      </c>
      <c r="Q237" s="142">
        <v>0</v>
      </c>
      <c r="R237" s="142">
        <f t="shared" si="62"/>
        <v>0</v>
      </c>
      <c r="S237" s="142">
        <v>0</v>
      </c>
      <c r="T237" s="143">
        <f t="shared" si="63"/>
        <v>0</v>
      </c>
      <c r="AR237" s="144" t="s">
        <v>319</v>
      </c>
      <c r="AT237" s="144" t="s">
        <v>157</v>
      </c>
      <c r="AU237" s="144" t="s">
        <v>78</v>
      </c>
      <c r="AY237" s="13" t="s">
        <v>155</v>
      </c>
      <c r="BE237" s="145">
        <f t="shared" si="64"/>
        <v>0</v>
      </c>
      <c r="BF237" s="145">
        <f t="shared" si="65"/>
        <v>0</v>
      </c>
      <c r="BG237" s="145">
        <f t="shared" si="66"/>
        <v>0</v>
      </c>
      <c r="BH237" s="145">
        <f t="shared" si="67"/>
        <v>0</v>
      </c>
      <c r="BI237" s="145">
        <f t="shared" si="68"/>
        <v>0</v>
      </c>
      <c r="BJ237" s="13" t="s">
        <v>76</v>
      </c>
      <c r="BK237" s="145">
        <f t="shared" si="69"/>
        <v>0</v>
      </c>
      <c r="BL237" s="13" t="s">
        <v>319</v>
      </c>
      <c r="BM237" s="144" t="s">
        <v>514</v>
      </c>
    </row>
    <row r="238" spans="2:65" s="1" customFormat="1" ht="24" customHeight="1">
      <c r="B238" s="133"/>
      <c r="C238" s="134" t="s">
        <v>515</v>
      </c>
      <c r="D238" s="134" t="s">
        <v>157</v>
      </c>
      <c r="E238" s="135" t="s">
        <v>516</v>
      </c>
      <c r="F238" s="136" t="s">
        <v>517</v>
      </c>
      <c r="G238" s="137" t="s">
        <v>360</v>
      </c>
      <c r="H238" s="138">
        <v>10</v>
      </c>
      <c r="I238" s="139"/>
      <c r="J238" s="139">
        <f t="shared" si="60"/>
        <v>0</v>
      </c>
      <c r="K238" s="136" t="s">
        <v>169</v>
      </c>
      <c r="L238" s="25"/>
      <c r="M238" s="140" t="s">
        <v>1</v>
      </c>
      <c r="N238" s="141" t="s">
        <v>34</v>
      </c>
      <c r="O238" s="142">
        <v>0.39</v>
      </c>
      <c r="P238" s="142">
        <f t="shared" si="61"/>
        <v>3.9000000000000004</v>
      </c>
      <c r="Q238" s="142">
        <v>0</v>
      </c>
      <c r="R238" s="142">
        <f t="shared" si="62"/>
        <v>0</v>
      </c>
      <c r="S238" s="142">
        <v>0</v>
      </c>
      <c r="T238" s="143">
        <f t="shared" si="63"/>
        <v>0</v>
      </c>
      <c r="AR238" s="144" t="s">
        <v>319</v>
      </c>
      <c r="AT238" s="144" t="s">
        <v>157</v>
      </c>
      <c r="AU238" s="144" t="s">
        <v>78</v>
      </c>
      <c r="AY238" s="13" t="s">
        <v>155</v>
      </c>
      <c r="BE238" s="145">
        <f t="shared" si="64"/>
        <v>0</v>
      </c>
      <c r="BF238" s="145">
        <f t="shared" si="65"/>
        <v>0</v>
      </c>
      <c r="BG238" s="145">
        <f t="shared" si="66"/>
        <v>0</v>
      </c>
      <c r="BH238" s="145">
        <f t="shared" si="67"/>
        <v>0</v>
      </c>
      <c r="BI238" s="145">
        <f t="shared" si="68"/>
        <v>0</v>
      </c>
      <c r="BJ238" s="13" t="s">
        <v>76</v>
      </c>
      <c r="BK238" s="145">
        <f t="shared" si="69"/>
        <v>0</v>
      </c>
      <c r="BL238" s="13" t="s">
        <v>319</v>
      </c>
      <c r="BM238" s="144" t="s">
        <v>518</v>
      </c>
    </row>
    <row r="239" spans="2:65" s="1" customFormat="1" ht="16.5" customHeight="1">
      <c r="B239" s="133"/>
      <c r="C239" s="146" t="s">
        <v>519</v>
      </c>
      <c r="D239" s="146" t="s">
        <v>289</v>
      </c>
      <c r="E239" s="147" t="s">
        <v>520</v>
      </c>
      <c r="F239" s="148" t="s">
        <v>521</v>
      </c>
      <c r="G239" s="149" t="s">
        <v>360</v>
      </c>
      <c r="H239" s="150">
        <v>4</v>
      </c>
      <c r="I239" s="151"/>
      <c r="J239" s="151">
        <f t="shared" si="60"/>
        <v>0</v>
      </c>
      <c r="K239" s="148" t="s">
        <v>1</v>
      </c>
      <c r="L239" s="152"/>
      <c r="M239" s="153" t="s">
        <v>1</v>
      </c>
      <c r="N239" s="154" t="s">
        <v>34</v>
      </c>
      <c r="O239" s="142">
        <v>0</v>
      </c>
      <c r="P239" s="142">
        <f t="shared" si="61"/>
        <v>0</v>
      </c>
      <c r="Q239" s="142">
        <v>0</v>
      </c>
      <c r="R239" s="142">
        <f t="shared" si="62"/>
        <v>0</v>
      </c>
      <c r="S239" s="142">
        <v>0</v>
      </c>
      <c r="T239" s="143">
        <f t="shared" si="63"/>
        <v>0</v>
      </c>
      <c r="AR239" s="144" t="s">
        <v>481</v>
      </c>
      <c r="AT239" s="144" t="s">
        <v>289</v>
      </c>
      <c r="AU239" s="144" t="s">
        <v>78</v>
      </c>
      <c r="AY239" s="13" t="s">
        <v>155</v>
      </c>
      <c r="BE239" s="145">
        <f t="shared" si="64"/>
        <v>0</v>
      </c>
      <c r="BF239" s="145">
        <f t="shared" si="65"/>
        <v>0</v>
      </c>
      <c r="BG239" s="145">
        <f t="shared" si="66"/>
        <v>0</v>
      </c>
      <c r="BH239" s="145">
        <f t="shared" si="67"/>
        <v>0</v>
      </c>
      <c r="BI239" s="145">
        <f t="shared" si="68"/>
        <v>0</v>
      </c>
      <c r="BJ239" s="13" t="s">
        <v>76</v>
      </c>
      <c r="BK239" s="145">
        <f t="shared" si="69"/>
        <v>0</v>
      </c>
      <c r="BL239" s="13" t="s">
        <v>319</v>
      </c>
      <c r="BM239" s="144" t="s">
        <v>522</v>
      </c>
    </row>
    <row r="240" spans="2:65" s="1" customFormat="1" ht="16.5" customHeight="1">
      <c r="B240" s="133"/>
      <c r="C240" s="146" t="s">
        <v>523</v>
      </c>
      <c r="D240" s="146" t="s">
        <v>289</v>
      </c>
      <c r="E240" s="147" t="s">
        <v>524</v>
      </c>
      <c r="F240" s="148" t="s">
        <v>525</v>
      </c>
      <c r="G240" s="149" t="s">
        <v>360</v>
      </c>
      <c r="H240" s="150">
        <v>6</v>
      </c>
      <c r="I240" s="151"/>
      <c r="J240" s="151">
        <f t="shared" si="60"/>
        <v>0</v>
      </c>
      <c r="K240" s="148" t="s">
        <v>1</v>
      </c>
      <c r="L240" s="152"/>
      <c r="M240" s="153" t="s">
        <v>1</v>
      </c>
      <c r="N240" s="154" t="s">
        <v>34</v>
      </c>
      <c r="O240" s="142">
        <v>0</v>
      </c>
      <c r="P240" s="142">
        <f t="shared" si="61"/>
        <v>0</v>
      </c>
      <c r="Q240" s="142">
        <v>0</v>
      </c>
      <c r="R240" s="142">
        <f t="shared" si="62"/>
        <v>0</v>
      </c>
      <c r="S240" s="142">
        <v>0</v>
      </c>
      <c r="T240" s="143">
        <f t="shared" si="63"/>
        <v>0</v>
      </c>
      <c r="AR240" s="144" t="s">
        <v>481</v>
      </c>
      <c r="AT240" s="144" t="s">
        <v>289</v>
      </c>
      <c r="AU240" s="144" t="s">
        <v>78</v>
      </c>
      <c r="AY240" s="13" t="s">
        <v>155</v>
      </c>
      <c r="BE240" s="145">
        <f t="shared" si="64"/>
        <v>0</v>
      </c>
      <c r="BF240" s="145">
        <f t="shared" si="65"/>
        <v>0</v>
      </c>
      <c r="BG240" s="145">
        <f t="shared" si="66"/>
        <v>0</v>
      </c>
      <c r="BH240" s="145">
        <f t="shared" si="67"/>
        <v>0</v>
      </c>
      <c r="BI240" s="145">
        <f t="shared" si="68"/>
        <v>0</v>
      </c>
      <c r="BJ240" s="13" t="s">
        <v>76</v>
      </c>
      <c r="BK240" s="145">
        <f t="shared" si="69"/>
        <v>0</v>
      </c>
      <c r="BL240" s="13" t="s">
        <v>319</v>
      </c>
      <c r="BM240" s="144" t="s">
        <v>526</v>
      </c>
    </row>
    <row r="241" spans="2:65" s="1" customFormat="1" ht="24" customHeight="1">
      <c r="B241" s="133"/>
      <c r="C241" s="134" t="s">
        <v>527</v>
      </c>
      <c r="D241" s="134" t="s">
        <v>157</v>
      </c>
      <c r="E241" s="135" t="s">
        <v>528</v>
      </c>
      <c r="F241" s="136" t="s">
        <v>529</v>
      </c>
      <c r="G241" s="137" t="s">
        <v>360</v>
      </c>
      <c r="H241" s="138">
        <v>1</v>
      </c>
      <c r="I241" s="139"/>
      <c r="J241" s="139">
        <f t="shared" si="60"/>
        <v>0</v>
      </c>
      <c r="K241" s="136" t="s">
        <v>169</v>
      </c>
      <c r="L241" s="25"/>
      <c r="M241" s="140" t="s">
        <v>1</v>
      </c>
      <c r="N241" s="141" t="s">
        <v>34</v>
      </c>
      <c r="O241" s="142">
        <v>0.56899999999999995</v>
      </c>
      <c r="P241" s="142">
        <f t="shared" si="61"/>
        <v>0.56899999999999995</v>
      </c>
      <c r="Q241" s="142">
        <v>0</v>
      </c>
      <c r="R241" s="142">
        <f t="shared" si="62"/>
        <v>0</v>
      </c>
      <c r="S241" s="142">
        <v>0</v>
      </c>
      <c r="T241" s="143">
        <f t="shared" si="63"/>
        <v>0</v>
      </c>
      <c r="AR241" s="144" t="s">
        <v>319</v>
      </c>
      <c r="AT241" s="144" t="s">
        <v>157</v>
      </c>
      <c r="AU241" s="144" t="s">
        <v>78</v>
      </c>
      <c r="AY241" s="13" t="s">
        <v>155</v>
      </c>
      <c r="BE241" s="145">
        <f t="shared" si="64"/>
        <v>0</v>
      </c>
      <c r="BF241" s="145">
        <f t="shared" si="65"/>
        <v>0</v>
      </c>
      <c r="BG241" s="145">
        <f t="shared" si="66"/>
        <v>0</v>
      </c>
      <c r="BH241" s="145">
        <f t="shared" si="67"/>
        <v>0</v>
      </c>
      <c r="BI241" s="145">
        <f t="shared" si="68"/>
        <v>0</v>
      </c>
      <c r="BJ241" s="13" t="s">
        <v>76</v>
      </c>
      <c r="BK241" s="145">
        <f t="shared" si="69"/>
        <v>0</v>
      </c>
      <c r="BL241" s="13" t="s">
        <v>319</v>
      </c>
      <c r="BM241" s="144" t="s">
        <v>530</v>
      </c>
    </row>
    <row r="242" spans="2:65" s="1" customFormat="1" ht="16.5" customHeight="1">
      <c r="B242" s="133"/>
      <c r="C242" s="146" t="s">
        <v>531</v>
      </c>
      <c r="D242" s="146" t="s">
        <v>289</v>
      </c>
      <c r="E242" s="147" t="s">
        <v>532</v>
      </c>
      <c r="F242" s="148" t="s">
        <v>533</v>
      </c>
      <c r="G242" s="149" t="s">
        <v>360</v>
      </c>
      <c r="H242" s="150">
        <v>1</v>
      </c>
      <c r="I242" s="151"/>
      <c r="J242" s="151">
        <f t="shared" si="60"/>
        <v>0</v>
      </c>
      <c r="K242" s="148" t="s">
        <v>1</v>
      </c>
      <c r="L242" s="152"/>
      <c r="M242" s="153" t="s">
        <v>1</v>
      </c>
      <c r="N242" s="154" t="s">
        <v>34</v>
      </c>
      <c r="O242" s="142">
        <v>0</v>
      </c>
      <c r="P242" s="142">
        <f t="shared" si="61"/>
        <v>0</v>
      </c>
      <c r="Q242" s="142">
        <v>0</v>
      </c>
      <c r="R242" s="142">
        <f t="shared" si="62"/>
        <v>0</v>
      </c>
      <c r="S242" s="142">
        <v>0</v>
      </c>
      <c r="T242" s="143">
        <f t="shared" si="63"/>
        <v>0</v>
      </c>
      <c r="AR242" s="144" t="s">
        <v>481</v>
      </c>
      <c r="AT242" s="144" t="s">
        <v>289</v>
      </c>
      <c r="AU242" s="144" t="s">
        <v>78</v>
      </c>
      <c r="AY242" s="13" t="s">
        <v>155</v>
      </c>
      <c r="BE242" s="145">
        <f t="shared" si="64"/>
        <v>0</v>
      </c>
      <c r="BF242" s="145">
        <f t="shared" si="65"/>
        <v>0</v>
      </c>
      <c r="BG242" s="145">
        <f t="shared" si="66"/>
        <v>0</v>
      </c>
      <c r="BH242" s="145">
        <f t="shared" si="67"/>
        <v>0</v>
      </c>
      <c r="BI242" s="145">
        <f t="shared" si="68"/>
        <v>0</v>
      </c>
      <c r="BJ242" s="13" t="s">
        <v>76</v>
      </c>
      <c r="BK242" s="145">
        <f t="shared" si="69"/>
        <v>0</v>
      </c>
      <c r="BL242" s="13" t="s">
        <v>319</v>
      </c>
      <c r="BM242" s="144" t="s">
        <v>534</v>
      </c>
    </row>
    <row r="243" spans="2:65" s="1" customFormat="1" ht="24" customHeight="1">
      <c r="B243" s="133"/>
      <c r="C243" s="134" t="s">
        <v>535</v>
      </c>
      <c r="D243" s="134" t="s">
        <v>157</v>
      </c>
      <c r="E243" s="135" t="s">
        <v>536</v>
      </c>
      <c r="F243" s="136" t="s">
        <v>537</v>
      </c>
      <c r="G243" s="137" t="s">
        <v>360</v>
      </c>
      <c r="H243" s="138">
        <v>1</v>
      </c>
      <c r="I243" s="139"/>
      <c r="J243" s="139">
        <f t="shared" si="60"/>
        <v>0</v>
      </c>
      <c r="K243" s="136" t="s">
        <v>169</v>
      </c>
      <c r="L243" s="25"/>
      <c r="M243" s="140" t="s">
        <v>1</v>
      </c>
      <c r="N243" s="141" t="s">
        <v>34</v>
      </c>
      <c r="O243" s="142">
        <v>0.86499999999999999</v>
      </c>
      <c r="P243" s="142">
        <f t="shared" si="61"/>
        <v>0.86499999999999999</v>
      </c>
      <c r="Q243" s="142">
        <v>0</v>
      </c>
      <c r="R243" s="142">
        <f t="shared" si="62"/>
        <v>0</v>
      </c>
      <c r="S243" s="142">
        <v>0</v>
      </c>
      <c r="T243" s="143">
        <f t="shared" si="63"/>
        <v>0</v>
      </c>
      <c r="AR243" s="144" t="s">
        <v>319</v>
      </c>
      <c r="AT243" s="144" t="s">
        <v>157</v>
      </c>
      <c r="AU243" s="144" t="s">
        <v>78</v>
      </c>
      <c r="AY243" s="13" t="s">
        <v>155</v>
      </c>
      <c r="BE243" s="145">
        <f t="shared" si="64"/>
        <v>0</v>
      </c>
      <c r="BF243" s="145">
        <f t="shared" si="65"/>
        <v>0</v>
      </c>
      <c r="BG243" s="145">
        <f t="shared" si="66"/>
        <v>0</v>
      </c>
      <c r="BH243" s="145">
        <f t="shared" si="67"/>
        <v>0</v>
      </c>
      <c r="BI243" s="145">
        <f t="shared" si="68"/>
        <v>0</v>
      </c>
      <c r="BJ243" s="13" t="s">
        <v>76</v>
      </c>
      <c r="BK243" s="145">
        <f t="shared" si="69"/>
        <v>0</v>
      </c>
      <c r="BL243" s="13" t="s">
        <v>319</v>
      </c>
      <c r="BM243" s="144" t="s">
        <v>538</v>
      </c>
    </row>
    <row r="244" spans="2:65" s="1" customFormat="1" ht="16.5" customHeight="1">
      <c r="B244" s="133"/>
      <c r="C244" s="146" t="s">
        <v>539</v>
      </c>
      <c r="D244" s="146" t="s">
        <v>289</v>
      </c>
      <c r="E244" s="147" t="s">
        <v>540</v>
      </c>
      <c r="F244" s="148" t="s">
        <v>541</v>
      </c>
      <c r="G244" s="149" t="s">
        <v>360</v>
      </c>
      <c r="H244" s="150">
        <v>1</v>
      </c>
      <c r="I244" s="151"/>
      <c r="J244" s="151">
        <f t="shared" si="60"/>
        <v>0</v>
      </c>
      <c r="K244" s="148" t="s">
        <v>1</v>
      </c>
      <c r="L244" s="152"/>
      <c r="M244" s="153" t="s">
        <v>1</v>
      </c>
      <c r="N244" s="154" t="s">
        <v>34</v>
      </c>
      <c r="O244" s="142">
        <v>0</v>
      </c>
      <c r="P244" s="142">
        <f t="shared" si="61"/>
        <v>0</v>
      </c>
      <c r="Q244" s="142">
        <v>0</v>
      </c>
      <c r="R244" s="142">
        <f t="shared" si="62"/>
        <v>0</v>
      </c>
      <c r="S244" s="142">
        <v>0</v>
      </c>
      <c r="T244" s="143">
        <f t="shared" si="63"/>
        <v>0</v>
      </c>
      <c r="AR244" s="144" t="s">
        <v>481</v>
      </c>
      <c r="AT244" s="144" t="s">
        <v>289</v>
      </c>
      <c r="AU244" s="144" t="s">
        <v>78</v>
      </c>
      <c r="AY244" s="13" t="s">
        <v>155</v>
      </c>
      <c r="BE244" s="145">
        <f t="shared" si="64"/>
        <v>0</v>
      </c>
      <c r="BF244" s="145">
        <f t="shared" si="65"/>
        <v>0</v>
      </c>
      <c r="BG244" s="145">
        <f t="shared" si="66"/>
        <v>0</v>
      </c>
      <c r="BH244" s="145">
        <f t="shared" si="67"/>
        <v>0</v>
      </c>
      <c r="BI244" s="145">
        <f t="shared" si="68"/>
        <v>0</v>
      </c>
      <c r="BJ244" s="13" t="s">
        <v>76</v>
      </c>
      <c r="BK244" s="145">
        <f t="shared" si="69"/>
        <v>0</v>
      </c>
      <c r="BL244" s="13" t="s">
        <v>319</v>
      </c>
      <c r="BM244" s="144" t="s">
        <v>542</v>
      </c>
    </row>
    <row r="245" spans="2:65" s="1" customFormat="1" ht="24" customHeight="1">
      <c r="B245" s="133"/>
      <c r="C245" s="134" t="s">
        <v>543</v>
      </c>
      <c r="D245" s="134" t="s">
        <v>157</v>
      </c>
      <c r="E245" s="135" t="s">
        <v>544</v>
      </c>
      <c r="F245" s="136" t="s">
        <v>545</v>
      </c>
      <c r="G245" s="137" t="s">
        <v>360</v>
      </c>
      <c r="H245" s="138">
        <v>1</v>
      </c>
      <c r="I245" s="139"/>
      <c r="J245" s="139">
        <f t="shared" si="60"/>
        <v>0</v>
      </c>
      <c r="K245" s="136" t="s">
        <v>169</v>
      </c>
      <c r="L245" s="25"/>
      <c r="M245" s="140" t="s">
        <v>1</v>
      </c>
      <c r="N245" s="141" t="s">
        <v>34</v>
      </c>
      <c r="O245" s="142">
        <v>0.37</v>
      </c>
      <c r="P245" s="142">
        <f t="shared" si="61"/>
        <v>0.37</v>
      </c>
      <c r="Q245" s="142">
        <v>0</v>
      </c>
      <c r="R245" s="142">
        <f t="shared" si="62"/>
        <v>0</v>
      </c>
      <c r="S245" s="142">
        <v>0</v>
      </c>
      <c r="T245" s="143">
        <f t="shared" si="63"/>
        <v>0</v>
      </c>
      <c r="AR245" s="144" t="s">
        <v>319</v>
      </c>
      <c r="AT245" s="144" t="s">
        <v>157</v>
      </c>
      <c r="AU245" s="144" t="s">
        <v>78</v>
      </c>
      <c r="AY245" s="13" t="s">
        <v>155</v>
      </c>
      <c r="BE245" s="145">
        <f t="shared" si="64"/>
        <v>0</v>
      </c>
      <c r="BF245" s="145">
        <f t="shared" si="65"/>
        <v>0</v>
      </c>
      <c r="BG245" s="145">
        <f t="shared" si="66"/>
        <v>0</v>
      </c>
      <c r="BH245" s="145">
        <f t="shared" si="67"/>
        <v>0</v>
      </c>
      <c r="BI245" s="145">
        <f t="shared" si="68"/>
        <v>0</v>
      </c>
      <c r="BJ245" s="13" t="s">
        <v>76</v>
      </c>
      <c r="BK245" s="145">
        <f t="shared" si="69"/>
        <v>0</v>
      </c>
      <c r="BL245" s="13" t="s">
        <v>319</v>
      </c>
      <c r="BM245" s="144" t="s">
        <v>546</v>
      </c>
    </row>
    <row r="246" spans="2:65" s="1" customFormat="1" ht="16.5" customHeight="1">
      <c r="B246" s="133"/>
      <c r="C246" s="146" t="s">
        <v>547</v>
      </c>
      <c r="D246" s="146" t="s">
        <v>289</v>
      </c>
      <c r="E246" s="147" t="s">
        <v>548</v>
      </c>
      <c r="F246" s="148" t="s">
        <v>549</v>
      </c>
      <c r="G246" s="149" t="s">
        <v>324</v>
      </c>
      <c r="H246" s="150">
        <v>1</v>
      </c>
      <c r="I246" s="151"/>
      <c r="J246" s="151">
        <f t="shared" si="60"/>
        <v>0</v>
      </c>
      <c r="K246" s="148" t="s">
        <v>1</v>
      </c>
      <c r="L246" s="152"/>
      <c r="M246" s="153" t="s">
        <v>1</v>
      </c>
      <c r="N246" s="154" t="s">
        <v>34</v>
      </c>
      <c r="O246" s="142">
        <v>0</v>
      </c>
      <c r="P246" s="142">
        <f t="shared" si="61"/>
        <v>0</v>
      </c>
      <c r="Q246" s="142">
        <v>0</v>
      </c>
      <c r="R246" s="142">
        <f t="shared" si="62"/>
        <v>0</v>
      </c>
      <c r="S246" s="142">
        <v>0</v>
      </c>
      <c r="T246" s="143">
        <f t="shared" si="63"/>
        <v>0</v>
      </c>
      <c r="AR246" s="144" t="s">
        <v>481</v>
      </c>
      <c r="AT246" s="144" t="s">
        <v>289</v>
      </c>
      <c r="AU246" s="144" t="s">
        <v>78</v>
      </c>
      <c r="AY246" s="13" t="s">
        <v>155</v>
      </c>
      <c r="BE246" s="145">
        <f t="shared" si="64"/>
        <v>0</v>
      </c>
      <c r="BF246" s="145">
        <f t="shared" si="65"/>
        <v>0</v>
      </c>
      <c r="BG246" s="145">
        <f t="shared" si="66"/>
        <v>0</v>
      </c>
      <c r="BH246" s="145">
        <f t="shared" si="67"/>
        <v>0</v>
      </c>
      <c r="BI246" s="145">
        <f t="shared" si="68"/>
        <v>0</v>
      </c>
      <c r="BJ246" s="13" t="s">
        <v>76</v>
      </c>
      <c r="BK246" s="145">
        <f t="shared" si="69"/>
        <v>0</v>
      </c>
      <c r="BL246" s="13" t="s">
        <v>319</v>
      </c>
      <c r="BM246" s="144" t="s">
        <v>550</v>
      </c>
    </row>
    <row r="247" spans="2:65" s="1" customFormat="1" ht="24" customHeight="1">
      <c r="B247" s="133"/>
      <c r="C247" s="134" t="s">
        <v>551</v>
      </c>
      <c r="D247" s="134" t="s">
        <v>157</v>
      </c>
      <c r="E247" s="135" t="s">
        <v>552</v>
      </c>
      <c r="F247" s="136" t="s">
        <v>553</v>
      </c>
      <c r="G247" s="137" t="s">
        <v>360</v>
      </c>
      <c r="H247" s="138">
        <v>4</v>
      </c>
      <c r="I247" s="139"/>
      <c r="J247" s="139">
        <f t="shared" si="60"/>
        <v>0</v>
      </c>
      <c r="K247" s="136" t="s">
        <v>169</v>
      </c>
      <c r="L247" s="25"/>
      <c r="M247" s="140" t="s">
        <v>1</v>
      </c>
      <c r="N247" s="141" t="s">
        <v>34</v>
      </c>
      <c r="O247" s="142">
        <v>0.80200000000000005</v>
      </c>
      <c r="P247" s="142">
        <f t="shared" si="61"/>
        <v>3.2080000000000002</v>
      </c>
      <c r="Q247" s="142">
        <v>0</v>
      </c>
      <c r="R247" s="142">
        <f t="shared" si="62"/>
        <v>0</v>
      </c>
      <c r="S247" s="142">
        <v>0</v>
      </c>
      <c r="T247" s="143">
        <f t="shared" si="63"/>
        <v>0</v>
      </c>
      <c r="AR247" s="144" t="s">
        <v>319</v>
      </c>
      <c r="AT247" s="144" t="s">
        <v>157</v>
      </c>
      <c r="AU247" s="144" t="s">
        <v>78</v>
      </c>
      <c r="AY247" s="13" t="s">
        <v>155</v>
      </c>
      <c r="BE247" s="145">
        <f t="shared" si="64"/>
        <v>0</v>
      </c>
      <c r="BF247" s="145">
        <f t="shared" si="65"/>
        <v>0</v>
      </c>
      <c r="BG247" s="145">
        <f t="shared" si="66"/>
        <v>0</v>
      </c>
      <c r="BH247" s="145">
        <f t="shared" si="67"/>
        <v>0</v>
      </c>
      <c r="BI247" s="145">
        <f t="shared" si="68"/>
        <v>0</v>
      </c>
      <c r="BJ247" s="13" t="s">
        <v>76</v>
      </c>
      <c r="BK247" s="145">
        <f t="shared" si="69"/>
        <v>0</v>
      </c>
      <c r="BL247" s="13" t="s">
        <v>319</v>
      </c>
      <c r="BM247" s="144" t="s">
        <v>554</v>
      </c>
    </row>
    <row r="248" spans="2:65" s="1" customFormat="1" ht="16.5" customHeight="1">
      <c r="B248" s="133"/>
      <c r="C248" s="146" t="s">
        <v>555</v>
      </c>
      <c r="D248" s="146" t="s">
        <v>289</v>
      </c>
      <c r="E248" s="147" t="s">
        <v>556</v>
      </c>
      <c r="F248" s="148" t="s">
        <v>557</v>
      </c>
      <c r="G248" s="149" t="s">
        <v>360</v>
      </c>
      <c r="H248" s="150">
        <v>4</v>
      </c>
      <c r="I248" s="151"/>
      <c r="J248" s="151">
        <f t="shared" si="60"/>
        <v>0</v>
      </c>
      <c r="K248" s="148" t="s">
        <v>169</v>
      </c>
      <c r="L248" s="152"/>
      <c r="M248" s="153" t="s">
        <v>1</v>
      </c>
      <c r="N248" s="154" t="s">
        <v>34</v>
      </c>
      <c r="O248" s="142">
        <v>0</v>
      </c>
      <c r="P248" s="142">
        <f t="shared" si="61"/>
        <v>0</v>
      </c>
      <c r="Q248" s="142">
        <v>7.0000000000000001E-3</v>
      </c>
      <c r="R248" s="142">
        <f t="shared" si="62"/>
        <v>2.8000000000000001E-2</v>
      </c>
      <c r="S248" s="142">
        <v>0</v>
      </c>
      <c r="T248" s="143">
        <f t="shared" si="63"/>
        <v>0</v>
      </c>
      <c r="AR248" s="144" t="s">
        <v>463</v>
      </c>
      <c r="AT248" s="144" t="s">
        <v>289</v>
      </c>
      <c r="AU248" s="144" t="s">
        <v>78</v>
      </c>
      <c r="AY248" s="13" t="s">
        <v>155</v>
      </c>
      <c r="BE248" s="145">
        <f t="shared" si="64"/>
        <v>0</v>
      </c>
      <c r="BF248" s="145">
        <f t="shared" si="65"/>
        <v>0</v>
      </c>
      <c r="BG248" s="145">
        <f t="shared" si="66"/>
        <v>0</v>
      </c>
      <c r="BH248" s="145">
        <f t="shared" si="67"/>
        <v>0</v>
      </c>
      <c r="BI248" s="145">
        <f t="shared" si="68"/>
        <v>0</v>
      </c>
      <c r="BJ248" s="13" t="s">
        <v>76</v>
      </c>
      <c r="BK248" s="145">
        <f t="shared" si="69"/>
        <v>0</v>
      </c>
      <c r="BL248" s="13" t="s">
        <v>463</v>
      </c>
      <c r="BM248" s="144" t="s">
        <v>558</v>
      </c>
    </row>
    <row r="249" spans="2:65" s="1" customFormat="1" ht="24" customHeight="1">
      <c r="B249" s="133"/>
      <c r="C249" s="134" t="s">
        <v>559</v>
      </c>
      <c r="D249" s="134" t="s">
        <v>157</v>
      </c>
      <c r="E249" s="135" t="s">
        <v>560</v>
      </c>
      <c r="F249" s="136" t="s">
        <v>561</v>
      </c>
      <c r="G249" s="137" t="s">
        <v>360</v>
      </c>
      <c r="H249" s="138">
        <v>24</v>
      </c>
      <c r="I249" s="139"/>
      <c r="J249" s="139">
        <f t="shared" si="60"/>
        <v>0</v>
      </c>
      <c r="K249" s="136" t="s">
        <v>169</v>
      </c>
      <c r="L249" s="25"/>
      <c r="M249" s="140" t="s">
        <v>1</v>
      </c>
      <c r="N249" s="141" t="s">
        <v>34</v>
      </c>
      <c r="O249" s="142">
        <v>0.95</v>
      </c>
      <c r="P249" s="142">
        <f t="shared" si="61"/>
        <v>22.799999999999997</v>
      </c>
      <c r="Q249" s="142">
        <v>0</v>
      </c>
      <c r="R249" s="142">
        <f t="shared" si="62"/>
        <v>0</v>
      </c>
      <c r="S249" s="142">
        <v>0</v>
      </c>
      <c r="T249" s="143">
        <f t="shared" si="63"/>
        <v>0</v>
      </c>
      <c r="AR249" s="144" t="s">
        <v>319</v>
      </c>
      <c r="AT249" s="144" t="s">
        <v>157</v>
      </c>
      <c r="AU249" s="144" t="s">
        <v>78</v>
      </c>
      <c r="AY249" s="13" t="s">
        <v>155</v>
      </c>
      <c r="BE249" s="145">
        <f t="shared" si="64"/>
        <v>0</v>
      </c>
      <c r="BF249" s="145">
        <f t="shared" si="65"/>
        <v>0</v>
      </c>
      <c r="BG249" s="145">
        <f t="shared" si="66"/>
        <v>0</v>
      </c>
      <c r="BH249" s="145">
        <f t="shared" si="67"/>
        <v>0</v>
      </c>
      <c r="BI249" s="145">
        <f t="shared" si="68"/>
        <v>0</v>
      </c>
      <c r="BJ249" s="13" t="s">
        <v>76</v>
      </c>
      <c r="BK249" s="145">
        <f t="shared" si="69"/>
        <v>0</v>
      </c>
      <c r="BL249" s="13" t="s">
        <v>319</v>
      </c>
      <c r="BM249" s="144" t="s">
        <v>562</v>
      </c>
    </row>
    <row r="250" spans="2:65" s="1" customFormat="1" ht="24" customHeight="1">
      <c r="B250" s="133"/>
      <c r="C250" s="146" t="s">
        <v>563</v>
      </c>
      <c r="D250" s="146" t="s">
        <v>289</v>
      </c>
      <c r="E250" s="147" t="s">
        <v>564</v>
      </c>
      <c r="F250" s="148" t="s">
        <v>565</v>
      </c>
      <c r="G250" s="149" t="s">
        <v>480</v>
      </c>
      <c r="H250" s="150">
        <v>24</v>
      </c>
      <c r="I250" s="151"/>
      <c r="J250" s="151">
        <f t="shared" si="60"/>
        <v>0</v>
      </c>
      <c r="K250" s="148" t="s">
        <v>1</v>
      </c>
      <c r="L250" s="152"/>
      <c r="M250" s="153" t="s">
        <v>1</v>
      </c>
      <c r="N250" s="154" t="s">
        <v>34</v>
      </c>
      <c r="O250" s="142">
        <v>0</v>
      </c>
      <c r="P250" s="142">
        <f t="shared" si="61"/>
        <v>0</v>
      </c>
      <c r="Q250" s="142">
        <v>0</v>
      </c>
      <c r="R250" s="142">
        <f t="shared" si="62"/>
        <v>0</v>
      </c>
      <c r="S250" s="142">
        <v>0</v>
      </c>
      <c r="T250" s="143">
        <f t="shared" si="63"/>
        <v>0</v>
      </c>
      <c r="AR250" s="144" t="s">
        <v>481</v>
      </c>
      <c r="AT250" s="144" t="s">
        <v>289</v>
      </c>
      <c r="AU250" s="144" t="s">
        <v>78</v>
      </c>
      <c r="AY250" s="13" t="s">
        <v>155</v>
      </c>
      <c r="BE250" s="145">
        <f t="shared" si="64"/>
        <v>0</v>
      </c>
      <c r="BF250" s="145">
        <f t="shared" si="65"/>
        <v>0</v>
      </c>
      <c r="BG250" s="145">
        <f t="shared" si="66"/>
        <v>0</v>
      </c>
      <c r="BH250" s="145">
        <f t="shared" si="67"/>
        <v>0</v>
      </c>
      <c r="BI250" s="145">
        <f t="shared" si="68"/>
        <v>0</v>
      </c>
      <c r="BJ250" s="13" t="s">
        <v>76</v>
      </c>
      <c r="BK250" s="145">
        <f t="shared" si="69"/>
        <v>0</v>
      </c>
      <c r="BL250" s="13" t="s">
        <v>319</v>
      </c>
      <c r="BM250" s="144" t="s">
        <v>566</v>
      </c>
    </row>
    <row r="251" spans="2:65" s="1" customFormat="1" ht="16.5" customHeight="1">
      <c r="B251" s="133"/>
      <c r="C251" s="146" t="s">
        <v>281</v>
      </c>
      <c r="D251" s="146" t="s">
        <v>289</v>
      </c>
      <c r="E251" s="147" t="s">
        <v>567</v>
      </c>
      <c r="F251" s="148" t="s">
        <v>568</v>
      </c>
      <c r="G251" s="149" t="s">
        <v>480</v>
      </c>
      <c r="H251" s="150">
        <v>48</v>
      </c>
      <c r="I251" s="151"/>
      <c r="J251" s="151">
        <f t="shared" si="60"/>
        <v>0</v>
      </c>
      <c r="K251" s="148" t="s">
        <v>1</v>
      </c>
      <c r="L251" s="152"/>
      <c r="M251" s="153" t="s">
        <v>1</v>
      </c>
      <c r="N251" s="154" t="s">
        <v>34</v>
      </c>
      <c r="O251" s="142">
        <v>0</v>
      </c>
      <c r="P251" s="142">
        <f t="shared" si="61"/>
        <v>0</v>
      </c>
      <c r="Q251" s="142">
        <v>0</v>
      </c>
      <c r="R251" s="142">
        <f t="shared" si="62"/>
        <v>0</v>
      </c>
      <c r="S251" s="142">
        <v>0</v>
      </c>
      <c r="T251" s="143">
        <f t="shared" si="63"/>
        <v>0</v>
      </c>
      <c r="AR251" s="144" t="s">
        <v>481</v>
      </c>
      <c r="AT251" s="144" t="s">
        <v>289</v>
      </c>
      <c r="AU251" s="144" t="s">
        <v>78</v>
      </c>
      <c r="AY251" s="13" t="s">
        <v>155</v>
      </c>
      <c r="BE251" s="145">
        <f t="shared" si="64"/>
        <v>0</v>
      </c>
      <c r="BF251" s="145">
        <f t="shared" si="65"/>
        <v>0</v>
      </c>
      <c r="BG251" s="145">
        <f t="shared" si="66"/>
        <v>0</v>
      </c>
      <c r="BH251" s="145">
        <f t="shared" si="67"/>
        <v>0</v>
      </c>
      <c r="BI251" s="145">
        <f t="shared" si="68"/>
        <v>0</v>
      </c>
      <c r="BJ251" s="13" t="s">
        <v>76</v>
      </c>
      <c r="BK251" s="145">
        <f t="shared" si="69"/>
        <v>0</v>
      </c>
      <c r="BL251" s="13" t="s">
        <v>319</v>
      </c>
      <c r="BM251" s="144" t="s">
        <v>569</v>
      </c>
    </row>
    <row r="252" spans="2:65" s="1" customFormat="1" ht="24" customHeight="1">
      <c r="B252" s="133"/>
      <c r="C252" s="134" t="s">
        <v>570</v>
      </c>
      <c r="D252" s="134" t="s">
        <v>157</v>
      </c>
      <c r="E252" s="135" t="s">
        <v>571</v>
      </c>
      <c r="F252" s="136" t="s">
        <v>572</v>
      </c>
      <c r="G252" s="137" t="s">
        <v>360</v>
      </c>
      <c r="H252" s="138">
        <v>1</v>
      </c>
      <c r="I252" s="139"/>
      <c r="J252" s="139">
        <f t="shared" si="60"/>
        <v>0</v>
      </c>
      <c r="K252" s="136" t="s">
        <v>169</v>
      </c>
      <c r="L252" s="25"/>
      <c r="M252" s="140" t="s">
        <v>1</v>
      </c>
      <c r="N252" s="141" t="s">
        <v>34</v>
      </c>
      <c r="O252" s="142">
        <v>23.504999999999999</v>
      </c>
      <c r="P252" s="142">
        <f t="shared" si="61"/>
        <v>23.504999999999999</v>
      </c>
      <c r="Q252" s="142">
        <v>0</v>
      </c>
      <c r="R252" s="142">
        <f t="shared" si="62"/>
        <v>0</v>
      </c>
      <c r="S252" s="142">
        <v>0</v>
      </c>
      <c r="T252" s="143">
        <f t="shared" si="63"/>
        <v>0</v>
      </c>
      <c r="AR252" s="144" t="s">
        <v>319</v>
      </c>
      <c r="AT252" s="144" t="s">
        <v>157</v>
      </c>
      <c r="AU252" s="144" t="s">
        <v>78</v>
      </c>
      <c r="AY252" s="13" t="s">
        <v>155</v>
      </c>
      <c r="BE252" s="145">
        <f t="shared" si="64"/>
        <v>0</v>
      </c>
      <c r="BF252" s="145">
        <f t="shared" si="65"/>
        <v>0</v>
      </c>
      <c r="BG252" s="145">
        <f t="shared" si="66"/>
        <v>0</v>
      </c>
      <c r="BH252" s="145">
        <f t="shared" si="67"/>
        <v>0</v>
      </c>
      <c r="BI252" s="145">
        <f t="shared" si="68"/>
        <v>0</v>
      </c>
      <c r="BJ252" s="13" t="s">
        <v>76</v>
      </c>
      <c r="BK252" s="145">
        <f t="shared" si="69"/>
        <v>0</v>
      </c>
      <c r="BL252" s="13" t="s">
        <v>319</v>
      </c>
      <c r="BM252" s="144" t="s">
        <v>573</v>
      </c>
    </row>
    <row r="253" spans="2:65" s="1" customFormat="1" ht="24" customHeight="1">
      <c r="B253" s="133"/>
      <c r="C253" s="134" t="s">
        <v>574</v>
      </c>
      <c r="D253" s="134" t="s">
        <v>157</v>
      </c>
      <c r="E253" s="135" t="s">
        <v>575</v>
      </c>
      <c r="F253" s="136" t="s">
        <v>576</v>
      </c>
      <c r="G253" s="137" t="s">
        <v>360</v>
      </c>
      <c r="H253" s="138">
        <v>2</v>
      </c>
      <c r="I253" s="139"/>
      <c r="J253" s="139">
        <f t="shared" si="60"/>
        <v>0</v>
      </c>
      <c r="K253" s="136" t="s">
        <v>169</v>
      </c>
      <c r="L253" s="25"/>
      <c r="M253" s="140" t="s">
        <v>1</v>
      </c>
      <c r="N253" s="141" t="s">
        <v>34</v>
      </c>
      <c r="O253" s="142">
        <v>0.19</v>
      </c>
      <c r="P253" s="142">
        <f t="shared" si="61"/>
        <v>0.38</v>
      </c>
      <c r="Q253" s="142">
        <v>0</v>
      </c>
      <c r="R253" s="142">
        <f t="shared" si="62"/>
        <v>0</v>
      </c>
      <c r="S253" s="142">
        <v>0</v>
      </c>
      <c r="T253" s="143">
        <f t="shared" si="63"/>
        <v>0</v>
      </c>
      <c r="AR253" s="144" t="s">
        <v>319</v>
      </c>
      <c r="AT253" s="144" t="s">
        <v>157</v>
      </c>
      <c r="AU253" s="144" t="s">
        <v>78</v>
      </c>
      <c r="AY253" s="13" t="s">
        <v>155</v>
      </c>
      <c r="BE253" s="145">
        <f t="shared" si="64"/>
        <v>0</v>
      </c>
      <c r="BF253" s="145">
        <f t="shared" si="65"/>
        <v>0</v>
      </c>
      <c r="BG253" s="145">
        <f t="shared" si="66"/>
        <v>0</v>
      </c>
      <c r="BH253" s="145">
        <f t="shared" si="67"/>
        <v>0</v>
      </c>
      <c r="BI253" s="145">
        <f t="shared" si="68"/>
        <v>0</v>
      </c>
      <c r="BJ253" s="13" t="s">
        <v>76</v>
      </c>
      <c r="BK253" s="145">
        <f t="shared" si="69"/>
        <v>0</v>
      </c>
      <c r="BL253" s="13" t="s">
        <v>319</v>
      </c>
      <c r="BM253" s="144" t="s">
        <v>577</v>
      </c>
    </row>
    <row r="254" spans="2:65" s="1" customFormat="1" ht="16.5" customHeight="1">
      <c r="B254" s="133"/>
      <c r="C254" s="134" t="s">
        <v>578</v>
      </c>
      <c r="D254" s="134" t="s">
        <v>157</v>
      </c>
      <c r="E254" s="135" t="s">
        <v>579</v>
      </c>
      <c r="F254" s="136" t="s">
        <v>580</v>
      </c>
      <c r="G254" s="137" t="s">
        <v>329</v>
      </c>
      <c r="H254" s="138">
        <v>50</v>
      </c>
      <c r="I254" s="139"/>
      <c r="J254" s="139">
        <f t="shared" si="60"/>
        <v>0</v>
      </c>
      <c r="K254" s="136" t="s">
        <v>169</v>
      </c>
      <c r="L254" s="25"/>
      <c r="M254" s="140" t="s">
        <v>1</v>
      </c>
      <c r="N254" s="141" t="s">
        <v>34</v>
      </c>
      <c r="O254" s="142">
        <v>0.09</v>
      </c>
      <c r="P254" s="142">
        <f t="shared" si="61"/>
        <v>4.5</v>
      </c>
      <c r="Q254" s="142">
        <v>0</v>
      </c>
      <c r="R254" s="142">
        <f t="shared" si="62"/>
        <v>0</v>
      </c>
      <c r="S254" s="142">
        <v>0</v>
      </c>
      <c r="T254" s="143">
        <f t="shared" si="63"/>
        <v>0</v>
      </c>
      <c r="AR254" s="144" t="s">
        <v>319</v>
      </c>
      <c r="AT254" s="144" t="s">
        <v>157</v>
      </c>
      <c r="AU254" s="144" t="s">
        <v>78</v>
      </c>
      <c r="AY254" s="13" t="s">
        <v>155</v>
      </c>
      <c r="BE254" s="145">
        <f t="shared" si="64"/>
        <v>0</v>
      </c>
      <c r="BF254" s="145">
        <f t="shared" si="65"/>
        <v>0</v>
      </c>
      <c r="BG254" s="145">
        <f t="shared" si="66"/>
        <v>0</v>
      </c>
      <c r="BH254" s="145">
        <f t="shared" si="67"/>
        <v>0</v>
      </c>
      <c r="BI254" s="145">
        <f t="shared" si="68"/>
        <v>0</v>
      </c>
      <c r="BJ254" s="13" t="s">
        <v>76</v>
      </c>
      <c r="BK254" s="145">
        <f t="shared" si="69"/>
        <v>0</v>
      </c>
      <c r="BL254" s="13" t="s">
        <v>319</v>
      </c>
      <c r="BM254" s="144" t="s">
        <v>581</v>
      </c>
    </row>
    <row r="255" spans="2:65" s="1" customFormat="1" ht="16.5" customHeight="1">
      <c r="B255" s="133"/>
      <c r="C255" s="146" t="s">
        <v>582</v>
      </c>
      <c r="D255" s="146" t="s">
        <v>289</v>
      </c>
      <c r="E255" s="147" t="s">
        <v>583</v>
      </c>
      <c r="F255" s="148" t="s">
        <v>584</v>
      </c>
      <c r="G255" s="149" t="s">
        <v>329</v>
      </c>
      <c r="H255" s="150">
        <v>50</v>
      </c>
      <c r="I255" s="151"/>
      <c r="J255" s="151">
        <f t="shared" si="60"/>
        <v>0</v>
      </c>
      <c r="K255" s="148" t="s">
        <v>169</v>
      </c>
      <c r="L255" s="152"/>
      <c r="M255" s="153" t="s">
        <v>1</v>
      </c>
      <c r="N255" s="154" t="s">
        <v>34</v>
      </c>
      <c r="O255" s="142">
        <v>0</v>
      </c>
      <c r="P255" s="142">
        <f t="shared" si="61"/>
        <v>0</v>
      </c>
      <c r="Q255" s="142">
        <v>6.3999999999999997E-5</v>
      </c>
      <c r="R255" s="142">
        <f t="shared" si="62"/>
        <v>3.1999999999999997E-3</v>
      </c>
      <c r="S255" s="142">
        <v>0</v>
      </c>
      <c r="T255" s="143">
        <f t="shared" si="63"/>
        <v>0</v>
      </c>
      <c r="AR255" s="144" t="s">
        <v>463</v>
      </c>
      <c r="AT255" s="144" t="s">
        <v>289</v>
      </c>
      <c r="AU255" s="144" t="s">
        <v>78</v>
      </c>
      <c r="AY255" s="13" t="s">
        <v>155</v>
      </c>
      <c r="BE255" s="145">
        <f t="shared" si="64"/>
        <v>0</v>
      </c>
      <c r="BF255" s="145">
        <f t="shared" si="65"/>
        <v>0</v>
      </c>
      <c r="BG255" s="145">
        <f t="shared" si="66"/>
        <v>0</v>
      </c>
      <c r="BH255" s="145">
        <f t="shared" si="67"/>
        <v>0</v>
      </c>
      <c r="BI255" s="145">
        <f t="shared" si="68"/>
        <v>0</v>
      </c>
      <c r="BJ255" s="13" t="s">
        <v>76</v>
      </c>
      <c r="BK255" s="145">
        <f t="shared" si="69"/>
        <v>0</v>
      </c>
      <c r="BL255" s="13" t="s">
        <v>463</v>
      </c>
      <c r="BM255" s="144" t="s">
        <v>585</v>
      </c>
    </row>
    <row r="256" spans="2:65" s="1" customFormat="1" ht="24" customHeight="1">
      <c r="B256" s="133"/>
      <c r="C256" s="134" t="s">
        <v>586</v>
      </c>
      <c r="D256" s="134" t="s">
        <v>157</v>
      </c>
      <c r="E256" s="135" t="s">
        <v>587</v>
      </c>
      <c r="F256" s="136" t="s">
        <v>588</v>
      </c>
      <c r="G256" s="137" t="s">
        <v>329</v>
      </c>
      <c r="H256" s="138">
        <v>20</v>
      </c>
      <c r="I256" s="139"/>
      <c r="J256" s="139">
        <f t="shared" si="60"/>
        <v>0</v>
      </c>
      <c r="K256" s="136" t="s">
        <v>169</v>
      </c>
      <c r="L256" s="25"/>
      <c r="M256" s="140" t="s">
        <v>1</v>
      </c>
      <c r="N256" s="141" t="s">
        <v>34</v>
      </c>
      <c r="O256" s="142">
        <v>0.09</v>
      </c>
      <c r="P256" s="142">
        <f t="shared" si="61"/>
        <v>1.7999999999999998</v>
      </c>
      <c r="Q256" s="142">
        <v>0</v>
      </c>
      <c r="R256" s="142">
        <f t="shared" si="62"/>
        <v>0</v>
      </c>
      <c r="S256" s="142">
        <v>0</v>
      </c>
      <c r="T256" s="143">
        <f t="shared" si="63"/>
        <v>0</v>
      </c>
      <c r="AR256" s="144" t="s">
        <v>319</v>
      </c>
      <c r="AT256" s="144" t="s">
        <v>157</v>
      </c>
      <c r="AU256" s="144" t="s">
        <v>78</v>
      </c>
      <c r="AY256" s="13" t="s">
        <v>155</v>
      </c>
      <c r="BE256" s="145">
        <f t="shared" si="64"/>
        <v>0</v>
      </c>
      <c r="BF256" s="145">
        <f t="shared" si="65"/>
        <v>0</v>
      </c>
      <c r="BG256" s="145">
        <f t="shared" si="66"/>
        <v>0</v>
      </c>
      <c r="BH256" s="145">
        <f t="shared" si="67"/>
        <v>0</v>
      </c>
      <c r="BI256" s="145">
        <f t="shared" si="68"/>
        <v>0</v>
      </c>
      <c r="BJ256" s="13" t="s">
        <v>76</v>
      </c>
      <c r="BK256" s="145">
        <f t="shared" si="69"/>
        <v>0</v>
      </c>
      <c r="BL256" s="13" t="s">
        <v>319</v>
      </c>
      <c r="BM256" s="144" t="s">
        <v>589</v>
      </c>
    </row>
    <row r="257" spans="2:65" s="1" customFormat="1" ht="16.5" customHeight="1">
      <c r="B257" s="133"/>
      <c r="C257" s="146" t="s">
        <v>590</v>
      </c>
      <c r="D257" s="146" t="s">
        <v>289</v>
      </c>
      <c r="E257" s="147" t="s">
        <v>591</v>
      </c>
      <c r="F257" s="148" t="s">
        <v>592</v>
      </c>
      <c r="G257" s="149" t="s">
        <v>329</v>
      </c>
      <c r="H257" s="150">
        <v>20</v>
      </c>
      <c r="I257" s="151"/>
      <c r="J257" s="151">
        <f t="shared" si="60"/>
        <v>0</v>
      </c>
      <c r="K257" s="148" t="s">
        <v>169</v>
      </c>
      <c r="L257" s="152"/>
      <c r="M257" s="153" t="s">
        <v>1</v>
      </c>
      <c r="N257" s="154" t="s">
        <v>34</v>
      </c>
      <c r="O257" s="142">
        <v>0</v>
      </c>
      <c r="P257" s="142">
        <f t="shared" si="61"/>
        <v>0</v>
      </c>
      <c r="Q257" s="142">
        <v>1.7799999999999999E-4</v>
      </c>
      <c r="R257" s="142">
        <f t="shared" si="62"/>
        <v>3.5599999999999998E-3</v>
      </c>
      <c r="S257" s="142">
        <v>0</v>
      </c>
      <c r="T257" s="143">
        <f t="shared" si="63"/>
        <v>0</v>
      </c>
      <c r="AR257" s="144" t="s">
        <v>463</v>
      </c>
      <c r="AT257" s="144" t="s">
        <v>289</v>
      </c>
      <c r="AU257" s="144" t="s">
        <v>78</v>
      </c>
      <c r="AY257" s="13" t="s">
        <v>155</v>
      </c>
      <c r="BE257" s="145">
        <f t="shared" si="64"/>
        <v>0</v>
      </c>
      <c r="BF257" s="145">
        <f t="shared" si="65"/>
        <v>0</v>
      </c>
      <c r="BG257" s="145">
        <f t="shared" si="66"/>
        <v>0</v>
      </c>
      <c r="BH257" s="145">
        <f t="shared" si="67"/>
        <v>0</v>
      </c>
      <c r="BI257" s="145">
        <f t="shared" si="68"/>
        <v>0</v>
      </c>
      <c r="BJ257" s="13" t="s">
        <v>76</v>
      </c>
      <c r="BK257" s="145">
        <f t="shared" si="69"/>
        <v>0</v>
      </c>
      <c r="BL257" s="13" t="s">
        <v>463</v>
      </c>
      <c r="BM257" s="144" t="s">
        <v>593</v>
      </c>
    </row>
    <row r="258" spans="2:65" s="1" customFormat="1" ht="24" customHeight="1">
      <c r="B258" s="133"/>
      <c r="C258" s="134" t="s">
        <v>594</v>
      </c>
      <c r="D258" s="134" t="s">
        <v>157</v>
      </c>
      <c r="E258" s="135" t="s">
        <v>595</v>
      </c>
      <c r="F258" s="136" t="s">
        <v>596</v>
      </c>
      <c r="G258" s="137" t="s">
        <v>329</v>
      </c>
      <c r="H258" s="138">
        <v>136</v>
      </c>
      <c r="I258" s="139"/>
      <c r="J258" s="139">
        <f t="shared" si="60"/>
        <v>0</v>
      </c>
      <c r="K258" s="136" t="s">
        <v>169</v>
      </c>
      <c r="L258" s="25"/>
      <c r="M258" s="140" t="s">
        <v>1</v>
      </c>
      <c r="N258" s="141" t="s">
        <v>34</v>
      </c>
      <c r="O258" s="142">
        <v>0.09</v>
      </c>
      <c r="P258" s="142">
        <f t="shared" si="61"/>
        <v>12.24</v>
      </c>
      <c r="Q258" s="142">
        <v>0</v>
      </c>
      <c r="R258" s="142">
        <f t="shared" si="62"/>
        <v>0</v>
      </c>
      <c r="S258" s="142">
        <v>0</v>
      </c>
      <c r="T258" s="143">
        <f t="shared" si="63"/>
        <v>0</v>
      </c>
      <c r="AR258" s="144" t="s">
        <v>319</v>
      </c>
      <c r="AT258" s="144" t="s">
        <v>157</v>
      </c>
      <c r="AU258" s="144" t="s">
        <v>78</v>
      </c>
      <c r="AY258" s="13" t="s">
        <v>155</v>
      </c>
      <c r="BE258" s="145">
        <f t="shared" si="64"/>
        <v>0</v>
      </c>
      <c r="BF258" s="145">
        <f t="shared" si="65"/>
        <v>0</v>
      </c>
      <c r="BG258" s="145">
        <f t="shared" si="66"/>
        <v>0</v>
      </c>
      <c r="BH258" s="145">
        <f t="shared" si="67"/>
        <v>0</v>
      </c>
      <c r="BI258" s="145">
        <f t="shared" si="68"/>
        <v>0</v>
      </c>
      <c r="BJ258" s="13" t="s">
        <v>76</v>
      </c>
      <c r="BK258" s="145">
        <f t="shared" si="69"/>
        <v>0</v>
      </c>
      <c r="BL258" s="13" t="s">
        <v>319</v>
      </c>
      <c r="BM258" s="144" t="s">
        <v>597</v>
      </c>
    </row>
    <row r="259" spans="2:65" s="1" customFormat="1" ht="16.5" customHeight="1">
      <c r="B259" s="133"/>
      <c r="C259" s="146" t="s">
        <v>598</v>
      </c>
      <c r="D259" s="146" t="s">
        <v>289</v>
      </c>
      <c r="E259" s="147" t="s">
        <v>599</v>
      </c>
      <c r="F259" s="148" t="s">
        <v>600</v>
      </c>
      <c r="G259" s="149" t="s">
        <v>329</v>
      </c>
      <c r="H259" s="150">
        <v>136</v>
      </c>
      <c r="I259" s="151"/>
      <c r="J259" s="151">
        <f t="shared" si="60"/>
        <v>0</v>
      </c>
      <c r="K259" s="148" t="s">
        <v>169</v>
      </c>
      <c r="L259" s="152"/>
      <c r="M259" s="153" t="s">
        <v>1</v>
      </c>
      <c r="N259" s="154" t="s">
        <v>34</v>
      </c>
      <c r="O259" s="142">
        <v>0</v>
      </c>
      <c r="P259" s="142">
        <f t="shared" si="61"/>
        <v>0</v>
      </c>
      <c r="Q259" s="142">
        <v>1.17E-4</v>
      </c>
      <c r="R259" s="142">
        <f t="shared" si="62"/>
        <v>1.5911999999999999E-2</v>
      </c>
      <c r="S259" s="142">
        <v>0</v>
      </c>
      <c r="T259" s="143">
        <f t="shared" si="63"/>
        <v>0</v>
      </c>
      <c r="AR259" s="144" t="s">
        <v>463</v>
      </c>
      <c r="AT259" s="144" t="s">
        <v>289</v>
      </c>
      <c r="AU259" s="144" t="s">
        <v>78</v>
      </c>
      <c r="AY259" s="13" t="s">
        <v>155</v>
      </c>
      <c r="BE259" s="145">
        <f t="shared" si="64"/>
        <v>0</v>
      </c>
      <c r="BF259" s="145">
        <f t="shared" si="65"/>
        <v>0</v>
      </c>
      <c r="BG259" s="145">
        <f t="shared" si="66"/>
        <v>0</v>
      </c>
      <c r="BH259" s="145">
        <f t="shared" si="67"/>
        <v>0</v>
      </c>
      <c r="BI259" s="145">
        <f t="shared" si="68"/>
        <v>0</v>
      </c>
      <c r="BJ259" s="13" t="s">
        <v>76</v>
      </c>
      <c r="BK259" s="145">
        <f t="shared" si="69"/>
        <v>0</v>
      </c>
      <c r="BL259" s="13" t="s">
        <v>463</v>
      </c>
      <c r="BM259" s="144" t="s">
        <v>601</v>
      </c>
    </row>
    <row r="260" spans="2:65" s="1" customFormat="1" ht="24" customHeight="1">
      <c r="B260" s="133"/>
      <c r="C260" s="134" t="s">
        <v>602</v>
      </c>
      <c r="D260" s="134" t="s">
        <v>157</v>
      </c>
      <c r="E260" s="135" t="s">
        <v>603</v>
      </c>
      <c r="F260" s="136" t="s">
        <v>604</v>
      </c>
      <c r="G260" s="137" t="s">
        <v>329</v>
      </c>
      <c r="H260" s="138">
        <v>210</v>
      </c>
      <c r="I260" s="139"/>
      <c r="J260" s="139">
        <f t="shared" si="60"/>
        <v>0</v>
      </c>
      <c r="K260" s="136" t="s">
        <v>169</v>
      </c>
      <c r="L260" s="25"/>
      <c r="M260" s="140" t="s">
        <v>1</v>
      </c>
      <c r="N260" s="141" t="s">
        <v>34</v>
      </c>
      <c r="O260" s="142">
        <v>0.09</v>
      </c>
      <c r="P260" s="142">
        <f t="shared" si="61"/>
        <v>18.899999999999999</v>
      </c>
      <c r="Q260" s="142">
        <v>0</v>
      </c>
      <c r="R260" s="142">
        <f t="shared" si="62"/>
        <v>0</v>
      </c>
      <c r="S260" s="142">
        <v>0</v>
      </c>
      <c r="T260" s="143">
        <f t="shared" si="63"/>
        <v>0</v>
      </c>
      <c r="AR260" s="144" t="s">
        <v>319</v>
      </c>
      <c r="AT260" s="144" t="s">
        <v>157</v>
      </c>
      <c r="AU260" s="144" t="s">
        <v>78</v>
      </c>
      <c r="AY260" s="13" t="s">
        <v>155</v>
      </c>
      <c r="BE260" s="145">
        <f t="shared" si="64"/>
        <v>0</v>
      </c>
      <c r="BF260" s="145">
        <f t="shared" si="65"/>
        <v>0</v>
      </c>
      <c r="BG260" s="145">
        <f t="shared" si="66"/>
        <v>0</v>
      </c>
      <c r="BH260" s="145">
        <f t="shared" si="67"/>
        <v>0</v>
      </c>
      <c r="BI260" s="145">
        <f t="shared" si="68"/>
        <v>0</v>
      </c>
      <c r="BJ260" s="13" t="s">
        <v>76</v>
      </c>
      <c r="BK260" s="145">
        <f t="shared" si="69"/>
        <v>0</v>
      </c>
      <c r="BL260" s="13" t="s">
        <v>319</v>
      </c>
      <c r="BM260" s="144" t="s">
        <v>605</v>
      </c>
    </row>
    <row r="261" spans="2:65" s="1" customFormat="1" ht="16.5" customHeight="1">
      <c r="B261" s="133"/>
      <c r="C261" s="146" t="s">
        <v>606</v>
      </c>
      <c r="D261" s="146" t="s">
        <v>289</v>
      </c>
      <c r="E261" s="147" t="s">
        <v>607</v>
      </c>
      <c r="F261" s="148" t="s">
        <v>608</v>
      </c>
      <c r="G261" s="149" t="s">
        <v>329</v>
      </c>
      <c r="H261" s="150">
        <v>210</v>
      </c>
      <c r="I261" s="151"/>
      <c r="J261" s="151">
        <f t="shared" si="60"/>
        <v>0</v>
      </c>
      <c r="K261" s="148" t="s">
        <v>169</v>
      </c>
      <c r="L261" s="152"/>
      <c r="M261" s="153" t="s">
        <v>1</v>
      </c>
      <c r="N261" s="154" t="s">
        <v>34</v>
      </c>
      <c r="O261" s="142">
        <v>0</v>
      </c>
      <c r="P261" s="142">
        <f t="shared" si="61"/>
        <v>0</v>
      </c>
      <c r="Q261" s="142">
        <v>1.64E-4</v>
      </c>
      <c r="R261" s="142">
        <f t="shared" si="62"/>
        <v>3.4439999999999998E-2</v>
      </c>
      <c r="S261" s="142">
        <v>0</v>
      </c>
      <c r="T261" s="143">
        <f t="shared" si="63"/>
        <v>0</v>
      </c>
      <c r="AR261" s="144" t="s">
        <v>463</v>
      </c>
      <c r="AT261" s="144" t="s">
        <v>289</v>
      </c>
      <c r="AU261" s="144" t="s">
        <v>78</v>
      </c>
      <c r="AY261" s="13" t="s">
        <v>155</v>
      </c>
      <c r="BE261" s="145">
        <f t="shared" si="64"/>
        <v>0</v>
      </c>
      <c r="BF261" s="145">
        <f t="shared" si="65"/>
        <v>0</v>
      </c>
      <c r="BG261" s="145">
        <f t="shared" si="66"/>
        <v>0</v>
      </c>
      <c r="BH261" s="145">
        <f t="shared" si="67"/>
        <v>0</v>
      </c>
      <c r="BI261" s="145">
        <f t="shared" si="68"/>
        <v>0</v>
      </c>
      <c r="BJ261" s="13" t="s">
        <v>76</v>
      </c>
      <c r="BK261" s="145">
        <f t="shared" si="69"/>
        <v>0</v>
      </c>
      <c r="BL261" s="13" t="s">
        <v>463</v>
      </c>
      <c r="BM261" s="144" t="s">
        <v>609</v>
      </c>
    </row>
    <row r="262" spans="2:65" s="1" customFormat="1" ht="24" customHeight="1">
      <c r="B262" s="133"/>
      <c r="C262" s="134" t="s">
        <v>610</v>
      </c>
      <c r="D262" s="134" t="s">
        <v>157</v>
      </c>
      <c r="E262" s="135" t="s">
        <v>611</v>
      </c>
      <c r="F262" s="136" t="s">
        <v>612</v>
      </c>
      <c r="G262" s="137" t="s">
        <v>329</v>
      </c>
      <c r="H262" s="138">
        <v>4</v>
      </c>
      <c r="I262" s="139"/>
      <c r="J262" s="139">
        <f t="shared" si="60"/>
        <v>0</v>
      </c>
      <c r="K262" s="136" t="s">
        <v>169</v>
      </c>
      <c r="L262" s="25"/>
      <c r="M262" s="140" t="s">
        <v>1</v>
      </c>
      <c r="N262" s="141" t="s">
        <v>34</v>
      </c>
      <c r="O262" s="142">
        <v>0.09</v>
      </c>
      <c r="P262" s="142">
        <f t="shared" si="61"/>
        <v>0.36</v>
      </c>
      <c r="Q262" s="142">
        <v>0</v>
      </c>
      <c r="R262" s="142">
        <f t="shared" si="62"/>
        <v>0</v>
      </c>
      <c r="S262" s="142">
        <v>0</v>
      </c>
      <c r="T262" s="143">
        <f t="shared" si="63"/>
        <v>0</v>
      </c>
      <c r="AR262" s="144" t="s">
        <v>319</v>
      </c>
      <c r="AT262" s="144" t="s">
        <v>157</v>
      </c>
      <c r="AU262" s="144" t="s">
        <v>78</v>
      </c>
      <c r="AY262" s="13" t="s">
        <v>155</v>
      </c>
      <c r="BE262" s="145">
        <f t="shared" si="64"/>
        <v>0</v>
      </c>
      <c r="BF262" s="145">
        <f t="shared" si="65"/>
        <v>0</v>
      </c>
      <c r="BG262" s="145">
        <f t="shared" si="66"/>
        <v>0</v>
      </c>
      <c r="BH262" s="145">
        <f t="shared" si="67"/>
        <v>0</v>
      </c>
      <c r="BI262" s="145">
        <f t="shared" si="68"/>
        <v>0</v>
      </c>
      <c r="BJ262" s="13" t="s">
        <v>76</v>
      </c>
      <c r="BK262" s="145">
        <f t="shared" si="69"/>
        <v>0</v>
      </c>
      <c r="BL262" s="13" t="s">
        <v>319</v>
      </c>
      <c r="BM262" s="144" t="s">
        <v>613</v>
      </c>
    </row>
    <row r="263" spans="2:65" s="1" customFormat="1" ht="16.5" customHeight="1">
      <c r="B263" s="133"/>
      <c r="C263" s="146" t="s">
        <v>614</v>
      </c>
      <c r="D263" s="146" t="s">
        <v>289</v>
      </c>
      <c r="E263" s="147" t="s">
        <v>615</v>
      </c>
      <c r="F263" s="148" t="s">
        <v>616</v>
      </c>
      <c r="G263" s="149" t="s">
        <v>329</v>
      </c>
      <c r="H263" s="150">
        <v>4</v>
      </c>
      <c r="I263" s="151"/>
      <c r="J263" s="151">
        <f t="shared" si="60"/>
        <v>0</v>
      </c>
      <c r="K263" s="148" t="s">
        <v>169</v>
      </c>
      <c r="L263" s="152"/>
      <c r="M263" s="153" t="s">
        <v>1</v>
      </c>
      <c r="N263" s="154" t="s">
        <v>34</v>
      </c>
      <c r="O263" s="142">
        <v>0</v>
      </c>
      <c r="P263" s="142">
        <f t="shared" si="61"/>
        <v>0</v>
      </c>
      <c r="Q263" s="142">
        <v>2.5300000000000002E-4</v>
      </c>
      <c r="R263" s="142">
        <f t="shared" si="62"/>
        <v>1.0120000000000001E-3</v>
      </c>
      <c r="S263" s="142">
        <v>0</v>
      </c>
      <c r="T263" s="143">
        <f t="shared" si="63"/>
        <v>0</v>
      </c>
      <c r="AR263" s="144" t="s">
        <v>463</v>
      </c>
      <c r="AT263" s="144" t="s">
        <v>289</v>
      </c>
      <c r="AU263" s="144" t="s">
        <v>78</v>
      </c>
      <c r="AY263" s="13" t="s">
        <v>155</v>
      </c>
      <c r="BE263" s="145">
        <f t="shared" si="64"/>
        <v>0</v>
      </c>
      <c r="BF263" s="145">
        <f t="shared" si="65"/>
        <v>0</v>
      </c>
      <c r="BG263" s="145">
        <f t="shared" si="66"/>
        <v>0</v>
      </c>
      <c r="BH263" s="145">
        <f t="shared" si="67"/>
        <v>0</v>
      </c>
      <c r="BI263" s="145">
        <f t="shared" si="68"/>
        <v>0</v>
      </c>
      <c r="BJ263" s="13" t="s">
        <v>76</v>
      </c>
      <c r="BK263" s="145">
        <f t="shared" si="69"/>
        <v>0</v>
      </c>
      <c r="BL263" s="13" t="s">
        <v>463</v>
      </c>
      <c r="BM263" s="144" t="s">
        <v>617</v>
      </c>
    </row>
    <row r="264" spans="2:65" s="1" customFormat="1" ht="16.5" customHeight="1">
      <c r="B264" s="133"/>
      <c r="C264" s="134" t="s">
        <v>618</v>
      </c>
      <c r="D264" s="134" t="s">
        <v>157</v>
      </c>
      <c r="E264" s="135" t="s">
        <v>619</v>
      </c>
      <c r="F264" s="136" t="s">
        <v>620</v>
      </c>
      <c r="G264" s="137" t="s">
        <v>360</v>
      </c>
      <c r="H264" s="138">
        <v>1</v>
      </c>
      <c r="I264" s="139"/>
      <c r="J264" s="139">
        <f t="shared" si="60"/>
        <v>0</v>
      </c>
      <c r="K264" s="136" t="s">
        <v>169</v>
      </c>
      <c r="L264" s="25"/>
      <c r="M264" s="140" t="s">
        <v>1</v>
      </c>
      <c r="N264" s="141" t="s">
        <v>34</v>
      </c>
      <c r="O264" s="142">
        <v>0.20200000000000001</v>
      </c>
      <c r="P264" s="142">
        <f t="shared" si="61"/>
        <v>0.20200000000000001</v>
      </c>
      <c r="Q264" s="142">
        <v>0</v>
      </c>
      <c r="R264" s="142">
        <f t="shared" si="62"/>
        <v>0</v>
      </c>
      <c r="S264" s="142">
        <v>0</v>
      </c>
      <c r="T264" s="143">
        <f t="shared" si="63"/>
        <v>0</v>
      </c>
      <c r="AR264" s="144" t="s">
        <v>319</v>
      </c>
      <c r="AT264" s="144" t="s">
        <v>157</v>
      </c>
      <c r="AU264" s="144" t="s">
        <v>78</v>
      </c>
      <c r="AY264" s="13" t="s">
        <v>155</v>
      </c>
      <c r="BE264" s="145">
        <f t="shared" si="64"/>
        <v>0</v>
      </c>
      <c r="BF264" s="145">
        <f t="shared" si="65"/>
        <v>0</v>
      </c>
      <c r="BG264" s="145">
        <f t="shared" si="66"/>
        <v>0</v>
      </c>
      <c r="BH264" s="145">
        <f t="shared" si="67"/>
        <v>0</v>
      </c>
      <c r="BI264" s="145">
        <f t="shared" si="68"/>
        <v>0</v>
      </c>
      <c r="BJ264" s="13" t="s">
        <v>76</v>
      </c>
      <c r="BK264" s="145">
        <f t="shared" si="69"/>
        <v>0</v>
      </c>
      <c r="BL264" s="13" t="s">
        <v>319</v>
      </c>
      <c r="BM264" s="144" t="s">
        <v>621</v>
      </c>
    </row>
    <row r="265" spans="2:65" s="1" customFormat="1" ht="16.5" customHeight="1">
      <c r="B265" s="133"/>
      <c r="C265" s="146" t="s">
        <v>622</v>
      </c>
      <c r="D265" s="146" t="s">
        <v>289</v>
      </c>
      <c r="E265" s="147" t="s">
        <v>623</v>
      </c>
      <c r="F265" s="148" t="s">
        <v>624</v>
      </c>
      <c r="G265" s="149" t="s">
        <v>360</v>
      </c>
      <c r="H265" s="150">
        <v>1</v>
      </c>
      <c r="I265" s="151"/>
      <c r="J265" s="151">
        <f t="shared" si="60"/>
        <v>0</v>
      </c>
      <c r="K265" s="148" t="s">
        <v>169</v>
      </c>
      <c r="L265" s="152"/>
      <c r="M265" s="153" t="s">
        <v>1</v>
      </c>
      <c r="N265" s="154" t="s">
        <v>34</v>
      </c>
      <c r="O265" s="142">
        <v>0</v>
      </c>
      <c r="P265" s="142">
        <f t="shared" si="61"/>
        <v>0</v>
      </c>
      <c r="Q265" s="142">
        <v>7.5000000000000002E-4</v>
      </c>
      <c r="R265" s="142">
        <f t="shared" si="62"/>
        <v>7.5000000000000002E-4</v>
      </c>
      <c r="S265" s="142">
        <v>0</v>
      </c>
      <c r="T265" s="143">
        <f t="shared" si="63"/>
        <v>0</v>
      </c>
      <c r="AR265" s="144" t="s">
        <v>481</v>
      </c>
      <c r="AT265" s="144" t="s">
        <v>289</v>
      </c>
      <c r="AU265" s="144" t="s">
        <v>78</v>
      </c>
      <c r="AY265" s="13" t="s">
        <v>155</v>
      </c>
      <c r="BE265" s="145">
        <f t="shared" si="64"/>
        <v>0</v>
      </c>
      <c r="BF265" s="145">
        <f t="shared" si="65"/>
        <v>0</v>
      </c>
      <c r="BG265" s="145">
        <f t="shared" si="66"/>
        <v>0</v>
      </c>
      <c r="BH265" s="145">
        <f t="shared" si="67"/>
        <v>0</v>
      </c>
      <c r="BI265" s="145">
        <f t="shared" si="68"/>
        <v>0</v>
      </c>
      <c r="BJ265" s="13" t="s">
        <v>76</v>
      </c>
      <c r="BK265" s="145">
        <f t="shared" si="69"/>
        <v>0</v>
      </c>
      <c r="BL265" s="13" t="s">
        <v>319</v>
      </c>
      <c r="BM265" s="144" t="s">
        <v>625</v>
      </c>
    </row>
    <row r="266" spans="2:65" s="11" customFormat="1" ht="22.95" customHeight="1">
      <c r="B266" s="121"/>
      <c r="D266" s="122" t="s">
        <v>68</v>
      </c>
      <c r="E266" s="131" t="s">
        <v>626</v>
      </c>
      <c r="F266" s="131" t="s">
        <v>627</v>
      </c>
      <c r="J266" s="132">
        <f>BK266</f>
        <v>0</v>
      </c>
      <c r="L266" s="121"/>
      <c r="M266" s="125"/>
      <c r="N266" s="126"/>
      <c r="O266" s="126"/>
      <c r="P266" s="127">
        <f>SUM(P267:P290)</f>
        <v>139.81499999999997</v>
      </c>
      <c r="Q266" s="126"/>
      <c r="R266" s="127">
        <f>SUM(R267:R290)</f>
        <v>0.35034599999999999</v>
      </c>
      <c r="S266" s="126"/>
      <c r="T266" s="128">
        <f>SUM(T267:T290)</f>
        <v>0</v>
      </c>
      <c r="AR266" s="122" t="s">
        <v>166</v>
      </c>
      <c r="AT266" s="129" t="s">
        <v>68</v>
      </c>
      <c r="AU266" s="129" t="s">
        <v>76</v>
      </c>
      <c r="AY266" s="122" t="s">
        <v>155</v>
      </c>
      <c r="BK266" s="130">
        <f>SUM(BK267:BK290)</f>
        <v>0</v>
      </c>
    </row>
    <row r="267" spans="2:65" s="1" customFormat="1" ht="36" customHeight="1">
      <c r="B267" s="133"/>
      <c r="C267" s="134" t="s">
        <v>628</v>
      </c>
      <c r="D267" s="134" t="s">
        <v>157</v>
      </c>
      <c r="E267" s="135" t="s">
        <v>629</v>
      </c>
      <c r="F267" s="136" t="s">
        <v>630</v>
      </c>
      <c r="G267" s="137" t="s">
        <v>329</v>
      </c>
      <c r="H267" s="138">
        <v>194</v>
      </c>
      <c r="I267" s="139"/>
      <c r="J267" s="139">
        <f t="shared" ref="J267:J290" si="70">ROUND(I267*H267,2)</f>
        <v>0</v>
      </c>
      <c r="K267" s="136" t="s">
        <v>169</v>
      </c>
      <c r="L267" s="25"/>
      <c r="M267" s="140" t="s">
        <v>1</v>
      </c>
      <c r="N267" s="141" t="s">
        <v>34</v>
      </c>
      <c r="O267" s="142">
        <v>7.5999999999999998E-2</v>
      </c>
      <c r="P267" s="142">
        <f t="shared" ref="P267:P290" si="71">O267*H267</f>
        <v>14.744</v>
      </c>
      <c r="Q267" s="142">
        <v>0</v>
      </c>
      <c r="R267" s="142">
        <f t="shared" ref="R267:R290" si="72">Q267*H267</f>
        <v>0</v>
      </c>
      <c r="S267" s="142">
        <v>0</v>
      </c>
      <c r="T267" s="143">
        <f t="shared" ref="T267:T290" si="73">S267*H267</f>
        <v>0</v>
      </c>
      <c r="AR267" s="144" t="s">
        <v>319</v>
      </c>
      <c r="AT267" s="144" t="s">
        <v>157</v>
      </c>
      <c r="AU267" s="144" t="s">
        <v>78</v>
      </c>
      <c r="AY267" s="13" t="s">
        <v>155</v>
      </c>
      <c r="BE267" s="145">
        <f t="shared" ref="BE267:BE290" si="74">IF(N267="základní",J267,0)</f>
        <v>0</v>
      </c>
      <c r="BF267" s="145">
        <f t="shared" ref="BF267:BF290" si="75">IF(N267="snížená",J267,0)</f>
        <v>0</v>
      </c>
      <c r="BG267" s="145">
        <f t="shared" ref="BG267:BG290" si="76">IF(N267="zákl. přenesená",J267,0)</f>
        <v>0</v>
      </c>
      <c r="BH267" s="145">
        <f t="shared" ref="BH267:BH290" si="77">IF(N267="sníž. přenesená",J267,0)</f>
        <v>0</v>
      </c>
      <c r="BI267" s="145">
        <f t="shared" ref="BI267:BI290" si="78">IF(N267="nulová",J267,0)</f>
        <v>0</v>
      </c>
      <c r="BJ267" s="13" t="s">
        <v>76</v>
      </c>
      <c r="BK267" s="145">
        <f t="shared" ref="BK267:BK290" si="79">ROUND(I267*H267,2)</f>
        <v>0</v>
      </c>
      <c r="BL267" s="13" t="s">
        <v>319</v>
      </c>
      <c r="BM267" s="144" t="s">
        <v>631</v>
      </c>
    </row>
    <row r="268" spans="2:65" s="1" customFormat="1" ht="16.5" customHeight="1">
      <c r="B268" s="133"/>
      <c r="C268" s="146" t="s">
        <v>632</v>
      </c>
      <c r="D268" s="146" t="s">
        <v>289</v>
      </c>
      <c r="E268" s="147" t="s">
        <v>633</v>
      </c>
      <c r="F268" s="148" t="s">
        <v>634</v>
      </c>
      <c r="G268" s="149" t="s">
        <v>286</v>
      </c>
      <c r="H268" s="150">
        <v>184.3</v>
      </c>
      <c r="I268" s="151"/>
      <c r="J268" s="151">
        <f t="shared" si="70"/>
        <v>0</v>
      </c>
      <c r="K268" s="148" t="s">
        <v>169</v>
      </c>
      <c r="L268" s="152"/>
      <c r="M268" s="153" t="s">
        <v>1</v>
      </c>
      <c r="N268" s="154" t="s">
        <v>34</v>
      </c>
      <c r="O268" s="142">
        <v>0</v>
      </c>
      <c r="P268" s="142">
        <f t="shared" si="71"/>
        <v>0</v>
      </c>
      <c r="Q268" s="142">
        <v>1E-3</v>
      </c>
      <c r="R268" s="142">
        <f t="shared" si="72"/>
        <v>0.18430000000000002</v>
      </c>
      <c r="S268" s="142">
        <v>0</v>
      </c>
      <c r="T268" s="143">
        <f t="shared" si="73"/>
        <v>0</v>
      </c>
      <c r="AR268" s="144" t="s">
        <v>463</v>
      </c>
      <c r="AT268" s="144" t="s">
        <v>289</v>
      </c>
      <c r="AU268" s="144" t="s">
        <v>78</v>
      </c>
      <c r="AY268" s="13" t="s">
        <v>155</v>
      </c>
      <c r="BE268" s="145">
        <f t="shared" si="74"/>
        <v>0</v>
      </c>
      <c r="BF268" s="145">
        <f t="shared" si="75"/>
        <v>0</v>
      </c>
      <c r="BG268" s="145">
        <f t="shared" si="76"/>
        <v>0</v>
      </c>
      <c r="BH268" s="145">
        <f t="shared" si="77"/>
        <v>0</v>
      </c>
      <c r="BI268" s="145">
        <f t="shared" si="78"/>
        <v>0</v>
      </c>
      <c r="BJ268" s="13" t="s">
        <v>76</v>
      </c>
      <c r="BK268" s="145">
        <f t="shared" si="79"/>
        <v>0</v>
      </c>
      <c r="BL268" s="13" t="s">
        <v>463</v>
      </c>
      <c r="BM268" s="144" t="s">
        <v>635</v>
      </c>
    </row>
    <row r="269" spans="2:65" s="1" customFormat="1" ht="24" customHeight="1">
      <c r="B269" s="133"/>
      <c r="C269" s="134" t="s">
        <v>636</v>
      </c>
      <c r="D269" s="134" t="s">
        <v>157</v>
      </c>
      <c r="E269" s="135" t="s">
        <v>637</v>
      </c>
      <c r="F269" s="136" t="s">
        <v>638</v>
      </c>
      <c r="G269" s="137" t="s">
        <v>329</v>
      </c>
      <c r="H269" s="138">
        <v>61</v>
      </c>
      <c r="I269" s="139"/>
      <c r="J269" s="139">
        <f t="shared" si="70"/>
        <v>0</v>
      </c>
      <c r="K269" s="136" t="s">
        <v>169</v>
      </c>
      <c r="L269" s="25"/>
      <c r="M269" s="140" t="s">
        <v>1</v>
      </c>
      <c r="N269" s="141" t="s">
        <v>34</v>
      </c>
      <c r="O269" s="142">
        <v>6.5000000000000002E-2</v>
      </c>
      <c r="P269" s="142">
        <f t="shared" si="71"/>
        <v>3.9650000000000003</v>
      </c>
      <c r="Q269" s="142">
        <v>0</v>
      </c>
      <c r="R269" s="142">
        <f t="shared" si="72"/>
        <v>0</v>
      </c>
      <c r="S269" s="142">
        <v>0</v>
      </c>
      <c r="T269" s="143">
        <f t="shared" si="73"/>
        <v>0</v>
      </c>
      <c r="AR269" s="144" t="s">
        <v>319</v>
      </c>
      <c r="AT269" s="144" t="s">
        <v>157</v>
      </c>
      <c r="AU269" s="144" t="s">
        <v>78</v>
      </c>
      <c r="AY269" s="13" t="s">
        <v>155</v>
      </c>
      <c r="BE269" s="145">
        <f t="shared" si="74"/>
        <v>0</v>
      </c>
      <c r="BF269" s="145">
        <f t="shared" si="75"/>
        <v>0</v>
      </c>
      <c r="BG269" s="145">
        <f t="shared" si="76"/>
        <v>0</v>
      </c>
      <c r="BH269" s="145">
        <f t="shared" si="77"/>
        <v>0</v>
      </c>
      <c r="BI269" s="145">
        <f t="shared" si="78"/>
        <v>0</v>
      </c>
      <c r="BJ269" s="13" t="s">
        <v>76</v>
      </c>
      <c r="BK269" s="145">
        <f t="shared" si="79"/>
        <v>0</v>
      </c>
      <c r="BL269" s="13" t="s">
        <v>319</v>
      </c>
      <c r="BM269" s="144" t="s">
        <v>639</v>
      </c>
    </row>
    <row r="270" spans="2:65" s="1" customFormat="1" ht="16.5" customHeight="1">
      <c r="B270" s="133"/>
      <c r="C270" s="146" t="s">
        <v>640</v>
      </c>
      <c r="D270" s="146" t="s">
        <v>289</v>
      </c>
      <c r="E270" s="147" t="s">
        <v>641</v>
      </c>
      <c r="F270" s="148" t="s">
        <v>642</v>
      </c>
      <c r="G270" s="149" t="s">
        <v>286</v>
      </c>
      <c r="H270" s="150">
        <v>37.82</v>
      </c>
      <c r="I270" s="151"/>
      <c r="J270" s="151">
        <f t="shared" si="70"/>
        <v>0</v>
      </c>
      <c r="K270" s="148" t="s">
        <v>169</v>
      </c>
      <c r="L270" s="152"/>
      <c r="M270" s="153" t="s">
        <v>1</v>
      </c>
      <c r="N270" s="154" t="s">
        <v>34</v>
      </c>
      <c r="O270" s="142">
        <v>0</v>
      </c>
      <c r="P270" s="142">
        <f t="shared" si="71"/>
        <v>0</v>
      </c>
      <c r="Q270" s="142">
        <v>1E-3</v>
      </c>
      <c r="R270" s="142">
        <f t="shared" si="72"/>
        <v>3.7819999999999999E-2</v>
      </c>
      <c r="S270" s="142">
        <v>0</v>
      </c>
      <c r="T270" s="143">
        <f t="shared" si="73"/>
        <v>0</v>
      </c>
      <c r="AR270" s="144" t="s">
        <v>463</v>
      </c>
      <c r="AT270" s="144" t="s">
        <v>289</v>
      </c>
      <c r="AU270" s="144" t="s">
        <v>78</v>
      </c>
      <c r="AY270" s="13" t="s">
        <v>155</v>
      </c>
      <c r="BE270" s="145">
        <f t="shared" si="74"/>
        <v>0</v>
      </c>
      <c r="BF270" s="145">
        <f t="shared" si="75"/>
        <v>0</v>
      </c>
      <c r="BG270" s="145">
        <f t="shared" si="76"/>
        <v>0</v>
      </c>
      <c r="BH270" s="145">
        <f t="shared" si="77"/>
        <v>0</v>
      </c>
      <c r="BI270" s="145">
        <f t="shared" si="78"/>
        <v>0</v>
      </c>
      <c r="BJ270" s="13" t="s">
        <v>76</v>
      </c>
      <c r="BK270" s="145">
        <f t="shared" si="79"/>
        <v>0</v>
      </c>
      <c r="BL270" s="13" t="s">
        <v>463</v>
      </c>
      <c r="BM270" s="144" t="s">
        <v>643</v>
      </c>
    </row>
    <row r="271" spans="2:65" s="1" customFormat="1" ht="24" customHeight="1">
      <c r="B271" s="133"/>
      <c r="C271" s="134" t="s">
        <v>644</v>
      </c>
      <c r="D271" s="134" t="s">
        <v>157</v>
      </c>
      <c r="E271" s="135" t="s">
        <v>645</v>
      </c>
      <c r="F271" s="136" t="s">
        <v>646</v>
      </c>
      <c r="G271" s="137" t="s">
        <v>329</v>
      </c>
      <c r="H271" s="138">
        <v>166</v>
      </c>
      <c r="I271" s="139"/>
      <c r="J271" s="139">
        <f t="shared" si="70"/>
        <v>0</v>
      </c>
      <c r="K271" s="136" t="s">
        <v>169</v>
      </c>
      <c r="L271" s="25"/>
      <c r="M271" s="140" t="s">
        <v>1</v>
      </c>
      <c r="N271" s="141" t="s">
        <v>34</v>
      </c>
      <c r="O271" s="142">
        <v>0.497</v>
      </c>
      <c r="P271" s="142">
        <f t="shared" si="71"/>
        <v>82.501999999999995</v>
      </c>
      <c r="Q271" s="142">
        <v>0</v>
      </c>
      <c r="R271" s="142">
        <f t="shared" si="72"/>
        <v>0</v>
      </c>
      <c r="S271" s="142">
        <v>0</v>
      </c>
      <c r="T271" s="143">
        <f t="shared" si="73"/>
        <v>0</v>
      </c>
      <c r="AR271" s="144" t="s">
        <v>319</v>
      </c>
      <c r="AT271" s="144" t="s">
        <v>157</v>
      </c>
      <c r="AU271" s="144" t="s">
        <v>78</v>
      </c>
      <c r="AY271" s="13" t="s">
        <v>155</v>
      </c>
      <c r="BE271" s="145">
        <f t="shared" si="74"/>
        <v>0</v>
      </c>
      <c r="BF271" s="145">
        <f t="shared" si="75"/>
        <v>0</v>
      </c>
      <c r="BG271" s="145">
        <f t="shared" si="76"/>
        <v>0</v>
      </c>
      <c r="BH271" s="145">
        <f t="shared" si="77"/>
        <v>0</v>
      </c>
      <c r="BI271" s="145">
        <f t="shared" si="78"/>
        <v>0</v>
      </c>
      <c r="BJ271" s="13" t="s">
        <v>76</v>
      </c>
      <c r="BK271" s="145">
        <f t="shared" si="79"/>
        <v>0</v>
      </c>
      <c r="BL271" s="13" t="s">
        <v>319</v>
      </c>
      <c r="BM271" s="144" t="s">
        <v>647</v>
      </c>
    </row>
    <row r="272" spans="2:65" s="1" customFormat="1" ht="16.5" customHeight="1">
      <c r="B272" s="133"/>
      <c r="C272" s="146" t="s">
        <v>648</v>
      </c>
      <c r="D272" s="146" t="s">
        <v>289</v>
      </c>
      <c r="E272" s="147" t="s">
        <v>649</v>
      </c>
      <c r="F272" s="148" t="s">
        <v>650</v>
      </c>
      <c r="G272" s="149" t="s">
        <v>286</v>
      </c>
      <c r="H272" s="150">
        <v>22.41</v>
      </c>
      <c r="I272" s="151"/>
      <c r="J272" s="151">
        <f t="shared" si="70"/>
        <v>0</v>
      </c>
      <c r="K272" s="148" t="s">
        <v>169</v>
      </c>
      <c r="L272" s="152"/>
      <c r="M272" s="153" t="s">
        <v>1</v>
      </c>
      <c r="N272" s="154" t="s">
        <v>34</v>
      </c>
      <c r="O272" s="142">
        <v>0</v>
      </c>
      <c r="P272" s="142">
        <f t="shared" si="71"/>
        <v>0</v>
      </c>
      <c r="Q272" s="142">
        <v>1E-3</v>
      </c>
      <c r="R272" s="142">
        <f t="shared" si="72"/>
        <v>2.2409999999999999E-2</v>
      </c>
      <c r="S272" s="142">
        <v>0</v>
      </c>
      <c r="T272" s="143">
        <f t="shared" si="73"/>
        <v>0</v>
      </c>
      <c r="AR272" s="144" t="s">
        <v>463</v>
      </c>
      <c r="AT272" s="144" t="s">
        <v>289</v>
      </c>
      <c r="AU272" s="144" t="s">
        <v>78</v>
      </c>
      <c r="AY272" s="13" t="s">
        <v>155</v>
      </c>
      <c r="BE272" s="145">
        <f t="shared" si="74"/>
        <v>0</v>
      </c>
      <c r="BF272" s="145">
        <f t="shared" si="75"/>
        <v>0</v>
      </c>
      <c r="BG272" s="145">
        <f t="shared" si="76"/>
        <v>0</v>
      </c>
      <c r="BH272" s="145">
        <f t="shared" si="77"/>
        <v>0</v>
      </c>
      <c r="BI272" s="145">
        <f t="shared" si="78"/>
        <v>0</v>
      </c>
      <c r="BJ272" s="13" t="s">
        <v>76</v>
      </c>
      <c r="BK272" s="145">
        <f t="shared" si="79"/>
        <v>0</v>
      </c>
      <c r="BL272" s="13" t="s">
        <v>463</v>
      </c>
      <c r="BM272" s="144" t="s">
        <v>651</v>
      </c>
    </row>
    <row r="273" spans="2:65" s="1" customFormat="1" ht="24" customHeight="1">
      <c r="B273" s="133"/>
      <c r="C273" s="146" t="s">
        <v>652</v>
      </c>
      <c r="D273" s="146" t="s">
        <v>289</v>
      </c>
      <c r="E273" s="147" t="s">
        <v>653</v>
      </c>
      <c r="F273" s="148" t="s">
        <v>654</v>
      </c>
      <c r="G273" s="149" t="s">
        <v>360</v>
      </c>
      <c r="H273" s="150">
        <v>126</v>
      </c>
      <c r="I273" s="151"/>
      <c r="J273" s="151">
        <f t="shared" si="70"/>
        <v>0</v>
      </c>
      <c r="K273" s="148" t="s">
        <v>169</v>
      </c>
      <c r="L273" s="152"/>
      <c r="M273" s="153" t="s">
        <v>1</v>
      </c>
      <c r="N273" s="154" t="s">
        <v>34</v>
      </c>
      <c r="O273" s="142">
        <v>0</v>
      </c>
      <c r="P273" s="142">
        <f t="shared" si="71"/>
        <v>0</v>
      </c>
      <c r="Q273" s="142">
        <v>2.1000000000000001E-4</v>
      </c>
      <c r="R273" s="142">
        <f t="shared" si="72"/>
        <v>2.6460000000000001E-2</v>
      </c>
      <c r="S273" s="142">
        <v>0</v>
      </c>
      <c r="T273" s="143">
        <f t="shared" si="73"/>
        <v>0</v>
      </c>
      <c r="AR273" s="144" t="s">
        <v>463</v>
      </c>
      <c r="AT273" s="144" t="s">
        <v>289</v>
      </c>
      <c r="AU273" s="144" t="s">
        <v>78</v>
      </c>
      <c r="AY273" s="13" t="s">
        <v>155</v>
      </c>
      <c r="BE273" s="145">
        <f t="shared" si="74"/>
        <v>0</v>
      </c>
      <c r="BF273" s="145">
        <f t="shared" si="75"/>
        <v>0</v>
      </c>
      <c r="BG273" s="145">
        <f t="shared" si="76"/>
        <v>0</v>
      </c>
      <c r="BH273" s="145">
        <f t="shared" si="77"/>
        <v>0</v>
      </c>
      <c r="BI273" s="145">
        <f t="shared" si="78"/>
        <v>0</v>
      </c>
      <c r="BJ273" s="13" t="s">
        <v>76</v>
      </c>
      <c r="BK273" s="145">
        <f t="shared" si="79"/>
        <v>0</v>
      </c>
      <c r="BL273" s="13" t="s">
        <v>463</v>
      </c>
      <c r="BM273" s="144" t="s">
        <v>655</v>
      </c>
    </row>
    <row r="274" spans="2:65" s="1" customFormat="1" ht="16.5" customHeight="1">
      <c r="B274" s="133"/>
      <c r="C274" s="146" t="s">
        <v>656</v>
      </c>
      <c r="D274" s="146" t="s">
        <v>289</v>
      </c>
      <c r="E274" s="147" t="s">
        <v>657</v>
      </c>
      <c r="F274" s="148" t="s">
        <v>658</v>
      </c>
      <c r="G274" s="149" t="s">
        <v>360</v>
      </c>
      <c r="H274" s="150">
        <v>24</v>
      </c>
      <c r="I274" s="151"/>
      <c r="J274" s="151">
        <f t="shared" si="70"/>
        <v>0</v>
      </c>
      <c r="K274" s="148" t="s">
        <v>169</v>
      </c>
      <c r="L274" s="152"/>
      <c r="M274" s="153" t="s">
        <v>1</v>
      </c>
      <c r="N274" s="154" t="s">
        <v>34</v>
      </c>
      <c r="O274" s="142">
        <v>0</v>
      </c>
      <c r="P274" s="142">
        <f t="shared" si="71"/>
        <v>0</v>
      </c>
      <c r="Q274" s="142">
        <v>1.2E-4</v>
      </c>
      <c r="R274" s="142">
        <f t="shared" si="72"/>
        <v>2.8800000000000002E-3</v>
      </c>
      <c r="S274" s="142">
        <v>0</v>
      </c>
      <c r="T274" s="143">
        <f t="shared" si="73"/>
        <v>0</v>
      </c>
      <c r="AR274" s="144" t="s">
        <v>463</v>
      </c>
      <c r="AT274" s="144" t="s">
        <v>289</v>
      </c>
      <c r="AU274" s="144" t="s">
        <v>78</v>
      </c>
      <c r="AY274" s="13" t="s">
        <v>155</v>
      </c>
      <c r="BE274" s="145">
        <f t="shared" si="74"/>
        <v>0</v>
      </c>
      <c r="BF274" s="145">
        <f t="shared" si="75"/>
        <v>0</v>
      </c>
      <c r="BG274" s="145">
        <f t="shared" si="76"/>
        <v>0</v>
      </c>
      <c r="BH274" s="145">
        <f t="shared" si="77"/>
        <v>0</v>
      </c>
      <c r="BI274" s="145">
        <f t="shared" si="78"/>
        <v>0</v>
      </c>
      <c r="BJ274" s="13" t="s">
        <v>76</v>
      </c>
      <c r="BK274" s="145">
        <f t="shared" si="79"/>
        <v>0</v>
      </c>
      <c r="BL274" s="13" t="s">
        <v>463</v>
      </c>
      <c r="BM274" s="144" t="s">
        <v>659</v>
      </c>
    </row>
    <row r="275" spans="2:65" s="1" customFormat="1" ht="24" customHeight="1">
      <c r="B275" s="133"/>
      <c r="C275" s="134" t="s">
        <v>660</v>
      </c>
      <c r="D275" s="134" t="s">
        <v>157</v>
      </c>
      <c r="E275" s="135" t="s">
        <v>661</v>
      </c>
      <c r="F275" s="136" t="s">
        <v>662</v>
      </c>
      <c r="G275" s="137" t="s">
        <v>360</v>
      </c>
      <c r="H275" s="138">
        <v>57</v>
      </c>
      <c r="I275" s="139"/>
      <c r="J275" s="139">
        <f t="shared" si="70"/>
        <v>0</v>
      </c>
      <c r="K275" s="136" t="s">
        <v>169</v>
      </c>
      <c r="L275" s="25"/>
      <c r="M275" s="140" t="s">
        <v>1</v>
      </c>
      <c r="N275" s="141" t="s">
        <v>34</v>
      </c>
      <c r="O275" s="142">
        <v>0.252</v>
      </c>
      <c r="P275" s="142">
        <f t="shared" si="71"/>
        <v>14.364000000000001</v>
      </c>
      <c r="Q275" s="142">
        <v>0</v>
      </c>
      <c r="R275" s="142">
        <f t="shared" si="72"/>
        <v>0</v>
      </c>
      <c r="S275" s="142">
        <v>0</v>
      </c>
      <c r="T275" s="143">
        <f t="shared" si="73"/>
        <v>0</v>
      </c>
      <c r="AR275" s="144" t="s">
        <v>319</v>
      </c>
      <c r="AT275" s="144" t="s">
        <v>157</v>
      </c>
      <c r="AU275" s="144" t="s">
        <v>78</v>
      </c>
      <c r="AY275" s="13" t="s">
        <v>155</v>
      </c>
      <c r="BE275" s="145">
        <f t="shared" si="74"/>
        <v>0</v>
      </c>
      <c r="BF275" s="145">
        <f t="shared" si="75"/>
        <v>0</v>
      </c>
      <c r="BG275" s="145">
        <f t="shared" si="76"/>
        <v>0</v>
      </c>
      <c r="BH275" s="145">
        <f t="shared" si="77"/>
        <v>0</v>
      </c>
      <c r="BI275" s="145">
        <f t="shared" si="78"/>
        <v>0</v>
      </c>
      <c r="BJ275" s="13" t="s">
        <v>76</v>
      </c>
      <c r="BK275" s="145">
        <f t="shared" si="79"/>
        <v>0</v>
      </c>
      <c r="BL275" s="13" t="s">
        <v>319</v>
      </c>
      <c r="BM275" s="144" t="s">
        <v>663</v>
      </c>
    </row>
    <row r="276" spans="2:65" s="1" customFormat="1" ht="16.5" customHeight="1">
      <c r="B276" s="133"/>
      <c r="C276" s="146" t="s">
        <v>664</v>
      </c>
      <c r="D276" s="146" t="s">
        <v>289</v>
      </c>
      <c r="E276" s="147" t="s">
        <v>665</v>
      </c>
      <c r="F276" s="148" t="s">
        <v>666</v>
      </c>
      <c r="G276" s="149" t="s">
        <v>360</v>
      </c>
      <c r="H276" s="150">
        <v>28</v>
      </c>
      <c r="I276" s="151"/>
      <c r="J276" s="151">
        <f t="shared" si="70"/>
        <v>0</v>
      </c>
      <c r="K276" s="148" t="s">
        <v>169</v>
      </c>
      <c r="L276" s="152"/>
      <c r="M276" s="153" t="s">
        <v>1</v>
      </c>
      <c r="N276" s="154" t="s">
        <v>34</v>
      </c>
      <c r="O276" s="142">
        <v>0</v>
      </c>
      <c r="P276" s="142">
        <f t="shared" si="71"/>
        <v>0</v>
      </c>
      <c r="Q276" s="142">
        <v>2.3000000000000001E-4</v>
      </c>
      <c r="R276" s="142">
        <f t="shared" si="72"/>
        <v>6.4400000000000004E-3</v>
      </c>
      <c r="S276" s="142">
        <v>0</v>
      </c>
      <c r="T276" s="143">
        <f t="shared" si="73"/>
        <v>0</v>
      </c>
      <c r="AR276" s="144" t="s">
        <v>463</v>
      </c>
      <c r="AT276" s="144" t="s">
        <v>289</v>
      </c>
      <c r="AU276" s="144" t="s">
        <v>78</v>
      </c>
      <c r="AY276" s="13" t="s">
        <v>155</v>
      </c>
      <c r="BE276" s="145">
        <f t="shared" si="74"/>
        <v>0</v>
      </c>
      <c r="BF276" s="145">
        <f t="shared" si="75"/>
        <v>0</v>
      </c>
      <c r="BG276" s="145">
        <f t="shared" si="76"/>
        <v>0</v>
      </c>
      <c r="BH276" s="145">
        <f t="shared" si="77"/>
        <v>0</v>
      </c>
      <c r="BI276" s="145">
        <f t="shared" si="78"/>
        <v>0</v>
      </c>
      <c r="BJ276" s="13" t="s">
        <v>76</v>
      </c>
      <c r="BK276" s="145">
        <f t="shared" si="79"/>
        <v>0</v>
      </c>
      <c r="BL276" s="13" t="s">
        <v>463</v>
      </c>
      <c r="BM276" s="144" t="s">
        <v>667</v>
      </c>
    </row>
    <row r="277" spans="2:65" s="1" customFormat="1" ht="24" customHeight="1">
      <c r="B277" s="133"/>
      <c r="C277" s="146" t="s">
        <v>668</v>
      </c>
      <c r="D277" s="146" t="s">
        <v>289</v>
      </c>
      <c r="E277" s="147" t="s">
        <v>669</v>
      </c>
      <c r="F277" s="148" t="s">
        <v>670</v>
      </c>
      <c r="G277" s="149" t="s">
        <v>360</v>
      </c>
      <c r="H277" s="150">
        <v>29</v>
      </c>
      <c r="I277" s="151"/>
      <c r="J277" s="151">
        <f t="shared" si="70"/>
        <v>0</v>
      </c>
      <c r="K277" s="148" t="s">
        <v>169</v>
      </c>
      <c r="L277" s="152"/>
      <c r="M277" s="153" t="s">
        <v>1</v>
      </c>
      <c r="N277" s="154" t="s">
        <v>34</v>
      </c>
      <c r="O277" s="142">
        <v>0</v>
      </c>
      <c r="P277" s="142">
        <f t="shared" si="71"/>
        <v>0</v>
      </c>
      <c r="Q277" s="142">
        <v>6.9999999999999999E-4</v>
      </c>
      <c r="R277" s="142">
        <f t="shared" si="72"/>
        <v>2.0299999999999999E-2</v>
      </c>
      <c r="S277" s="142">
        <v>0</v>
      </c>
      <c r="T277" s="143">
        <f t="shared" si="73"/>
        <v>0</v>
      </c>
      <c r="AR277" s="144" t="s">
        <v>463</v>
      </c>
      <c r="AT277" s="144" t="s">
        <v>289</v>
      </c>
      <c r="AU277" s="144" t="s">
        <v>78</v>
      </c>
      <c r="AY277" s="13" t="s">
        <v>155</v>
      </c>
      <c r="BE277" s="145">
        <f t="shared" si="74"/>
        <v>0</v>
      </c>
      <c r="BF277" s="145">
        <f t="shared" si="75"/>
        <v>0</v>
      </c>
      <c r="BG277" s="145">
        <f t="shared" si="76"/>
        <v>0</v>
      </c>
      <c r="BH277" s="145">
        <f t="shared" si="77"/>
        <v>0</v>
      </c>
      <c r="BI277" s="145">
        <f t="shared" si="78"/>
        <v>0</v>
      </c>
      <c r="BJ277" s="13" t="s">
        <v>76</v>
      </c>
      <c r="BK277" s="145">
        <f t="shared" si="79"/>
        <v>0</v>
      </c>
      <c r="BL277" s="13" t="s">
        <v>463</v>
      </c>
      <c r="BM277" s="144" t="s">
        <v>671</v>
      </c>
    </row>
    <row r="278" spans="2:65" s="1" customFormat="1" ht="24" customHeight="1">
      <c r="B278" s="133"/>
      <c r="C278" s="134" t="s">
        <v>672</v>
      </c>
      <c r="D278" s="134" t="s">
        <v>157</v>
      </c>
      <c r="E278" s="135" t="s">
        <v>673</v>
      </c>
      <c r="F278" s="136" t="s">
        <v>674</v>
      </c>
      <c r="G278" s="137" t="s">
        <v>360</v>
      </c>
      <c r="H278" s="138">
        <v>38</v>
      </c>
      <c r="I278" s="139"/>
      <c r="J278" s="139">
        <f t="shared" si="70"/>
        <v>0</v>
      </c>
      <c r="K278" s="136" t="s">
        <v>169</v>
      </c>
      <c r="L278" s="25"/>
      <c r="M278" s="140" t="s">
        <v>1</v>
      </c>
      <c r="N278" s="141" t="s">
        <v>34</v>
      </c>
      <c r="O278" s="142">
        <v>0.35199999999999998</v>
      </c>
      <c r="P278" s="142">
        <f t="shared" si="71"/>
        <v>13.375999999999999</v>
      </c>
      <c r="Q278" s="142">
        <v>0</v>
      </c>
      <c r="R278" s="142">
        <f t="shared" si="72"/>
        <v>0</v>
      </c>
      <c r="S278" s="142">
        <v>0</v>
      </c>
      <c r="T278" s="143">
        <f t="shared" si="73"/>
        <v>0</v>
      </c>
      <c r="AR278" s="144" t="s">
        <v>319</v>
      </c>
      <c r="AT278" s="144" t="s">
        <v>157</v>
      </c>
      <c r="AU278" s="144" t="s">
        <v>78</v>
      </c>
      <c r="AY278" s="13" t="s">
        <v>155</v>
      </c>
      <c r="BE278" s="145">
        <f t="shared" si="74"/>
        <v>0</v>
      </c>
      <c r="BF278" s="145">
        <f t="shared" si="75"/>
        <v>0</v>
      </c>
      <c r="BG278" s="145">
        <f t="shared" si="76"/>
        <v>0</v>
      </c>
      <c r="BH278" s="145">
        <f t="shared" si="77"/>
        <v>0</v>
      </c>
      <c r="BI278" s="145">
        <f t="shared" si="78"/>
        <v>0</v>
      </c>
      <c r="BJ278" s="13" t="s">
        <v>76</v>
      </c>
      <c r="BK278" s="145">
        <f t="shared" si="79"/>
        <v>0</v>
      </c>
      <c r="BL278" s="13" t="s">
        <v>319</v>
      </c>
      <c r="BM278" s="144" t="s">
        <v>675</v>
      </c>
    </row>
    <row r="279" spans="2:65" s="1" customFormat="1" ht="16.5" customHeight="1">
      <c r="B279" s="133"/>
      <c r="C279" s="146" t="s">
        <v>676</v>
      </c>
      <c r="D279" s="146" t="s">
        <v>289</v>
      </c>
      <c r="E279" s="147" t="s">
        <v>677</v>
      </c>
      <c r="F279" s="148" t="s">
        <v>678</v>
      </c>
      <c r="G279" s="149" t="s">
        <v>360</v>
      </c>
      <c r="H279" s="150">
        <v>20</v>
      </c>
      <c r="I279" s="151"/>
      <c r="J279" s="151">
        <f t="shared" si="70"/>
        <v>0</v>
      </c>
      <c r="K279" s="148" t="s">
        <v>169</v>
      </c>
      <c r="L279" s="152"/>
      <c r="M279" s="153" t="s">
        <v>1</v>
      </c>
      <c r="N279" s="154" t="s">
        <v>34</v>
      </c>
      <c r="O279" s="142">
        <v>0</v>
      </c>
      <c r="P279" s="142">
        <f t="shared" si="71"/>
        <v>0</v>
      </c>
      <c r="Q279" s="142">
        <v>1.6000000000000001E-4</v>
      </c>
      <c r="R279" s="142">
        <f t="shared" si="72"/>
        <v>3.2000000000000002E-3</v>
      </c>
      <c r="S279" s="142">
        <v>0</v>
      </c>
      <c r="T279" s="143">
        <f t="shared" si="73"/>
        <v>0</v>
      </c>
      <c r="AR279" s="144" t="s">
        <v>463</v>
      </c>
      <c r="AT279" s="144" t="s">
        <v>289</v>
      </c>
      <c r="AU279" s="144" t="s">
        <v>78</v>
      </c>
      <c r="AY279" s="13" t="s">
        <v>155</v>
      </c>
      <c r="BE279" s="145">
        <f t="shared" si="74"/>
        <v>0</v>
      </c>
      <c r="BF279" s="145">
        <f t="shared" si="75"/>
        <v>0</v>
      </c>
      <c r="BG279" s="145">
        <f t="shared" si="76"/>
        <v>0</v>
      </c>
      <c r="BH279" s="145">
        <f t="shared" si="77"/>
        <v>0</v>
      </c>
      <c r="BI279" s="145">
        <f t="shared" si="78"/>
        <v>0</v>
      </c>
      <c r="BJ279" s="13" t="s">
        <v>76</v>
      </c>
      <c r="BK279" s="145">
        <f t="shared" si="79"/>
        <v>0</v>
      </c>
      <c r="BL279" s="13" t="s">
        <v>463</v>
      </c>
      <c r="BM279" s="144" t="s">
        <v>679</v>
      </c>
    </row>
    <row r="280" spans="2:65" s="1" customFormat="1" ht="24" customHeight="1">
      <c r="B280" s="133"/>
      <c r="C280" s="146" t="s">
        <v>680</v>
      </c>
      <c r="D280" s="146" t="s">
        <v>289</v>
      </c>
      <c r="E280" s="147" t="s">
        <v>681</v>
      </c>
      <c r="F280" s="148" t="s">
        <v>682</v>
      </c>
      <c r="G280" s="149" t="s">
        <v>360</v>
      </c>
      <c r="H280" s="150">
        <v>10</v>
      </c>
      <c r="I280" s="151"/>
      <c r="J280" s="151">
        <f t="shared" si="70"/>
        <v>0</v>
      </c>
      <c r="K280" s="148" t="s">
        <v>169</v>
      </c>
      <c r="L280" s="152"/>
      <c r="M280" s="153" t="s">
        <v>1</v>
      </c>
      <c r="N280" s="154" t="s">
        <v>34</v>
      </c>
      <c r="O280" s="142">
        <v>0</v>
      </c>
      <c r="P280" s="142">
        <f t="shared" si="71"/>
        <v>0</v>
      </c>
      <c r="Q280" s="142">
        <v>2.5999999999999998E-4</v>
      </c>
      <c r="R280" s="142">
        <f t="shared" si="72"/>
        <v>2.5999999999999999E-3</v>
      </c>
      <c r="S280" s="142">
        <v>0</v>
      </c>
      <c r="T280" s="143">
        <f t="shared" si="73"/>
        <v>0</v>
      </c>
      <c r="AR280" s="144" t="s">
        <v>463</v>
      </c>
      <c r="AT280" s="144" t="s">
        <v>289</v>
      </c>
      <c r="AU280" s="144" t="s">
        <v>78</v>
      </c>
      <c r="AY280" s="13" t="s">
        <v>155</v>
      </c>
      <c r="BE280" s="145">
        <f t="shared" si="74"/>
        <v>0</v>
      </c>
      <c r="BF280" s="145">
        <f t="shared" si="75"/>
        <v>0</v>
      </c>
      <c r="BG280" s="145">
        <f t="shared" si="76"/>
        <v>0</v>
      </c>
      <c r="BH280" s="145">
        <f t="shared" si="77"/>
        <v>0</v>
      </c>
      <c r="BI280" s="145">
        <f t="shared" si="78"/>
        <v>0</v>
      </c>
      <c r="BJ280" s="13" t="s">
        <v>76</v>
      </c>
      <c r="BK280" s="145">
        <f t="shared" si="79"/>
        <v>0</v>
      </c>
      <c r="BL280" s="13" t="s">
        <v>463</v>
      </c>
      <c r="BM280" s="144" t="s">
        <v>683</v>
      </c>
    </row>
    <row r="281" spans="2:65" s="1" customFormat="1" ht="16.5" customHeight="1">
      <c r="B281" s="133"/>
      <c r="C281" s="146" t="s">
        <v>684</v>
      </c>
      <c r="D281" s="146" t="s">
        <v>289</v>
      </c>
      <c r="E281" s="147" t="s">
        <v>685</v>
      </c>
      <c r="F281" s="148" t="s">
        <v>686</v>
      </c>
      <c r="G281" s="149" t="s">
        <v>360</v>
      </c>
      <c r="H281" s="150">
        <v>8</v>
      </c>
      <c r="I281" s="151"/>
      <c r="J281" s="151">
        <f t="shared" si="70"/>
        <v>0</v>
      </c>
      <c r="K281" s="148" t="s">
        <v>169</v>
      </c>
      <c r="L281" s="152"/>
      <c r="M281" s="153" t="s">
        <v>1</v>
      </c>
      <c r="N281" s="154" t="s">
        <v>34</v>
      </c>
      <c r="O281" s="142">
        <v>0</v>
      </c>
      <c r="P281" s="142">
        <f t="shared" si="71"/>
        <v>0</v>
      </c>
      <c r="Q281" s="142">
        <v>2.0000000000000001E-4</v>
      </c>
      <c r="R281" s="142">
        <f t="shared" si="72"/>
        <v>1.6000000000000001E-3</v>
      </c>
      <c r="S281" s="142">
        <v>0</v>
      </c>
      <c r="T281" s="143">
        <f t="shared" si="73"/>
        <v>0</v>
      </c>
      <c r="AR281" s="144" t="s">
        <v>463</v>
      </c>
      <c r="AT281" s="144" t="s">
        <v>289</v>
      </c>
      <c r="AU281" s="144" t="s">
        <v>78</v>
      </c>
      <c r="AY281" s="13" t="s">
        <v>155</v>
      </c>
      <c r="BE281" s="145">
        <f t="shared" si="74"/>
        <v>0</v>
      </c>
      <c r="BF281" s="145">
        <f t="shared" si="75"/>
        <v>0</v>
      </c>
      <c r="BG281" s="145">
        <f t="shared" si="76"/>
        <v>0</v>
      </c>
      <c r="BH281" s="145">
        <f t="shared" si="77"/>
        <v>0</v>
      </c>
      <c r="BI281" s="145">
        <f t="shared" si="78"/>
        <v>0</v>
      </c>
      <c r="BJ281" s="13" t="s">
        <v>76</v>
      </c>
      <c r="BK281" s="145">
        <f t="shared" si="79"/>
        <v>0</v>
      </c>
      <c r="BL281" s="13" t="s">
        <v>463</v>
      </c>
      <c r="BM281" s="144" t="s">
        <v>687</v>
      </c>
    </row>
    <row r="282" spans="2:65" s="1" customFormat="1" ht="24" customHeight="1">
      <c r="B282" s="133"/>
      <c r="C282" s="134" t="s">
        <v>688</v>
      </c>
      <c r="D282" s="134" t="s">
        <v>157</v>
      </c>
      <c r="E282" s="135" t="s">
        <v>689</v>
      </c>
      <c r="F282" s="136" t="s">
        <v>690</v>
      </c>
      <c r="G282" s="137" t="s">
        <v>360</v>
      </c>
      <c r="H282" s="138">
        <v>8</v>
      </c>
      <c r="I282" s="139"/>
      <c r="J282" s="139">
        <f t="shared" si="70"/>
        <v>0</v>
      </c>
      <c r="K282" s="136" t="s">
        <v>169</v>
      </c>
      <c r="L282" s="25"/>
      <c r="M282" s="140" t="s">
        <v>1</v>
      </c>
      <c r="N282" s="141" t="s">
        <v>34</v>
      </c>
      <c r="O282" s="142">
        <v>0.307</v>
      </c>
      <c r="P282" s="142">
        <f t="shared" si="71"/>
        <v>2.456</v>
      </c>
      <c r="Q282" s="142">
        <v>0</v>
      </c>
      <c r="R282" s="142">
        <f t="shared" si="72"/>
        <v>0</v>
      </c>
      <c r="S282" s="142">
        <v>0</v>
      </c>
      <c r="T282" s="143">
        <f t="shared" si="73"/>
        <v>0</v>
      </c>
      <c r="AR282" s="144" t="s">
        <v>319</v>
      </c>
      <c r="AT282" s="144" t="s">
        <v>157</v>
      </c>
      <c r="AU282" s="144" t="s">
        <v>78</v>
      </c>
      <c r="AY282" s="13" t="s">
        <v>155</v>
      </c>
      <c r="BE282" s="145">
        <f t="shared" si="74"/>
        <v>0</v>
      </c>
      <c r="BF282" s="145">
        <f t="shared" si="75"/>
        <v>0</v>
      </c>
      <c r="BG282" s="145">
        <f t="shared" si="76"/>
        <v>0</v>
      </c>
      <c r="BH282" s="145">
        <f t="shared" si="77"/>
        <v>0</v>
      </c>
      <c r="BI282" s="145">
        <f t="shared" si="78"/>
        <v>0</v>
      </c>
      <c r="BJ282" s="13" t="s">
        <v>76</v>
      </c>
      <c r="BK282" s="145">
        <f t="shared" si="79"/>
        <v>0</v>
      </c>
      <c r="BL282" s="13" t="s">
        <v>319</v>
      </c>
      <c r="BM282" s="144" t="s">
        <v>691</v>
      </c>
    </row>
    <row r="283" spans="2:65" s="1" customFormat="1" ht="16.5" customHeight="1">
      <c r="B283" s="133"/>
      <c r="C283" s="146" t="s">
        <v>692</v>
      </c>
      <c r="D283" s="146" t="s">
        <v>289</v>
      </c>
      <c r="E283" s="147" t="s">
        <v>693</v>
      </c>
      <c r="F283" s="148" t="s">
        <v>694</v>
      </c>
      <c r="G283" s="149" t="s">
        <v>360</v>
      </c>
      <c r="H283" s="150">
        <v>8</v>
      </c>
      <c r="I283" s="151"/>
      <c r="J283" s="151">
        <f t="shared" si="70"/>
        <v>0</v>
      </c>
      <c r="K283" s="148" t="s">
        <v>169</v>
      </c>
      <c r="L283" s="152"/>
      <c r="M283" s="153" t="s">
        <v>1</v>
      </c>
      <c r="N283" s="154" t="s">
        <v>34</v>
      </c>
      <c r="O283" s="142">
        <v>0</v>
      </c>
      <c r="P283" s="142">
        <f t="shared" si="71"/>
        <v>0</v>
      </c>
      <c r="Q283" s="142">
        <v>1.2999999999999999E-4</v>
      </c>
      <c r="R283" s="142">
        <f t="shared" si="72"/>
        <v>1.0399999999999999E-3</v>
      </c>
      <c r="S283" s="142">
        <v>0</v>
      </c>
      <c r="T283" s="143">
        <f t="shared" si="73"/>
        <v>0</v>
      </c>
      <c r="AR283" s="144" t="s">
        <v>463</v>
      </c>
      <c r="AT283" s="144" t="s">
        <v>289</v>
      </c>
      <c r="AU283" s="144" t="s">
        <v>78</v>
      </c>
      <c r="AY283" s="13" t="s">
        <v>155</v>
      </c>
      <c r="BE283" s="145">
        <f t="shared" si="74"/>
        <v>0</v>
      </c>
      <c r="BF283" s="145">
        <f t="shared" si="75"/>
        <v>0</v>
      </c>
      <c r="BG283" s="145">
        <f t="shared" si="76"/>
        <v>0</v>
      </c>
      <c r="BH283" s="145">
        <f t="shared" si="77"/>
        <v>0</v>
      </c>
      <c r="BI283" s="145">
        <f t="shared" si="78"/>
        <v>0</v>
      </c>
      <c r="BJ283" s="13" t="s">
        <v>76</v>
      </c>
      <c r="BK283" s="145">
        <f t="shared" si="79"/>
        <v>0</v>
      </c>
      <c r="BL283" s="13" t="s">
        <v>463</v>
      </c>
      <c r="BM283" s="144" t="s">
        <v>695</v>
      </c>
    </row>
    <row r="284" spans="2:65" s="1" customFormat="1" ht="24" customHeight="1">
      <c r="B284" s="133"/>
      <c r="C284" s="134" t="s">
        <v>696</v>
      </c>
      <c r="D284" s="134" t="s">
        <v>157</v>
      </c>
      <c r="E284" s="135" t="s">
        <v>697</v>
      </c>
      <c r="F284" s="136" t="s">
        <v>698</v>
      </c>
      <c r="G284" s="137" t="s">
        <v>360</v>
      </c>
      <c r="H284" s="138">
        <v>8</v>
      </c>
      <c r="I284" s="139"/>
      <c r="J284" s="139">
        <f t="shared" si="70"/>
        <v>0</v>
      </c>
      <c r="K284" s="136" t="s">
        <v>169</v>
      </c>
      <c r="L284" s="25"/>
      <c r="M284" s="140" t="s">
        <v>1</v>
      </c>
      <c r="N284" s="141" t="s">
        <v>34</v>
      </c>
      <c r="O284" s="142">
        <v>0.871</v>
      </c>
      <c r="P284" s="142">
        <f t="shared" si="71"/>
        <v>6.968</v>
      </c>
      <c r="Q284" s="142">
        <v>0</v>
      </c>
      <c r="R284" s="142">
        <f t="shared" si="72"/>
        <v>0</v>
      </c>
      <c r="S284" s="142">
        <v>0</v>
      </c>
      <c r="T284" s="143">
        <f t="shared" si="73"/>
        <v>0</v>
      </c>
      <c r="AR284" s="144" t="s">
        <v>319</v>
      </c>
      <c r="AT284" s="144" t="s">
        <v>157</v>
      </c>
      <c r="AU284" s="144" t="s">
        <v>78</v>
      </c>
      <c r="AY284" s="13" t="s">
        <v>155</v>
      </c>
      <c r="BE284" s="145">
        <f t="shared" si="74"/>
        <v>0</v>
      </c>
      <c r="BF284" s="145">
        <f t="shared" si="75"/>
        <v>0</v>
      </c>
      <c r="BG284" s="145">
        <f t="shared" si="76"/>
        <v>0</v>
      </c>
      <c r="BH284" s="145">
        <f t="shared" si="77"/>
        <v>0</v>
      </c>
      <c r="BI284" s="145">
        <f t="shared" si="78"/>
        <v>0</v>
      </c>
      <c r="BJ284" s="13" t="s">
        <v>76</v>
      </c>
      <c r="BK284" s="145">
        <f t="shared" si="79"/>
        <v>0</v>
      </c>
      <c r="BL284" s="13" t="s">
        <v>319</v>
      </c>
      <c r="BM284" s="144" t="s">
        <v>699</v>
      </c>
    </row>
    <row r="285" spans="2:65" s="1" customFormat="1" ht="16.5" customHeight="1">
      <c r="B285" s="133"/>
      <c r="C285" s="146" t="s">
        <v>463</v>
      </c>
      <c r="D285" s="146" t="s">
        <v>289</v>
      </c>
      <c r="E285" s="147" t="s">
        <v>700</v>
      </c>
      <c r="F285" s="148" t="s">
        <v>701</v>
      </c>
      <c r="G285" s="149" t="s">
        <v>360</v>
      </c>
      <c r="H285" s="150">
        <v>8</v>
      </c>
      <c r="I285" s="151"/>
      <c r="J285" s="151">
        <f t="shared" si="70"/>
        <v>0</v>
      </c>
      <c r="K285" s="148" t="s">
        <v>169</v>
      </c>
      <c r="L285" s="152"/>
      <c r="M285" s="153" t="s">
        <v>1</v>
      </c>
      <c r="N285" s="154" t="s">
        <v>34</v>
      </c>
      <c r="O285" s="142">
        <v>0</v>
      </c>
      <c r="P285" s="142">
        <f t="shared" si="71"/>
        <v>0</v>
      </c>
      <c r="Q285" s="142">
        <v>4.1999999999999997E-3</v>
      </c>
      <c r="R285" s="142">
        <f t="shared" si="72"/>
        <v>3.3599999999999998E-2</v>
      </c>
      <c r="S285" s="142">
        <v>0</v>
      </c>
      <c r="T285" s="143">
        <f t="shared" si="73"/>
        <v>0</v>
      </c>
      <c r="AR285" s="144" t="s">
        <v>463</v>
      </c>
      <c r="AT285" s="144" t="s">
        <v>289</v>
      </c>
      <c r="AU285" s="144" t="s">
        <v>78</v>
      </c>
      <c r="AY285" s="13" t="s">
        <v>155</v>
      </c>
      <c r="BE285" s="145">
        <f t="shared" si="74"/>
        <v>0</v>
      </c>
      <c r="BF285" s="145">
        <f t="shared" si="75"/>
        <v>0</v>
      </c>
      <c r="BG285" s="145">
        <f t="shared" si="76"/>
        <v>0</v>
      </c>
      <c r="BH285" s="145">
        <f t="shared" si="77"/>
        <v>0</v>
      </c>
      <c r="BI285" s="145">
        <f t="shared" si="78"/>
        <v>0</v>
      </c>
      <c r="BJ285" s="13" t="s">
        <v>76</v>
      </c>
      <c r="BK285" s="145">
        <f t="shared" si="79"/>
        <v>0</v>
      </c>
      <c r="BL285" s="13" t="s">
        <v>463</v>
      </c>
      <c r="BM285" s="144" t="s">
        <v>702</v>
      </c>
    </row>
    <row r="286" spans="2:65" s="1" customFormat="1" ht="16.5" customHeight="1">
      <c r="B286" s="133"/>
      <c r="C286" s="146" t="s">
        <v>703</v>
      </c>
      <c r="D286" s="146" t="s">
        <v>289</v>
      </c>
      <c r="E286" s="147" t="s">
        <v>704</v>
      </c>
      <c r="F286" s="148" t="s">
        <v>705</v>
      </c>
      <c r="G286" s="149" t="s">
        <v>360</v>
      </c>
      <c r="H286" s="150">
        <v>24</v>
      </c>
      <c r="I286" s="151"/>
      <c r="J286" s="151">
        <f t="shared" si="70"/>
        <v>0</v>
      </c>
      <c r="K286" s="148" t="s">
        <v>169</v>
      </c>
      <c r="L286" s="152"/>
      <c r="M286" s="153" t="s">
        <v>1</v>
      </c>
      <c r="N286" s="154" t="s">
        <v>34</v>
      </c>
      <c r="O286" s="142">
        <v>0</v>
      </c>
      <c r="P286" s="142">
        <f t="shared" si="71"/>
        <v>0</v>
      </c>
      <c r="Q286" s="142">
        <v>3.2000000000000003E-4</v>
      </c>
      <c r="R286" s="142">
        <f t="shared" si="72"/>
        <v>7.6800000000000011E-3</v>
      </c>
      <c r="S286" s="142">
        <v>0</v>
      </c>
      <c r="T286" s="143">
        <f t="shared" si="73"/>
        <v>0</v>
      </c>
      <c r="AR286" s="144" t="s">
        <v>481</v>
      </c>
      <c r="AT286" s="144" t="s">
        <v>289</v>
      </c>
      <c r="AU286" s="144" t="s">
        <v>78</v>
      </c>
      <c r="AY286" s="13" t="s">
        <v>155</v>
      </c>
      <c r="BE286" s="145">
        <f t="shared" si="74"/>
        <v>0</v>
      </c>
      <c r="BF286" s="145">
        <f t="shared" si="75"/>
        <v>0</v>
      </c>
      <c r="BG286" s="145">
        <f t="shared" si="76"/>
        <v>0</v>
      </c>
      <c r="BH286" s="145">
        <f t="shared" si="77"/>
        <v>0</v>
      </c>
      <c r="BI286" s="145">
        <f t="shared" si="78"/>
        <v>0</v>
      </c>
      <c r="BJ286" s="13" t="s">
        <v>76</v>
      </c>
      <c r="BK286" s="145">
        <f t="shared" si="79"/>
        <v>0</v>
      </c>
      <c r="BL286" s="13" t="s">
        <v>319</v>
      </c>
      <c r="BM286" s="144" t="s">
        <v>706</v>
      </c>
    </row>
    <row r="287" spans="2:65" s="1" customFormat="1" ht="16.5" customHeight="1">
      <c r="B287" s="133"/>
      <c r="C287" s="146" t="s">
        <v>707</v>
      </c>
      <c r="D287" s="146" t="s">
        <v>289</v>
      </c>
      <c r="E287" s="147" t="s">
        <v>708</v>
      </c>
      <c r="F287" s="148" t="s">
        <v>709</v>
      </c>
      <c r="G287" s="149" t="s">
        <v>360</v>
      </c>
      <c r="H287" s="150">
        <v>24</v>
      </c>
      <c r="I287" s="151"/>
      <c r="J287" s="151">
        <f t="shared" si="70"/>
        <v>0</v>
      </c>
      <c r="K287" s="148" t="s">
        <v>1</v>
      </c>
      <c r="L287" s="152"/>
      <c r="M287" s="153" t="s">
        <v>1</v>
      </c>
      <c r="N287" s="154" t="s">
        <v>34</v>
      </c>
      <c r="O287" s="142">
        <v>0</v>
      </c>
      <c r="P287" s="142">
        <f t="shared" si="71"/>
        <v>0</v>
      </c>
      <c r="Q287" s="142">
        <v>0</v>
      </c>
      <c r="R287" s="142">
        <f t="shared" si="72"/>
        <v>0</v>
      </c>
      <c r="S287" s="142">
        <v>0</v>
      </c>
      <c r="T287" s="143">
        <f t="shared" si="73"/>
        <v>0</v>
      </c>
      <c r="AR287" s="144" t="s">
        <v>481</v>
      </c>
      <c r="AT287" s="144" t="s">
        <v>289</v>
      </c>
      <c r="AU287" s="144" t="s">
        <v>78</v>
      </c>
      <c r="AY287" s="13" t="s">
        <v>155</v>
      </c>
      <c r="BE287" s="145">
        <f t="shared" si="74"/>
        <v>0</v>
      </c>
      <c r="BF287" s="145">
        <f t="shared" si="75"/>
        <v>0</v>
      </c>
      <c r="BG287" s="145">
        <f t="shared" si="76"/>
        <v>0</v>
      </c>
      <c r="BH287" s="145">
        <f t="shared" si="77"/>
        <v>0</v>
      </c>
      <c r="BI287" s="145">
        <f t="shared" si="78"/>
        <v>0</v>
      </c>
      <c r="BJ287" s="13" t="s">
        <v>76</v>
      </c>
      <c r="BK287" s="145">
        <f t="shared" si="79"/>
        <v>0</v>
      </c>
      <c r="BL287" s="13" t="s">
        <v>319</v>
      </c>
      <c r="BM287" s="144" t="s">
        <v>710</v>
      </c>
    </row>
    <row r="288" spans="2:65" s="1" customFormat="1" ht="16.5" customHeight="1">
      <c r="B288" s="133"/>
      <c r="C288" s="134" t="s">
        <v>711</v>
      </c>
      <c r="D288" s="134" t="s">
        <v>157</v>
      </c>
      <c r="E288" s="135" t="s">
        <v>712</v>
      </c>
      <c r="F288" s="136" t="s">
        <v>713</v>
      </c>
      <c r="G288" s="137" t="s">
        <v>360</v>
      </c>
      <c r="H288" s="138">
        <v>8</v>
      </c>
      <c r="I288" s="139"/>
      <c r="J288" s="139">
        <f t="shared" si="70"/>
        <v>0</v>
      </c>
      <c r="K288" s="136" t="s">
        <v>169</v>
      </c>
      <c r="L288" s="25"/>
      <c r="M288" s="140" t="s">
        <v>1</v>
      </c>
      <c r="N288" s="141" t="s">
        <v>34</v>
      </c>
      <c r="O288" s="142">
        <v>0.18</v>
      </c>
      <c r="P288" s="142">
        <f t="shared" si="71"/>
        <v>1.44</v>
      </c>
      <c r="Q288" s="142">
        <v>0</v>
      </c>
      <c r="R288" s="142">
        <f t="shared" si="72"/>
        <v>0</v>
      </c>
      <c r="S288" s="142">
        <v>0</v>
      </c>
      <c r="T288" s="143">
        <f t="shared" si="73"/>
        <v>0</v>
      </c>
      <c r="AR288" s="144" t="s">
        <v>319</v>
      </c>
      <c r="AT288" s="144" t="s">
        <v>157</v>
      </c>
      <c r="AU288" s="144" t="s">
        <v>78</v>
      </c>
      <c r="AY288" s="13" t="s">
        <v>155</v>
      </c>
      <c r="BE288" s="145">
        <f t="shared" si="74"/>
        <v>0</v>
      </c>
      <c r="BF288" s="145">
        <f t="shared" si="75"/>
        <v>0</v>
      </c>
      <c r="BG288" s="145">
        <f t="shared" si="76"/>
        <v>0</v>
      </c>
      <c r="BH288" s="145">
        <f t="shared" si="77"/>
        <v>0</v>
      </c>
      <c r="BI288" s="145">
        <f t="shared" si="78"/>
        <v>0</v>
      </c>
      <c r="BJ288" s="13" t="s">
        <v>76</v>
      </c>
      <c r="BK288" s="145">
        <f t="shared" si="79"/>
        <v>0</v>
      </c>
      <c r="BL288" s="13" t="s">
        <v>319</v>
      </c>
      <c r="BM288" s="144" t="s">
        <v>714</v>
      </c>
    </row>
    <row r="289" spans="2:65" s="1" customFormat="1" ht="16.5" customHeight="1">
      <c r="B289" s="133"/>
      <c r="C289" s="146" t="s">
        <v>715</v>
      </c>
      <c r="D289" s="146" t="s">
        <v>289</v>
      </c>
      <c r="E289" s="147" t="s">
        <v>716</v>
      </c>
      <c r="F289" s="148" t="s">
        <v>717</v>
      </c>
      <c r="G289" s="149" t="s">
        <v>360</v>
      </c>
      <c r="H289" s="150">
        <v>8</v>
      </c>
      <c r="I289" s="151"/>
      <c r="J289" s="151">
        <f t="shared" si="70"/>
        <v>0</v>
      </c>
      <c r="K289" s="148" t="s">
        <v>169</v>
      </c>
      <c r="L289" s="152"/>
      <c r="M289" s="153" t="s">
        <v>1</v>
      </c>
      <c r="N289" s="154" t="s">
        <v>34</v>
      </c>
      <c r="O289" s="142">
        <v>0</v>
      </c>
      <c r="P289" s="142">
        <f t="shared" si="71"/>
        <v>0</v>
      </c>
      <c r="Q289" s="142">
        <v>1.9999999999999999E-6</v>
      </c>
      <c r="R289" s="142">
        <f t="shared" si="72"/>
        <v>1.5999999999999999E-5</v>
      </c>
      <c r="S289" s="142">
        <v>0</v>
      </c>
      <c r="T289" s="143">
        <f t="shared" si="73"/>
        <v>0</v>
      </c>
      <c r="AR289" s="144" t="s">
        <v>463</v>
      </c>
      <c r="AT289" s="144" t="s">
        <v>289</v>
      </c>
      <c r="AU289" s="144" t="s">
        <v>78</v>
      </c>
      <c r="AY289" s="13" t="s">
        <v>155</v>
      </c>
      <c r="BE289" s="145">
        <f t="shared" si="74"/>
        <v>0</v>
      </c>
      <c r="BF289" s="145">
        <f t="shared" si="75"/>
        <v>0</v>
      </c>
      <c r="BG289" s="145">
        <f t="shared" si="76"/>
        <v>0</v>
      </c>
      <c r="BH289" s="145">
        <f t="shared" si="77"/>
        <v>0</v>
      </c>
      <c r="BI289" s="145">
        <f t="shared" si="78"/>
        <v>0</v>
      </c>
      <c r="BJ289" s="13" t="s">
        <v>76</v>
      </c>
      <c r="BK289" s="145">
        <f t="shared" si="79"/>
        <v>0</v>
      </c>
      <c r="BL289" s="13" t="s">
        <v>463</v>
      </c>
      <c r="BM289" s="144" t="s">
        <v>718</v>
      </c>
    </row>
    <row r="290" spans="2:65" s="1" customFormat="1" ht="16.5" customHeight="1">
      <c r="B290" s="133"/>
      <c r="C290" s="134" t="s">
        <v>719</v>
      </c>
      <c r="D290" s="134" t="s">
        <v>157</v>
      </c>
      <c r="E290" s="135" t="s">
        <v>720</v>
      </c>
      <c r="F290" s="136" t="s">
        <v>721</v>
      </c>
      <c r="G290" s="137" t="s">
        <v>722</v>
      </c>
      <c r="H290" s="138">
        <v>1</v>
      </c>
      <c r="I290" s="139"/>
      <c r="J290" s="139">
        <f t="shared" si="70"/>
        <v>0</v>
      </c>
      <c r="K290" s="136" t="s">
        <v>1</v>
      </c>
      <c r="L290" s="25"/>
      <c r="M290" s="140" t="s">
        <v>1</v>
      </c>
      <c r="N290" s="141" t="s">
        <v>34</v>
      </c>
      <c r="O290" s="142">
        <v>0</v>
      </c>
      <c r="P290" s="142">
        <f t="shared" si="71"/>
        <v>0</v>
      </c>
      <c r="Q290" s="142">
        <v>0</v>
      </c>
      <c r="R290" s="142">
        <f t="shared" si="72"/>
        <v>0</v>
      </c>
      <c r="S290" s="142">
        <v>0</v>
      </c>
      <c r="T290" s="143">
        <f t="shared" si="73"/>
        <v>0</v>
      </c>
      <c r="AR290" s="144" t="s">
        <v>319</v>
      </c>
      <c r="AT290" s="144" t="s">
        <v>157</v>
      </c>
      <c r="AU290" s="144" t="s">
        <v>78</v>
      </c>
      <c r="AY290" s="13" t="s">
        <v>155</v>
      </c>
      <c r="BE290" s="145">
        <f t="shared" si="74"/>
        <v>0</v>
      </c>
      <c r="BF290" s="145">
        <f t="shared" si="75"/>
        <v>0</v>
      </c>
      <c r="BG290" s="145">
        <f t="shared" si="76"/>
        <v>0</v>
      </c>
      <c r="BH290" s="145">
        <f t="shared" si="77"/>
        <v>0</v>
      </c>
      <c r="BI290" s="145">
        <f t="shared" si="78"/>
        <v>0</v>
      </c>
      <c r="BJ290" s="13" t="s">
        <v>76</v>
      </c>
      <c r="BK290" s="145">
        <f t="shared" si="79"/>
        <v>0</v>
      </c>
      <c r="BL290" s="13" t="s">
        <v>319</v>
      </c>
      <c r="BM290" s="144" t="s">
        <v>723</v>
      </c>
    </row>
    <row r="291" spans="2:65" s="11" customFormat="1" ht="22.95" customHeight="1">
      <c r="B291" s="121"/>
      <c r="D291" s="122" t="s">
        <v>68</v>
      </c>
      <c r="E291" s="131" t="s">
        <v>724</v>
      </c>
      <c r="F291" s="131" t="s">
        <v>725</v>
      </c>
      <c r="J291" s="132">
        <f>BK291</f>
        <v>0</v>
      </c>
      <c r="L291" s="121"/>
      <c r="M291" s="125"/>
      <c r="N291" s="126"/>
      <c r="O291" s="126"/>
      <c r="P291" s="127">
        <f>P292</f>
        <v>8</v>
      </c>
      <c r="Q291" s="126"/>
      <c r="R291" s="127">
        <f>R292</f>
        <v>0</v>
      </c>
      <c r="S291" s="126"/>
      <c r="T291" s="128">
        <f>T292</f>
        <v>0</v>
      </c>
      <c r="AR291" s="122" t="s">
        <v>161</v>
      </c>
      <c r="AT291" s="129" t="s">
        <v>68</v>
      </c>
      <c r="AU291" s="129" t="s">
        <v>76</v>
      </c>
      <c r="AY291" s="122" t="s">
        <v>155</v>
      </c>
      <c r="BK291" s="130">
        <f>BK292</f>
        <v>0</v>
      </c>
    </row>
    <row r="292" spans="2:65" s="1" customFormat="1" ht="16.5" customHeight="1">
      <c r="B292" s="133"/>
      <c r="C292" s="134" t="s">
        <v>726</v>
      </c>
      <c r="D292" s="134" t="s">
        <v>157</v>
      </c>
      <c r="E292" s="135" t="s">
        <v>727</v>
      </c>
      <c r="F292" s="136" t="s">
        <v>728</v>
      </c>
      <c r="G292" s="137" t="s">
        <v>729</v>
      </c>
      <c r="H292" s="138">
        <v>8</v>
      </c>
      <c r="I292" s="139"/>
      <c r="J292" s="139">
        <f>ROUND(I292*H292,2)</f>
        <v>0</v>
      </c>
      <c r="K292" s="136" t="s">
        <v>169</v>
      </c>
      <c r="L292" s="25"/>
      <c r="M292" s="155" t="s">
        <v>1</v>
      </c>
      <c r="N292" s="156" t="s">
        <v>34</v>
      </c>
      <c r="O292" s="157">
        <v>1</v>
      </c>
      <c r="P292" s="157">
        <f>O292*H292</f>
        <v>8</v>
      </c>
      <c r="Q292" s="157">
        <v>0</v>
      </c>
      <c r="R292" s="157">
        <f>Q292*H292</f>
        <v>0</v>
      </c>
      <c r="S292" s="157">
        <v>0</v>
      </c>
      <c r="T292" s="158">
        <f>S292*H292</f>
        <v>0</v>
      </c>
      <c r="AR292" s="144" t="s">
        <v>730</v>
      </c>
      <c r="AT292" s="144" t="s">
        <v>157</v>
      </c>
      <c r="AU292" s="144" t="s">
        <v>78</v>
      </c>
      <c r="AY292" s="13" t="s">
        <v>155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3" t="s">
        <v>76</v>
      </c>
      <c r="BK292" s="145">
        <f>ROUND(I292*H292,2)</f>
        <v>0</v>
      </c>
      <c r="BL292" s="13" t="s">
        <v>730</v>
      </c>
      <c r="BM292" s="144" t="s">
        <v>731</v>
      </c>
    </row>
    <row r="293" spans="2:65" s="1" customFormat="1" ht="6.9" customHeight="1">
      <c r="B293" s="37"/>
      <c r="C293" s="38"/>
      <c r="D293" s="38"/>
      <c r="E293" s="38"/>
      <c r="F293" s="38"/>
      <c r="G293" s="38"/>
      <c r="H293" s="38"/>
      <c r="I293" s="38"/>
      <c r="J293" s="38"/>
      <c r="K293" s="38"/>
      <c r="L293" s="25"/>
    </row>
  </sheetData>
  <autoFilter ref="C138:K292"/>
  <mergeCells count="11">
    <mergeCell ref="E131:H131"/>
    <mergeCell ref="E7:H7"/>
    <mergeCell ref="E9:H9"/>
    <mergeCell ref="E11:H11"/>
    <mergeCell ref="E29:H29"/>
    <mergeCell ref="E85:H85"/>
    <mergeCell ref="L2:V2"/>
    <mergeCell ref="E87:H87"/>
    <mergeCell ref="E89:H89"/>
    <mergeCell ref="E127:H127"/>
    <mergeCell ref="E129:H1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8"/>
  <sheetViews>
    <sheetView showGridLines="0" workbookViewId="0">
      <selection activeCell="I142" sqref="I142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86"/>
    </row>
    <row r="2" spans="1:46" ht="36.9" customHeight="1">
      <c r="L2" s="193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3" t="s">
        <v>86</v>
      </c>
    </row>
    <row r="3" spans="1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1:46" ht="24.9" customHeight="1">
      <c r="B4" s="16"/>
      <c r="D4" s="17" t="s">
        <v>111</v>
      </c>
      <c r="L4" s="16"/>
      <c r="M4" s="87" t="s">
        <v>10</v>
      </c>
      <c r="AT4" s="13" t="s">
        <v>3</v>
      </c>
    </row>
    <row r="5" spans="1:46" ht="6.9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200" t="str">
        <f>'Rekapitulace stavby'!K6</f>
        <v>Novostavba zimoviště Liblín</v>
      </c>
      <c r="F7" s="202"/>
      <c r="G7" s="202"/>
      <c r="H7" s="202"/>
      <c r="L7" s="16"/>
    </row>
    <row r="8" spans="1:46" ht="12" customHeight="1">
      <c r="B8" s="16"/>
      <c r="D8" s="22" t="s">
        <v>112</v>
      </c>
      <c r="L8" s="16"/>
    </row>
    <row r="9" spans="1:46" s="1" customFormat="1" ht="16.5" customHeight="1">
      <c r="B9" s="25"/>
      <c r="E9" s="200" t="s">
        <v>113</v>
      </c>
      <c r="F9" s="201"/>
      <c r="G9" s="201"/>
      <c r="H9" s="201"/>
      <c r="L9" s="25"/>
    </row>
    <row r="10" spans="1:46" s="1" customFormat="1" ht="12" customHeight="1">
      <c r="B10" s="25"/>
      <c r="D10" s="22" t="s">
        <v>114</v>
      </c>
      <c r="L10" s="25"/>
    </row>
    <row r="11" spans="1:46" s="1" customFormat="1" ht="36.9" customHeight="1">
      <c r="B11" s="25"/>
      <c r="E11" s="181" t="s">
        <v>732</v>
      </c>
      <c r="F11" s="201"/>
      <c r="G11" s="201"/>
      <c r="H11" s="201"/>
      <c r="L11" s="25"/>
    </row>
    <row r="12" spans="1:46" s="1" customFormat="1">
      <c r="B12" s="25"/>
      <c r="L12" s="25"/>
    </row>
    <row r="13" spans="1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1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5">
        <f>'Rekapitulace stavby'!AN8</f>
        <v>43644</v>
      </c>
      <c r="L14" s="25"/>
    </row>
    <row r="15" spans="1:46" s="1" customFormat="1" ht="10.95" customHeight="1">
      <c r="B15" s="25"/>
      <c r="L15" s="25"/>
    </row>
    <row r="16" spans="1:46" s="1" customFormat="1" ht="12" customHeight="1">
      <c r="B16" s="25"/>
      <c r="D16" s="22" t="s">
        <v>20</v>
      </c>
      <c r="I16" s="22" t="s">
        <v>21</v>
      </c>
      <c r="J16" s="20" t="str">
        <f>IF('Rekapitulace stavby'!AN10="","",'Rekapitulace stavby'!AN10)</f>
        <v/>
      </c>
      <c r="L16" s="25"/>
    </row>
    <row r="17" spans="2:12" s="1" customFormat="1" ht="18" customHeight="1">
      <c r="B17" s="25"/>
      <c r="E17" s="20" t="str">
        <f>IF('Rekapitulace stavby'!E11="","",'Rekapitulace stavby'!E11)</f>
        <v xml:space="preserve"> </v>
      </c>
      <c r="I17" s="22" t="s">
        <v>23</v>
      </c>
      <c r="J17" s="20" t="str">
        <f>IF('Rekapitulace stavby'!AN11="","",'Rekapitulace stavby'!AN11)</f>
        <v/>
      </c>
      <c r="L17" s="25"/>
    </row>
    <row r="18" spans="2:12" s="1" customFormat="1" ht="6.9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/>
      <c r="L19" s="25"/>
    </row>
    <row r="20" spans="2:12" s="1" customFormat="1" ht="18" customHeight="1">
      <c r="B20" s="25"/>
      <c r="E20" s="20"/>
      <c r="I20" s="22" t="s">
        <v>23</v>
      </c>
      <c r="J20" s="20"/>
      <c r="L20" s="25"/>
    </row>
    <row r="21" spans="2:12" s="1" customFormat="1" ht="6.9" customHeight="1">
      <c r="B21" s="25"/>
      <c r="L21" s="25"/>
    </row>
    <row r="22" spans="2:12" s="1" customFormat="1" ht="12" customHeight="1">
      <c r="B22" s="25"/>
      <c r="D22" s="22" t="s">
        <v>25</v>
      </c>
      <c r="I22" s="22" t="s">
        <v>21</v>
      </c>
      <c r="J22" s="20" t="str">
        <f>IF('Rekapitulace stavby'!AN16="","",'Rekapitulace stavby'!AN16)</f>
        <v/>
      </c>
      <c r="L22" s="25"/>
    </row>
    <row r="23" spans="2:12" s="1" customFormat="1" ht="18" customHeight="1">
      <c r="B23" s="25"/>
      <c r="E23" s="20" t="str">
        <f>IF('Rekapitulace stavby'!E17="","",'Rekapitulace stavby'!E17)</f>
        <v xml:space="preserve"> </v>
      </c>
      <c r="I23" s="22" t="s">
        <v>23</v>
      </c>
      <c r="J23" s="20" t="str">
        <f>IF('Rekapitulace stavby'!AN17="","",'Rekapitulace stavby'!AN17)</f>
        <v/>
      </c>
      <c r="L23" s="25"/>
    </row>
    <row r="24" spans="2:12" s="1" customFormat="1" ht="6.9" customHeight="1">
      <c r="B24" s="25"/>
      <c r="L24" s="25"/>
    </row>
    <row r="25" spans="2:12" s="1" customFormat="1" ht="12" customHeight="1">
      <c r="B25" s="25"/>
      <c r="D25" s="22" t="s">
        <v>27</v>
      </c>
      <c r="I25" s="22" t="s">
        <v>21</v>
      </c>
      <c r="J25" s="20" t="str">
        <f>IF('Rekapitulace stavby'!AN19="","",'Rekapitulace stavby'!AN19)</f>
        <v/>
      </c>
      <c r="L25" s="25"/>
    </row>
    <row r="26" spans="2:12" s="1" customFormat="1" ht="18" customHeight="1">
      <c r="B26" s="25"/>
      <c r="E26" s="20" t="str">
        <f>IF('Rekapitulace stavby'!E20="","",'Rekapitulace stavby'!E20)</f>
        <v xml:space="preserve"> </v>
      </c>
      <c r="I26" s="22" t="s">
        <v>23</v>
      </c>
      <c r="J26" s="20" t="str">
        <f>IF('Rekapitulace stavby'!AN20="","",'Rekapitulace stavby'!AN20)</f>
        <v/>
      </c>
      <c r="L26" s="25"/>
    </row>
    <row r="27" spans="2:12" s="1" customFormat="1" ht="6.9" customHeight="1">
      <c r="B27" s="25"/>
      <c r="L27" s="25"/>
    </row>
    <row r="28" spans="2:12" s="1" customFormat="1" ht="12" customHeight="1">
      <c r="B28" s="25"/>
      <c r="D28" s="22" t="s">
        <v>28</v>
      </c>
      <c r="L28" s="25"/>
    </row>
    <row r="29" spans="2:12" s="7" customFormat="1" ht="16.5" customHeight="1">
      <c r="B29" s="88"/>
      <c r="E29" s="194" t="s">
        <v>1</v>
      </c>
      <c r="F29" s="194"/>
      <c r="G29" s="194"/>
      <c r="H29" s="194"/>
      <c r="L29" s="88"/>
    </row>
    <row r="30" spans="2:12" s="1" customFormat="1" ht="6.9" customHeight="1">
      <c r="B30" s="25"/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25.35" customHeight="1">
      <c r="B32" s="25"/>
      <c r="D32" s="89" t="s">
        <v>29</v>
      </c>
      <c r="J32" s="59">
        <f>ROUND(J129, 2)</f>
        <v>0</v>
      </c>
      <c r="L32" s="25"/>
    </row>
    <row r="33" spans="2:12" s="1" customFormat="1" ht="6.9" customHeight="1">
      <c r="B33" s="25"/>
      <c r="D33" s="46"/>
      <c r="E33" s="46"/>
      <c r="F33" s="46"/>
      <c r="G33" s="46"/>
      <c r="H33" s="46"/>
      <c r="I33" s="46"/>
      <c r="J33" s="46"/>
      <c r="K33" s="46"/>
      <c r="L33" s="25"/>
    </row>
    <row r="34" spans="2:12" s="1" customFormat="1" ht="14.4" customHeight="1">
      <c r="B34" s="25"/>
      <c r="F34" s="28" t="s">
        <v>31</v>
      </c>
      <c r="I34" s="28" t="s">
        <v>30</v>
      </c>
      <c r="J34" s="28" t="s">
        <v>32</v>
      </c>
      <c r="L34" s="25"/>
    </row>
    <row r="35" spans="2:12" s="1" customFormat="1" ht="14.4" customHeight="1">
      <c r="B35" s="25"/>
      <c r="D35" s="90" t="s">
        <v>33</v>
      </c>
      <c r="E35" s="22" t="s">
        <v>34</v>
      </c>
      <c r="F35" s="91">
        <f>ROUND((SUM(BE129:BE167)),  2)</f>
        <v>0</v>
      </c>
      <c r="I35" s="92">
        <v>0.21</v>
      </c>
      <c r="J35" s="91">
        <f>ROUND(((SUM(BE129:BE167))*I35),  2)</f>
        <v>0</v>
      </c>
      <c r="L35" s="25"/>
    </row>
    <row r="36" spans="2:12" s="1" customFormat="1" ht="14.4" customHeight="1">
      <c r="B36" s="25"/>
      <c r="E36" s="22" t="s">
        <v>35</v>
      </c>
      <c r="F36" s="91">
        <f>ROUND((SUM(BF129:BF167)),  2)</f>
        <v>0</v>
      </c>
      <c r="I36" s="92">
        <v>0.15</v>
      </c>
      <c r="J36" s="91">
        <f>ROUND(((SUM(BF129:BF167))*I36),  2)</f>
        <v>0</v>
      </c>
      <c r="L36" s="25"/>
    </row>
    <row r="37" spans="2:12" s="1" customFormat="1" ht="14.4" hidden="1" customHeight="1">
      <c r="B37" s="25"/>
      <c r="E37" s="22" t="s">
        <v>36</v>
      </c>
      <c r="F37" s="91">
        <f>ROUND((SUM(BG129:BG167)),  2)</f>
        <v>0</v>
      </c>
      <c r="I37" s="92">
        <v>0.21</v>
      </c>
      <c r="J37" s="91">
        <f>0</f>
        <v>0</v>
      </c>
      <c r="L37" s="25"/>
    </row>
    <row r="38" spans="2:12" s="1" customFormat="1" ht="14.4" hidden="1" customHeight="1">
      <c r="B38" s="25"/>
      <c r="E38" s="22" t="s">
        <v>37</v>
      </c>
      <c r="F38" s="91">
        <f>ROUND((SUM(BH129:BH167)),  2)</f>
        <v>0</v>
      </c>
      <c r="I38" s="92">
        <v>0.15</v>
      </c>
      <c r="J38" s="91">
        <f>0</f>
        <v>0</v>
      </c>
      <c r="L38" s="25"/>
    </row>
    <row r="39" spans="2:12" s="1" customFormat="1" ht="14.4" hidden="1" customHeight="1">
      <c r="B39" s="25"/>
      <c r="E39" s="22" t="s">
        <v>38</v>
      </c>
      <c r="F39" s="91">
        <f>ROUND((SUM(BI129:BI167)),  2)</f>
        <v>0</v>
      </c>
      <c r="I39" s="92">
        <v>0</v>
      </c>
      <c r="J39" s="91">
        <f>0</f>
        <v>0</v>
      </c>
      <c r="L39" s="25"/>
    </row>
    <row r="40" spans="2:12" s="1" customFormat="1" ht="6.9" customHeight="1">
      <c r="B40" s="25"/>
      <c r="L40" s="25"/>
    </row>
    <row r="41" spans="2:12" s="1" customFormat="1" ht="25.35" customHeight="1">
      <c r="B41" s="25"/>
      <c r="C41" s="93"/>
      <c r="D41" s="94" t="s">
        <v>39</v>
      </c>
      <c r="E41" s="50"/>
      <c r="F41" s="50"/>
      <c r="G41" s="95" t="s">
        <v>40</v>
      </c>
      <c r="H41" s="96" t="s">
        <v>41</v>
      </c>
      <c r="I41" s="50"/>
      <c r="J41" s="97">
        <f>SUM(J32:J39)</f>
        <v>0</v>
      </c>
      <c r="K41" s="98"/>
      <c r="L41" s="25"/>
    </row>
    <row r="42" spans="2:12" s="1" customFormat="1" ht="14.4" customHeight="1">
      <c r="B42" s="25"/>
      <c r="L42" s="25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6" t="s">
        <v>44</v>
      </c>
      <c r="E61" s="27"/>
      <c r="F61" s="99" t="s">
        <v>45</v>
      </c>
      <c r="G61" s="36" t="s">
        <v>44</v>
      </c>
      <c r="H61" s="27"/>
      <c r="I61" s="27"/>
      <c r="J61" s="100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6" t="s">
        <v>44</v>
      </c>
      <c r="E76" s="27"/>
      <c r="F76" s="99" t="s">
        <v>45</v>
      </c>
      <c r="G76" s="36" t="s">
        <v>44</v>
      </c>
      <c r="H76" s="27"/>
      <c r="I76" s="27"/>
      <c r="J76" s="100" t="s">
        <v>45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" customHeight="1">
      <c r="B82" s="25"/>
      <c r="C82" s="17" t="s">
        <v>116</v>
      </c>
      <c r="L82" s="25"/>
    </row>
    <row r="83" spans="2:12" s="1" customFormat="1" ht="6.9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200" t="str">
        <f>E7</f>
        <v>Novostavba zimoviště Liblín</v>
      </c>
      <c r="F85" s="202"/>
      <c r="G85" s="202"/>
      <c r="H85" s="202"/>
      <c r="L85" s="25"/>
    </row>
    <row r="86" spans="2:12" ht="12" customHeight="1">
      <c r="B86" s="16"/>
      <c r="C86" s="22" t="s">
        <v>112</v>
      </c>
      <c r="L86" s="16"/>
    </row>
    <row r="87" spans="2:12" s="1" customFormat="1" ht="16.5" customHeight="1">
      <c r="B87" s="25"/>
      <c r="E87" s="200" t="s">
        <v>113</v>
      </c>
      <c r="F87" s="201"/>
      <c r="G87" s="201"/>
      <c r="H87" s="201"/>
      <c r="L87" s="25"/>
    </row>
    <row r="88" spans="2:12" s="1" customFormat="1" ht="12" customHeight="1">
      <c r="B88" s="25"/>
      <c r="C88" s="22" t="s">
        <v>114</v>
      </c>
      <c r="L88" s="25"/>
    </row>
    <row r="89" spans="2:12" s="1" customFormat="1" ht="16.5" customHeight="1">
      <c r="B89" s="25"/>
      <c r="E89" s="181" t="str">
        <f>E11</f>
        <v>SO 01-2 - Technologie</v>
      </c>
      <c r="F89" s="201"/>
      <c r="G89" s="201"/>
      <c r="H89" s="201"/>
      <c r="L89" s="25"/>
    </row>
    <row r="90" spans="2:12" s="1" customFormat="1" ht="6.9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Liblín</v>
      </c>
      <c r="I91" s="22" t="s">
        <v>19</v>
      </c>
      <c r="J91" s="45">
        <f>IF(J14="","",J14)</f>
        <v>43644</v>
      </c>
      <c r="L91" s="25"/>
    </row>
    <row r="92" spans="2:12" s="1" customFormat="1" ht="6.9" customHeight="1">
      <c r="B92" s="25"/>
      <c r="L92" s="25"/>
    </row>
    <row r="93" spans="2:12" s="1" customFormat="1" ht="15.15" customHeight="1">
      <c r="B93" s="25"/>
      <c r="C93" s="22" t="s">
        <v>20</v>
      </c>
      <c r="F93" s="20" t="str">
        <f>E17</f>
        <v xml:space="preserve"> </v>
      </c>
      <c r="I93" s="22" t="s">
        <v>25</v>
      </c>
      <c r="J93" s="23" t="str">
        <f>E23</f>
        <v xml:space="preserve"> </v>
      </c>
      <c r="L93" s="25"/>
    </row>
    <row r="94" spans="2:12" s="1" customFormat="1" ht="15.15" customHeight="1">
      <c r="B94" s="25"/>
      <c r="C94" s="22" t="s">
        <v>24</v>
      </c>
      <c r="F94" s="20" t="str">
        <f>IF(E20="","",E20)</f>
        <v/>
      </c>
      <c r="I94" s="22" t="s">
        <v>27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1" t="s">
        <v>117</v>
      </c>
      <c r="D96" s="93"/>
      <c r="E96" s="93"/>
      <c r="F96" s="93"/>
      <c r="G96" s="93"/>
      <c r="H96" s="93"/>
      <c r="I96" s="93"/>
      <c r="J96" s="102" t="s">
        <v>118</v>
      </c>
      <c r="K96" s="93"/>
      <c r="L96" s="25"/>
    </row>
    <row r="97" spans="2:47" s="1" customFormat="1" ht="10.35" customHeight="1">
      <c r="B97" s="25"/>
      <c r="L97" s="25"/>
    </row>
    <row r="98" spans="2:47" s="1" customFormat="1" ht="22.95" customHeight="1">
      <c r="B98" s="25"/>
      <c r="C98" s="103" t="s">
        <v>119</v>
      </c>
      <c r="J98" s="59">
        <f>J129</f>
        <v>0</v>
      </c>
      <c r="L98" s="25"/>
      <c r="AU98" s="13" t="s">
        <v>120</v>
      </c>
    </row>
    <row r="99" spans="2:47" s="8" customFormat="1" ht="24.9" customHeight="1">
      <c r="B99" s="104"/>
      <c r="D99" s="105" t="s">
        <v>136</v>
      </c>
      <c r="E99" s="106"/>
      <c r="F99" s="106"/>
      <c r="G99" s="106"/>
      <c r="H99" s="106"/>
      <c r="I99" s="106"/>
      <c r="J99" s="107">
        <f>J130</f>
        <v>0</v>
      </c>
      <c r="L99" s="104"/>
    </row>
    <row r="100" spans="2:47" s="9" customFormat="1" ht="19.95" customHeight="1">
      <c r="B100" s="108"/>
      <c r="D100" s="109" t="s">
        <v>733</v>
      </c>
      <c r="E100" s="110"/>
      <c r="F100" s="110"/>
      <c r="G100" s="110"/>
      <c r="H100" s="110"/>
      <c r="I100" s="110"/>
      <c r="J100" s="111">
        <f>J131</f>
        <v>0</v>
      </c>
      <c r="L100" s="108"/>
    </row>
    <row r="101" spans="2:47" s="9" customFormat="1" ht="14.85" customHeight="1">
      <c r="B101" s="108"/>
      <c r="D101" s="109" t="s">
        <v>734</v>
      </c>
      <c r="E101" s="110"/>
      <c r="F101" s="110"/>
      <c r="G101" s="110"/>
      <c r="H101" s="110"/>
      <c r="I101" s="110"/>
      <c r="J101" s="111">
        <f>J132</f>
        <v>0</v>
      </c>
      <c r="L101" s="108"/>
    </row>
    <row r="102" spans="2:47" s="9" customFormat="1" ht="14.85" customHeight="1">
      <c r="B102" s="108"/>
      <c r="D102" s="109" t="s">
        <v>735</v>
      </c>
      <c r="E102" s="110"/>
      <c r="F102" s="110"/>
      <c r="G102" s="110"/>
      <c r="H102" s="110"/>
      <c r="I102" s="110"/>
      <c r="J102" s="111">
        <f>J135</f>
        <v>0</v>
      </c>
      <c r="L102" s="108"/>
    </row>
    <row r="103" spans="2:47" s="9" customFormat="1" ht="14.85" customHeight="1">
      <c r="B103" s="108"/>
      <c r="D103" s="109" t="s">
        <v>736</v>
      </c>
      <c r="E103" s="110"/>
      <c r="F103" s="110"/>
      <c r="G103" s="110"/>
      <c r="H103" s="110"/>
      <c r="I103" s="110"/>
      <c r="J103" s="111">
        <f>J137</f>
        <v>0</v>
      </c>
      <c r="L103" s="108"/>
    </row>
    <row r="104" spans="2:47" s="9" customFormat="1" ht="14.85" customHeight="1">
      <c r="B104" s="108"/>
      <c r="D104" s="109" t="s">
        <v>737</v>
      </c>
      <c r="E104" s="110"/>
      <c r="F104" s="110"/>
      <c r="G104" s="110"/>
      <c r="H104" s="110"/>
      <c r="I104" s="110"/>
      <c r="J104" s="111">
        <f>J140</f>
        <v>0</v>
      </c>
      <c r="L104" s="108"/>
    </row>
    <row r="105" spans="2:47" s="9" customFormat="1" ht="14.85" customHeight="1">
      <c r="B105" s="108"/>
      <c r="D105" s="109" t="s">
        <v>738</v>
      </c>
      <c r="E105" s="110"/>
      <c r="F105" s="110"/>
      <c r="G105" s="110"/>
      <c r="H105" s="110"/>
      <c r="I105" s="110"/>
      <c r="J105" s="111">
        <f>J150</f>
        <v>0</v>
      </c>
      <c r="L105" s="108"/>
    </row>
    <row r="106" spans="2:47" s="9" customFormat="1" ht="14.85" customHeight="1">
      <c r="B106" s="108"/>
      <c r="D106" s="109" t="s">
        <v>739</v>
      </c>
      <c r="E106" s="110"/>
      <c r="F106" s="110"/>
      <c r="G106" s="110"/>
      <c r="H106" s="110"/>
      <c r="I106" s="110"/>
      <c r="J106" s="111">
        <f>J155</f>
        <v>0</v>
      </c>
      <c r="L106" s="108"/>
    </row>
    <row r="107" spans="2:47" s="9" customFormat="1" ht="14.85" customHeight="1">
      <c r="B107" s="108"/>
      <c r="D107" s="109" t="s">
        <v>740</v>
      </c>
      <c r="E107" s="110"/>
      <c r="F107" s="110"/>
      <c r="G107" s="110"/>
      <c r="H107" s="110"/>
      <c r="I107" s="110"/>
      <c r="J107" s="111">
        <f>J158</f>
        <v>0</v>
      </c>
      <c r="L107" s="108"/>
    </row>
    <row r="108" spans="2:47" s="1" customFormat="1" ht="21.75" customHeight="1">
      <c r="B108" s="25"/>
      <c r="L108" s="25"/>
    </row>
    <row r="109" spans="2:47" s="1" customFormat="1" ht="6.9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25"/>
    </row>
    <row r="113" spans="2:20" s="1" customFormat="1" ht="6.9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25"/>
    </row>
    <row r="114" spans="2:20" s="1" customFormat="1" ht="24.9" customHeight="1">
      <c r="B114" s="25"/>
      <c r="C114" s="17" t="s">
        <v>140</v>
      </c>
      <c r="L114" s="25"/>
    </row>
    <row r="115" spans="2:20" s="1" customFormat="1" ht="6.9" customHeight="1">
      <c r="B115" s="25"/>
      <c r="L115" s="25"/>
    </row>
    <row r="116" spans="2:20" s="1" customFormat="1" ht="12" customHeight="1">
      <c r="B116" s="25"/>
      <c r="C116" s="22" t="s">
        <v>13</v>
      </c>
      <c r="L116" s="25"/>
    </row>
    <row r="117" spans="2:20" s="1" customFormat="1" ht="16.5" customHeight="1">
      <c r="B117" s="25"/>
      <c r="E117" s="200" t="str">
        <f>E7</f>
        <v>Novostavba zimoviště Liblín</v>
      </c>
      <c r="F117" s="202"/>
      <c r="G117" s="202"/>
      <c r="H117" s="202"/>
      <c r="L117" s="25"/>
    </row>
    <row r="118" spans="2:20" ht="12" customHeight="1">
      <c r="B118" s="16"/>
      <c r="C118" s="22" t="s">
        <v>112</v>
      </c>
      <c r="L118" s="16"/>
    </row>
    <row r="119" spans="2:20" s="1" customFormat="1" ht="16.5" customHeight="1">
      <c r="B119" s="25"/>
      <c r="E119" s="200" t="s">
        <v>113</v>
      </c>
      <c r="F119" s="201"/>
      <c r="G119" s="201"/>
      <c r="H119" s="201"/>
      <c r="L119" s="25"/>
    </row>
    <row r="120" spans="2:20" s="1" customFormat="1" ht="12" customHeight="1">
      <c r="B120" s="25"/>
      <c r="C120" s="22" t="s">
        <v>114</v>
      </c>
      <c r="L120" s="25"/>
    </row>
    <row r="121" spans="2:20" s="1" customFormat="1" ht="16.5" customHeight="1">
      <c r="B121" s="25"/>
      <c r="E121" s="181" t="str">
        <f>E11</f>
        <v>SO 01-2 - Technologie</v>
      </c>
      <c r="F121" s="201"/>
      <c r="G121" s="201"/>
      <c r="H121" s="201"/>
      <c r="L121" s="25"/>
    </row>
    <row r="122" spans="2:20" s="1" customFormat="1" ht="6.9" customHeight="1">
      <c r="B122" s="25"/>
      <c r="L122" s="25"/>
    </row>
    <row r="123" spans="2:20" s="1" customFormat="1" ht="12" customHeight="1">
      <c r="B123" s="25"/>
      <c r="C123" s="22" t="s">
        <v>17</v>
      </c>
      <c r="F123" s="20" t="str">
        <f>F14</f>
        <v>Liblín</v>
      </c>
      <c r="I123" s="22" t="s">
        <v>19</v>
      </c>
      <c r="J123" s="45">
        <f>IF(J14="","",J14)</f>
        <v>43644</v>
      </c>
      <c r="L123" s="25"/>
    </row>
    <row r="124" spans="2:20" s="1" customFormat="1" ht="6.9" customHeight="1">
      <c r="B124" s="25"/>
      <c r="L124" s="25"/>
    </row>
    <row r="125" spans="2:20" s="1" customFormat="1" ht="15.15" customHeight="1">
      <c r="B125" s="25"/>
      <c r="C125" s="22" t="s">
        <v>20</v>
      </c>
      <c r="F125" s="20" t="str">
        <f>E17</f>
        <v xml:space="preserve"> </v>
      </c>
      <c r="I125" s="22" t="s">
        <v>25</v>
      </c>
      <c r="J125" s="23" t="str">
        <f>E23</f>
        <v xml:space="preserve"> </v>
      </c>
      <c r="L125" s="25"/>
    </row>
    <row r="126" spans="2:20" s="1" customFormat="1" ht="15.15" customHeight="1">
      <c r="B126" s="25"/>
      <c r="C126" s="22" t="s">
        <v>24</v>
      </c>
      <c r="F126" s="20" t="str">
        <f>IF(E20="","",E20)</f>
        <v/>
      </c>
      <c r="I126" s="22" t="s">
        <v>27</v>
      </c>
      <c r="J126" s="23" t="str">
        <f>E26</f>
        <v xml:space="preserve"> </v>
      </c>
      <c r="L126" s="25"/>
    </row>
    <row r="127" spans="2:20" s="1" customFormat="1" ht="10.35" customHeight="1">
      <c r="B127" s="25"/>
      <c r="L127" s="25"/>
    </row>
    <row r="128" spans="2:20" s="10" customFormat="1" ht="29.25" customHeight="1">
      <c r="B128" s="112"/>
      <c r="C128" s="113" t="s">
        <v>141</v>
      </c>
      <c r="D128" s="114" t="s">
        <v>54</v>
      </c>
      <c r="E128" s="114" t="s">
        <v>50</v>
      </c>
      <c r="F128" s="114" t="s">
        <v>51</v>
      </c>
      <c r="G128" s="114" t="s">
        <v>142</v>
      </c>
      <c r="H128" s="114" t="s">
        <v>143</v>
      </c>
      <c r="I128" s="114" t="s">
        <v>144</v>
      </c>
      <c r="J128" s="115" t="s">
        <v>118</v>
      </c>
      <c r="K128" s="116" t="s">
        <v>145</v>
      </c>
      <c r="L128" s="112"/>
      <c r="M128" s="52" t="s">
        <v>1</v>
      </c>
      <c r="N128" s="53" t="s">
        <v>33</v>
      </c>
      <c r="O128" s="53" t="s">
        <v>146</v>
      </c>
      <c r="P128" s="53" t="s">
        <v>147</v>
      </c>
      <c r="Q128" s="53" t="s">
        <v>148</v>
      </c>
      <c r="R128" s="53" t="s">
        <v>149</v>
      </c>
      <c r="S128" s="53" t="s">
        <v>150</v>
      </c>
      <c r="T128" s="54" t="s">
        <v>151</v>
      </c>
    </row>
    <row r="129" spans="2:65" s="1" customFormat="1" ht="22.95" customHeight="1">
      <c r="B129" s="25"/>
      <c r="C129" s="57" t="s">
        <v>152</v>
      </c>
      <c r="J129" s="117">
        <f>BK129</f>
        <v>0</v>
      </c>
      <c r="L129" s="25"/>
      <c r="M129" s="55"/>
      <c r="N129" s="46"/>
      <c r="O129" s="46"/>
      <c r="P129" s="118">
        <f>P130</f>
        <v>0</v>
      </c>
      <c r="Q129" s="46"/>
      <c r="R129" s="118">
        <f>R130</f>
        <v>0</v>
      </c>
      <c r="S129" s="46"/>
      <c r="T129" s="119">
        <f>T130</f>
        <v>0</v>
      </c>
      <c r="AT129" s="13" t="s">
        <v>68</v>
      </c>
      <c r="AU129" s="13" t="s">
        <v>120</v>
      </c>
      <c r="BK129" s="120">
        <f>BK130</f>
        <v>0</v>
      </c>
    </row>
    <row r="130" spans="2:65" s="11" customFormat="1" ht="25.95" customHeight="1">
      <c r="B130" s="121"/>
      <c r="D130" s="122" t="s">
        <v>68</v>
      </c>
      <c r="E130" s="123" t="s">
        <v>289</v>
      </c>
      <c r="F130" s="123" t="s">
        <v>453</v>
      </c>
      <c r="J130" s="124">
        <f>BK130</f>
        <v>0</v>
      </c>
      <c r="L130" s="121"/>
      <c r="M130" s="125"/>
      <c r="N130" s="126"/>
      <c r="O130" s="126"/>
      <c r="P130" s="127">
        <f>P131</f>
        <v>0</v>
      </c>
      <c r="Q130" s="126"/>
      <c r="R130" s="127">
        <f>R131</f>
        <v>0</v>
      </c>
      <c r="S130" s="126"/>
      <c r="T130" s="128">
        <f>T131</f>
        <v>0</v>
      </c>
      <c r="AR130" s="122" t="s">
        <v>166</v>
      </c>
      <c r="AT130" s="129" t="s">
        <v>68</v>
      </c>
      <c r="AU130" s="129" t="s">
        <v>69</v>
      </c>
      <c r="AY130" s="122" t="s">
        <v>155</v>
      </c>
      <c r="BK130" s="130">
        <f>BK131</f>
        <v>0</v>
      </c>
    </row>
    <row r="131" spans="2:65" s="11" customFormat="1" ht="22.95" customHeight="1">
      <c r="B131" s="121"/>
      <c r="D131" s="122" t="s">
        <v>68</v>
      </c>
      <c r="E131" s="131" t="s">
        <v>741</v>
      </c>
      <c r="F131" s="131" t="s">
        <v>742</v>
      </c>
      <c r="J131" s="132">
        <f>BK131</f>
        <v>0</v>
      </c>
      <c r="L131" s="121"/>
      <c r="M131" s="125"/>
      <c r="N131" s="126"/>
      <c r="O131" s="126"/>
      <c r="P131" s="127">
        <f>P132+P135+P137+P140+P150+P155+P158</f>
        <v>0</v>
      </c>
      <c r="Q131" s="126"/>
      <c r="R131" s="127">
        <f>R132+R135+R137+R140+R150+R155+R158</f>
        <v>0</v>
      </c>
      <c r="S131" s="126"/>
      <c r="T131" s="128">
        <f>T132+T135+T137+T140+T150+T155+T158</f>
        <v>0</v>
      </c>
      <c r="AR131" s="122" t="s">
        <v>166</v>
      </c>
      <c r="AT131" s="129" t="s">
        <v>68</v>
      </c>
      <c r="AU131" s="129" t="s">
        <v>76</v>
      </c>
      <c r="AY131" s="122" t="s">
        <v>155</v>
      </c>
      <c r="BK131" s="130">
        <f>BK132+BK135+BK137+BK140+BK150+BK155+BK158</f>
        <v>0</v>
      </c>
    </row>
    <row r="132" spans="2:65" s="11" customFormat="1" ht="20.85" customHeight="1">
      <c r="B132" s="121"/>
      <c r="D132" s="122" t="s">
        <v>68</v>
      </c>
      <c r="E132" s="131" t="s">
        <v>743</v>
      </c>
      <c r="F132" s="131" t="s">
        <v>744</v>
      </c>
      <c r="J132" s="132">
        <f>BK132</f>
        <v>0</v>
      </c>
      <c r="L132" s="121"/>
      <c r="M132" s="125"/>
      <c r="N132" s="126"/>
      <c r="O132" s="126"/>
      <c r="P132" s="127">
        <f>SUM(P133:P134)</f>
        <v>0</v>
      </c>
      <c r="Q132" s="126"/>
      <c r="R132" s="127">
        <f>SUM(R133:R134)</f>
        <v>0</v>
      </c>
      <c r="S132" s="126"/>
      <c r="T132" s="128">
        <f>SUM(T133:T134)</f>
        <v>0</v>
      </c>
      <c r="AR132" s="122" t="s">
        <v>166</v>
      </c>
      <c r="AT132" s="129" t="s">
        <v>68</v>
      </c>
      <c r="AU132" s="129" t="s">
        <v>78</v>
      </c>
      <c r="AY132" s="122" t="s">
        <v>155</v>
      </c>
      <c r="BK132" s="130">
        <f>SUM(BK133:BK134)</f>
        <v>0</v>
      </c>
    </row>
    <row r="133" spans="2:65" s="1" customFormat="1" ht="16.5" customHeight="1">
      <c r="B133" s="133"/>
      <c r="C133" s="134" t="s">
        <v>76</v>
      </c>
      <c r="D133" s="134" t="s">
        <v>157</v>
      </c>
      <c r="E133" s="135" t="s">
        <v>745</v>
      </c>
      <c r="F133" s="136" t="s">
        <v>746</v>
      </c>
      <c r="G133" s="137" t="s">
        <v>729</v>
      </c>
      <c r="H133" s="138">
        <v>123</v>
      </c>
      <c r="I133" s="139"/>
      <c r="J133" s="139">
        <f>ROUND(I133*H133,2)</f>
        <v>0</v>
      </c>
      <c r="K133" s="136" t="s">
        <v>1</v>
      </c>
      <c r="L133" s="25"/>
      <c r="M133" s="140" t="s">
        <v>1</v>
      </c>
      <c r="N133" s="141" t="s">
        <v>34</v>
      </c>
      <c r="O133" s="142">
        <v>0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4" t="s">
        <v>319</v>
      </c>
      <c r="AT133" s="144" t="s">
        <v>157</v>
      </c>
      <c r="AU133" s="144" t="s">
        <v>166</v>
      </c>
      <c r="AY133" s="13" t="s">
        <v>155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3" t="s">
        <v>76</v>
      </c>
      <c r="BK133" s="145">
        <f>ROUND(I133*H133,2)</f>
        <v>0</v>
      </c>
      <c r="BL133" s="13" t="s">
        <v>319</v>
      </c>
      <c r="BM133" s="144" t="s">
        <v>747</v>
      </c>
    </row>
    <row r="134" spans="2:65" s="1" customFormat="1" ht="16.5" customHeight="1">
      <c r="B134" s="133"/>
      <c r="C134" s="134" t="s">
        <v>78</v>
      </c>
      <c r="D134" s="134" t="s">
        <v>157</v>
      </c>
      <c r="E134" s="135" t="s">
        <v>748</v>
      </c>
      <c r="F134" s="136" t="s">
        <v>749</v>
      </c>
      <c r="G134" s="137" t="s">
        <v>324</v>
      </c>
      <c r="H134" s="138">
        <v>56</v>
      </c>
      <c r="I134" s="139"/>
      <c r="J134" s="139">
        <f>ROUND(I134*H134,2)</f>
        <v>0</v>
      </c>
      <c r="K134" s="136" t="s">
        <v>1</v>
      </c>
      <c r="L134" s="25"/>
      <c r="M134" s="140" t="s">
        <v>1</v>
      </c>
      <c r="N134" s="141" t="s">
        <v>34</v>
      </c>
      <c r="O134" s="142">
        <v>0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319</v>
      </c>
      <c r="AT134" s="144" t="s">
        <v>157</v>
      </c>
      <c r="AU134" s="144" t="s">
        <v>166</v>
      </c>
      <c r="AY134" s="13" t="s">
        <v>155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3" t="s">
        <v>76</v>
      </c>
      <c r="BK134" s="145">
        <f>ROUND(I134*H134,2)</f>
        <v>0</v>
      </c>
      <c r="BL134" s="13" t="s">
        <v>319</v>
      </c>
      <c r="BM134" s="144" t="s">
        <v>750</v>
      </c>
    </row>
    <row r="135" spans="2:65" s="11" customFormat="1" ht="20.85" customHeight="1">
      <c r="B135" s="121"/>
      <c r="D135" s="122" t="s">
        <v>68</v>
      </c>
      <c r="E135" s="131" t="s">
        <v>751</v>
      </c>
      <c r="F135" s="131" t="s">
        <v>752</v>
      </c>
      <c r="J135" s="132">
        <f>BK135</f>
        <v>0</v>
      </c>
      <c r="L135" s="121"/>
      <c r="M135" s="125"/>
      <c r="N135" s="126"/>
      <c r="O135" s="126"/>
      <c r="P135" s="127">
        <f>P136</f>
        <v>0</v>
      </c>
      <c r="Q135" s="126"/>
      <c r="R135" s="127">
        <f>R136</f>
        <v>0</v>
      </c>
      <c r="S135" s="126"/>
      <c r="T135" s="128">
        <f>T136</f>
        <v>0</v>
      </c>
      <c r="AR135" s="122" t="s">
        <v>166</v>
      </c>
      <c r="AT135" s="129" t="s">
        <v>68</v>
      </c>
      <c r="AU135" s="129" t="s">
        <v>78</v>
      </c>
      <c r="AY135" s="122" t="s">
        <v>155</v>
      </c>
      <c r="BK135" s="130">
        <f>BK136</f>
        <v>0</v>
      </c>
    </row>
    <row r="136" spans="2:65" s="1" customFormat="1" ht="16.5" customHeight="1">
      <c r="B136" s="133"/>
      <c r="C136" s="146" t="s">
        <v>166</v>
      </c>
      <c r="D136" s="146" t="s">
        <v>289</v>
      </c>
      <c r="E136" s="147" t="s">
        <v>753</v>
      </c>
      <c r="F136" s="148" t="s">
        <v>754</v>
      </c>
      <c r="G136" s="149" t="s">
        <v>329</v>
      </c>
      <c r="H136" s="150">
        <v>55</v>
      </c>
      <c r="I136" s="151"/>
      <c r="J136" s="151">
        <f>ROUND(I136*H136,2)</f>
        <v>0</v>
      </c>
      <c r="K136" s="148" t="s">
        <v>1</v>
      </c>
      <c r="L136" s="152"/>
      <c r="M136" s="153" t="s">
        <v>1</v>
      </c>
      <c r="N136" s="154" t="s">
        <v>34</v>
      </c>
      <c r="O136" s="142">
        <v>0</v>
      </c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AR136" s="144" t="s">
        <v>481</v>
      </c>
      <c r="AT136" s="144" t="s">
        <v>289</v>
      </c>
      <c r="AU136" s="144" t="s">
        <v>166</v>
      </c>
      <c r="AY136" s="13" t="s">
        <v>155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3" t="s">
        <v>76</v>
      </c>
      <c r="BK136" s="145">
        <f>ROUND(I136*H136,2)</f>
        <v>0</v>
      </c>
      <c r="BL136" s="13" t="s">
        <v>319</v>
      </c>
      <c r="BM136" s="144" t="s">
        <v>755</v>
      </c>
    </row>
    <row r="137" spans="2:65" s="11" customFormat="1" ht="20.85" customHeight="1">
      <c r="B137" s="121"/>
      <c r="D137" s="122" t="s">
        <v>68</v>
      </c>
      <c r="E137" s="131" t="s">
        <v>756</v>
      </c>
      <c r="F137" s="131" t="s">
        <v>757</v>
      </c>
      <c r="J137" s="132">
        <f>BK137</f>
        <v>0</v>
      </c>
      <c r="L137" s="121"/>
      <c r="M137" s="125"/>
      <c r="N137" s="126"/>
      <c r="O137" s="126"/>
      <c r="P137" s="127">
        <f>SUM(P138:P139)</f>
        <v>0</v>
      </c>
      <c r="Q137" s="126"/>
      <c r="R137" s="127">
        <f>SUM(R138:R139)</f>
        <v>0</v>
      </c>
      <c r="S137" s="126"/>
      <c r="T137" s="128">
        <f>SUM(T138:T139)</f>
        <v>0</v>
      </c>
      <c r="AR137" s="122" t="s">
        <v>166</v>
      </c>
      <c r="AT137" s="129" t="s">
        <v>68</v>
      </c>
      <c r="AU137" s="129" t="s">
        <v>78</v>
      </c>
      <c r="AY137" s="122" t="s">
        <v>155</v>
      </c>
      <c r="BK137" s="130">
        <f>SUM(BK138:BK139)</f>
        <v>0</v>
      </c>
    </row>
    <row r="138" spans="2:65" s="1" customFormat="1" ht="16.5" customHeight="1">
      <c r="B138" s="133"/>
      <c r="C138" s="146" t="s">
        <v>161</v>
      </c>
      <c r="D138" s="146" t="s">
        <v>289</v>
      </c>
      <c r="E138" s="147" t="s">
        <v>758</v>
      </c>
      <c r="F138" s="148" t="s">
        <v>759</v>
      </c>
      <c r="G138" s="149" t="s">
        <v>324</v>
      </c>
      <c r="H138" s="150">
        <v>2</v>
      </c>
      <c r="I138" s="151"/>
      <c r="J138" s="151">
        <f>ROUND(I138*H138,2)</f>
        <v>0</v>
      </c>
      <c r="K138" s="148" t="s">
        <v>1</v>
      </c>
      <c r="L138" s="152"/>
      <c r="M138" s="153" t="s">
        <v>1</v>
      </c>
      <c r="N138" s="154" t="s">
        <v>34</v>
      </c>
      <c r="O138" s="142">
        <v>0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481</v>
      </c>
      <c r="AT138" s="144" t="s">
        <v>289</v>
      </c>
      <c r="AU138" s="144" t="s">
        <v>166</v>
      </c>
      <c r="AY138" s="13" t="s">
        <v>155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3" t="s">
        <v>76</v>
      </c>
      <c r="BK138" s="145">
        <f>ROUND(I138*H138,2)</f>
        <v>0</v>
      </c>
      <c r="BL138" s="13" t="s">
        <v>319</v>
      </c>
      <c r="BM138" s="144" t="s">
        <v>760</v>
      </c>
    </row>
    <row r="139" spans="2:65" s="1" customFormat="1" ht="16.5" customHeight="1">
      <c r="B139" s="133"/>
      <c r="C139" s="146" t="s">
        <v>175</v>
      </c>
      <c r="D139" s="146" t="s">
        <v>289</v>
      </c>
      <c r="E139" s="147" t="s">
        <v>761</v>
      </c>
      <c r="F139" s="148" t="s">
        <v>762</v>
      </c>
      <c r="G139" s="149" t="s">
        <v>324</v>
      </c>
      <c r="H139" s="150">
        <v>1</v>
      </c>
      <c r="I139" s="151"/>
      <c r="J139" s="151">
        <f>ROUND(I139*H139,2)</f>
        <v>0</v>
      </c>
      <c r="K139" s="148" t="s">
        <v>1</v>
      </c>
      <c r="L139" s="152"/>
      <c r="M139" s="153" t="s">
        <v>1</v>
      </c>
      <c r="N139" s="154" t="s">
        <v>34</v>
      </c>
      <c r="O139" s="142">
        <v>0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4" t="s">
        <v>481</v>
      </c>
      <c r="AT139" s="144" t="s">
        <v>289</v>
      </c>
      <c r="AU139" s="144" t="s">
        <v>166</v>
      </c>
      <c r="AY139" s="13" t="s">
        <v>155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3" t="s">
        <v>76</v>
      </c>
      <c r="BK139" s="145">
        <f>ROUND(I139*H139,2)</f>
        <v>0</v>
      </c>
      <c r="BL139" s="13" t="s">
        <v>319</v>
      </c>
      <c r="BM139" s="144" t="s">
        <v>763</v>
      </c>
    </row>
    <row r="140" spans="2:65" s="11" customFormat="1" ht="20.85" customHeight="1">
      <c r="B140" s="121"/>
      <c r="D140" s="122" t="s">
        <v>68</v>
      </c>
      <c r="E140" s="131" t="s">
        <v>764</v>
      </c>
      <c r="F140" s="131" t="s">
        <v>765</v>
      </c>
      <c r="J140" s="132">
        <f>BK140</f>
        <v>0</v>
      </c>
      <c r="L140" s="121"/>
      <c r="M140" s="125"/>
      <c r="N140" s="126"/>
      <c r="O140" s="126"/>
      <c r="P140" s="127">
        <f>SUM(P141:P149)</f>
        <v>0</v>
      </c>
      <c r="Q140" s="126"/>
      <c r="R140" s="127">
        <f>SUM(R141:R149)</f>
        <v>0</v>
      </c>
      <c r="S140" s="126"/>
      <c r="T140" s="128">
        <f>SUM(T141:T149)</f>
        <v>0</v>
      </c>
      <c r="AR140" s="122" t="s">
        <v>166</v>
      </c>
      <c r="AT140" s="129" t="s">
        <v>68</v>
      </c>
      <c r="AU140" s="129" t="s">
        <v>78</v>
      </c>
      <c r="AY140" s="122" t="s">
        <v>155</v>
      </c>
      <c r="BK140" s="130">
        <f>SUM(BK141:BK149)</f>
        <v>0</v>
      </c>
    </row>
    <row r="141" spans="2:65" s="1" customFormat="1" ht="16.5" customHeight="1">
      <c r="B141" s="133"/>
      <c r="C141" s="146" t="s">
        <v>179</v>
      </c>
      <c r="D141" s="146" t="s">
        <v>289</v>
      </c>
      <c r="E141" s="147" t="s">
        <v>766</v>
      </c>
      <c r="F141" s="148" t="s">
        <v>767</v>
      </c>
      <c r="G141" s="149" t="s">
        <v>324</v>
      </c>
      <c r="H141" s="150">
        <v>17</v>
      </c>
      <c r="I141" s="151"/>
      <c r="J141" s="151">
        <f t="shared" ref="J141:J149" si="0">ROUND(I141*H141,2)</f>
        <v>0</v>
      </c>
      <c r="K141" s="148" t="s">
        <v>1</v>
      </c>
      <c r="L141" s="152"/>
      <c r="M141" s="153" t="s">
        <v>1</v>
      </c>
      <c r="N141" s="154" t="s">
        <v>34</v>
      </c>
      <c r="O141" s="142">
        <v>0</v>
      </c>
      <c r="P141" s="142">
        <f t="shared" ref="P141:P149" si="1">O141*H141</f>
        <v>0</v>
      </c>
      <c r="Q141" s="142">
        <v>0</v>
      </c>
      <c r="R141" s="142">
        <f t="shared" ref="R141:R149" si="2">Q141*H141</f>
        <v>0</v>
      </c>
      <c r="S141" s="142">
        <v>0</v>
      </c>
      <c r="T141" s="143">
        <f t="shared" ref="T141:T149" si="3">S141*H141</f>
        <v>0</v>
      </c>
      <c r="AR141" s="144" t="s">
        <v>481</v>
      </c>
      <c r="AT141" s="144" t="s">
        <v>289</v>
      </c>
      <c r="AU141" s="144" t="s">
        <v>166</v>
      </c>
      <c r="AY141" s="13" t="s">
        <v>155</v>
      </c>
      <c r="BE141" s="145">
        <f t="shared" ref="BE141:BE149" si="4">IF(N141="základní",J141,0)</f>
        <v>0</v>
      </c>
      <c r="BF141" s="145">
        <f t="shared" ref="BF141:BF149" si="5">IF(N141="snížená",J141,0)</f>
        <v>0</v>
      </c>
      <c r="BG141" s="145">
        <f t="shared" ref="BG141:BG149" si="6">IF(N141="zákl. přenesená",J141,0)</f>
        <v>0</v>
      </c>
      <c r="BH141" s="145">
        <f t="shared" ref="BH141:BH149" si="7">IF(N141="sníž. přenesená",J141,0)</f>
        <v>0</v>
      </c>
      <c r="BI141" s="145">
        <f t="shared" ref="BI141:BI149" si="8">IF(N141="nulová",J141,0)</f>
        <v>0</v>
      </c>
      <c r="BJ141" s="13" t="s">
        <v>76</v>
      </c>
      <c r="BK141" s="145">
        <f t="shared" ref="BK141:BK149" si="9">ROUND(I141*H141,2)</f>
        <v>0</v>
      </c>
      <c r="BL141" s="13" t="s">
        <v>319</v>
      </c>
      <c r="BM141" s="144" t="s">
        <v>768</v>
      </c>
    </row>
    <row r="142" spans="2:65" s="1" customFormat="1" ht="16.5" customHeight="1">
      <c r="B142" s="133"/>
      <c r="C142" s="146" t="s">
        <v>184</v>
      </c>
      <c r="D142" s="146" t="s">
        <v>289</v>
      </c>
      <c r="E142" s="147" t="s">
        <v>769</v>
      </c>
      <c r="F142" s="148" t="s">
        <v>770</v>
      </c>
      <c r="G142" s="149" t="s">
        <v>324</v>
      </c>
      <c r="H142" s="150">
        <v>2</v>
      </c>
      <c r="I142" s="151"/>
      <c r="J142" s="151">
        <f t="shared" si="0"/>
        <v>0</v>
      </c>
      <c r="K142" s="148" t="s">
        <v>1</v>
      </c>
      <c r="L142" s="152"/>
      <c r="M142" s="153" t="s">
        <v>1</v>
      </c>
      <c r="N142" s="154" t="s">
        <v>34</v>
      </c>
      <c r="O142" s="142">
        <v>0</v>
      </c>
      <c r="P142" s="142">
        <f t="shared" si="1"/>
        <v>0</v>
      </c>
      <c r="Q142" s="142">
        <v>0</v>
      </c>
      <c r="R142" s="142">
        <f t="shared" si="2"/>
        <v>0</v>
      </c>
      <c r="S142" s="142">
        <v>0</v>
      </c>
      <c r="T142" s="143">
        <f t="shared" si="3"/>
        <v>0</v>
      </c>
      <c r="AR142" s="144" t="s">
        <v>481</v>
      </c>
      <c r="AT142" s="144" t="s">
        <v>289</v>
      </c>
      <c r="AU142" s="144" t="s">
        <v>166</v>
      </c>
      <c r="AY142" s="13" t="s">
        <v>155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3" t="s">
        <v>76</v>
      </c>
      <c r="BK142" s="145">
        <f t="shared" si="9"/>
        <v>0</v>
      </c>
      <c r="BL142" s="13" t="s">
        <v>319</v>
      </c>
      <c r="BM142" s="144" t="s">
        <v>771</v>
      </c>
    </row>
    <row r="143" spans="2:65" s="1" customFormat="1" ht="16.5" customHeight="1">
      <c r="B143" s="133"/>
      <c r="C143" s="146" t="s">
        <v>188</v>
      </c>
      <c r="D143" s="146" t="s">
        <v>289</v>
      </c>
      <c r="E143" s="147" t="s">
        <v>69</v>
      </c>
      <c r="F143" s="148" t="s">
        <v>772</v>
      </c>
      <c r="G143" s="149" t="s">
        <v>324</v>
      </c>
      <c r="H143" s="150">
        <v>19</v>
      </c>
      <c r="I143" s="151"/>
      <c r="J143" s="151">
        <f t="shared" si="0"/>
        <v>0</v>
      </c>
      <c r="K143" s="148" t="s">
        <v>1</v>
      </c>
      <c r="L143" s="152"/>
      <c r="M143" s="153" t="s">
        <v>1</v>
      </c>
      <c r="N143" s="154" t="s">
        <v>34</v>
      </c>
      <c r="O143" s="142">
        <v>0</v>
      </c>
      <c r="P143" s="142">
        <f t="shared" si="1"/>
        <v>0</v>
      </c>
      <c r="Q143" s="142">
        <v>0</v>
      </c>
      <c r="R143" s="142">
        <f t="shared" si="2"/>
        <v>0</v>
      </c>
      <c r="S143" s="142">
        <v>0</v>
      </c>
      <c r="T143" s="143">
        <f t="shared" si="3"/>
        <v>0</v>
      </c>
      <c r="AR143" s="144" t="s">
        <v>481</v>
      </c>
      <c r="AT143" s="144" t="s">
        <v>289</v>
      </c>
      <c r="AU143" s="144" t="s">
        <v>166</v>
      </c>
      <c r="AY143" s="13" t="s">
        <v>155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3" t="s">
        <v>76</v>
      </c>
      <c r="BK143" s="145">
        <f t="shared" si="9"/>
        <v>0</v>
      </c>
      <c r="BL143" s="13" t="s">
        <v>319</v>
      </c>
      <c r="BM143" s="144" t="s">
        <v>773</v>
      </c>
    </row>
    <row r="144" spans="2:65" s="1" customFormat="1" ht="16.5" customHeight="1">
      <c r="B144" s="133"/>
      <c r="C144" s="146" t="s">
        <v>194</v>
      </c>
      <c r="D144" s="146" t="s">
        <v>289</v>
      </c>
      <c r="E144" s="147" t="s">
        <v>774</v>
      </c>
      <c r="F144" s="148" t="s">
        <v>775</v>
      </c>
      <c r="G144" s="149" t="s">
        <v>329</v>
      </c>
      <c r="H144" s="150">
        <v>96</v>
      </c>
      <c r="I144" s="151"/>
      <c r="J144" s="151">
        <f t="shared" si="0"/>
        <v>0</v>
      </c>
      <c r="K144" s="148" t="s">
        <v>1</v>
      </c>
      <c r="L144" s="152"/>
      <c r="M144" s="153" t="s">
        <v>1</v>
      </c>
      <c r="N144" s="154" t="s">
        <v>34</v>
      </c>
      <c r="O144" s="142">
        <v>0</v>
      </c>
      <c r="P144" s="142">
        <f t="shared" si="1"/>
        <v>0</v>
      </c>
      <c r="Q144" s="142">
        <v>0</v>
      </c>
      <c r="R144" s="142">
        <f t="shared" si="2"/>
        <v>0</v>
      </c>
      <c r="S144" s="142">
        <v>0</v>
      </c>
      <c r="T144" s="143">
        <f t="shared" si="3"/>
        <v>0</v>
      </c>
      <c r="AR144" s="144" t="s">
        <v>481</v>
      </c>
      <c r="AT144" s="144" t="s">
        <v>289</v>
      </c>
      <c r="AU144" s="144" t="s">
        <v>166</v>
      </c>
      <c r="AY144" s="13" t="s">
        <v>155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3" t="s">
        <v>76</v>
      </c>
      <c r="BK144" s="145">
        <f t="shared" si="9"/>
        <v>0</v>
      </c>
      <c r="BL144" s="13" t="s">
        <v>319</v>
      </c>
      <c r="BM144" s="144" t="s">
        <v>776</v>
      </c>
    </row>
    <row r="145" spans="2:65" s="1" customFormat="1" ht="16.5" customHeight="1">
      <c r="B145" s="133"/>
      <c r="C145" s="146" t="s">
        <v>198</v>
      </c>
      <c r="D145" s="146" t="s">
        <v>289</v>
      </c>
      <c r="E145" s="147" t="s">
        <v>777</v>
      </c>
      <c r="F145" s="148" t="s">
        <v>778</v>
      </c>
      <c r="G145" s="149" t="s">
        <v>324</v>
      </c>
      <c r="H145" s="150">
        <v>16</v>
      </c>
      <c r="I145" s="151"/>
      <c r="J145" s="151">
        <f t="shared" si="0"/>
        <v>0</v>
      </c>
      <c r="K145" s="148" t="s">
        <v>1</v>
      </c>
      <c r="L145" s="152"/>
      <c r="M145" s="153" t="s">
        <v>1</v>
      </c>
      <c r="N145" s="154" t="s">
        <v>34</v>
      </c>
      <c r="O145" s="142">
        <v>0</v>
      </c>
      <c r="P145" s="142">
        <f t="shared" si="1"/>
        <v>0</v>
      </c>
      <c r="Q145" s="142">
        <v>0</v>
      </c>
      <c r="R145" s="142">
        <f t="shared" si="2"/>
        <v>0</v>
      </c>
      <c r="S145" s="142">
        <v>0</v>
      </c>
      <c r="T145" s="143">
        <f t="shared" si="3"/>
        <v>0</v>
      </c>
      <c r="AR145" s="144" t="s">
        <v>481</v>
      </c>
      <c r="AT145" s="144" t="s">
        <v>289</v>
      </c>
      <c r="AU145" s="144" t="s">
        <v>166</v>
      </c>
      <c r="AY145" s="13" t="s">
        <v>155</v>
      </c>
      <c r="BE145" s="145">
        <f t="shared" si="4"/>
        <v>0</v>
      </c>
      <c r="BF145" s="145">
        <f t="shared" si="5"/>
        <v>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3" t="s">
        <v>76</v>
      </c>
      <c r="BK145" s="145">
        <f t="shared" si="9"/>
        <v>0</v>
      </c>
      <c r="BL145" s="13" t="s">
        <v>319</v>
      </c>
      <c r="BM145" s="144" t="s">
        <v>779</v>
      </c>
    </row>
    <row r="146" spans="2:65" s="1" customFormat="1" ht="16.5" customHeight="1">
      <c r="B146" s="133"/>
      <c r="C146" s="146" t="s">
        <v>202</v>
      </c>
      <c r="D146" s="146" t="s">
        <v>289</v>
      </c>
      <c r="E146" s="147" t="s">
        <v>780</v>
      </c>
      <c r="F146" s="148" t="s">
        <v>781</v>
      </c>
      <c r="G146" s="149" t="s">
        <v>324</v>
      </c>
      <c r="H146" s="150">
        <v>38</v>
      </c>
      <c r="I146" s="151"/>
      <c r="J146" s="151">
        <f t="shared" si="0"/>
        <v>0</v>
      </c>
      <c r="K146" s="148" t="s">
        <v>1</v>
      </c>
      <c r="L146" s="152"/>
      <c r="M146" s="153" t="s">
        <v>1</v>
      </c>
      <c r="N146" s="154" t="s">
        <v>34</v>
      </c>
      <c r="O146" s="142">
        <v>0</v>
      </c>
      <c r="P146" s="142">
        <f t="shared" si="1"/>
        <v>0</v>
      </c>
      <c r="Q146" s="142">
        <v>0</v>
      </c>
      <c r="R146" s="142">
        <f t="shared" si="2"/>
        <v>0</v>
      </c>
      <c r="S146" s="142">
        <v>0</v>
      </c>
      <c r="T146" s="143">
        <f t="shared" si="3"/>
        <v>0</v>
      </c>
      <c r="AR146" s="144" t="s">
        <v>481</v>
      </c>
      <c r="AT146" s="144" t="s">
        <v>289</v>
      </c>
      <c r="AU146" s="144" t="s">
        <v>166</v>
      </c>
      <c r="AY146" s="13" t="s">
        <v>155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3" t="s">
        <v>76</v>
      </c>
      <c r="BK146" s="145">
        <f t="shared" si="9"/>
        <v>0</v>
      </c>
      <c r="BL146" s="13" t="s">
        <v>319</v>
      </c>
      <c r="BM146" s="144" t="s">
        <v>782</v>
      </c>
    </row>
    <row r="147" spans="2:65" s="1" customFormat="1" ht="16.5" customHeight="1">
      <c r="B147" s="133"/>
      <c r="C147" s="146" t="s">
        <v>206</v>
      </c>
      <c r="D147" s="146" t="s">
        <v>289</v>
      </c>
      <c r="E147" s="147" t="s">
        <v>783</v>
      </c>
      <c r="F147" s="148" t="s">
        <v>784</v>
      </c>
      <c r="G147" s="149" t="s">
        <v>324</v>
      </c>
      <c r="H147" s="150">
        <v>19</v>
      </c>
      <c r="I147" s="151"/>
      <c r="J147" s="151">
        <f t="shared" si="0"/>
        <v>0</v>
      </c>
      <c r="K147" s="148" t="s">
        <v>1</v>
      </c>
      <c r="L147" s="152"/>
      <c r="M147" s="153" t="s">
        <v>1</v>
      </c>
      <c r="N147" s="154" t="s">
        <v>34</v>
      </c>
      <c r="O147" s="142">
        <v>0</v>
      </c>
      <c r="P147" s="142">
        <f t="shared" si="1"/>
        <v>0</v>
      </c>
      <c r="Q147" s="142">
        <v>0</v>
      </c>
      <c r="R147" s="142">
        <f t="shared" si="2"/>
        <v>0</v>
      </c>
      <c r="S147" s="142">
        <v>0</v>
      </c>
      <c r="T147" s="143">
        <f t="shared" si="3"/>
        <v>0</v>
      </c>
      <c r="AR147" s="144" t="s">
        <v>481</v>
      </c>
      <c r="AT147" s="144" t="s">
        <v>289</v>
      </c>
      <c r="AU147" s="144" t="s">
        <v>166</v>
      </c>
      <c r="AY147" s="13" t="s">
        <v>155</v>
      </c>
      <c r="BE147" s="145">
        <f t="shared" si="4"/>
        <v>0</v>
      </c>
      <c r="BF147" s="145">
        <f t="shared" si="5"/>
        <v>0</v>
      </c>
      <c r="BG147" s="145">
        <f t="shared" si="6"/>
        <v>0</v>
      </c>
      <c r="BH147" s="145">
        <f t="shared" si="7"/>
        <v>0</v>
      </c>
      <c r="BI147" s="145">
        <f t="shared" si="8"/>
        <v>0</v>
      </c>
      <c r="BJ147" s="13" t="s">
        <v>76</v>
      </c>
      <c r="BK147" s="145">
        <f t="shared" si="9"/>
        <v>0</v>
      </c>
      <c r="BL147" s="13" t="s">
        <v>319</v>
      </c>
      <c r="BM147" s="144" t="s">
        <v>785</v>
      </c>
    </row>
    <row r="148" spans="2:65" s="1" customFormat="1" ht="16.5" customHeight="1">
      <c r="B148" s="133"/>
      <c r="C148" s="146" t="s">
        <v>210</v>
      </c>
      <c r="D148" s="146" t="s">
        <v>289</v>
      </c>
      <c r="E148" s="147" t="s">
        <v>786</v>
      </c>
      <c r="F148" s="148" t="s">
        <v>787</v>
      </c>
      <c r="G148" s="149" t="s">
        <v>324</v>
      </c>
      <c r="H148" s="150">
        <v>19</v>
      </c>
      <c r="I148" s="151"/>
      <c r="J148" s="151">
        <f t="shared" si="0"/>
        <v>0</v>
      </c>
      <c r="K148" s="148" t="s">
        <v>1</v>
      </c>
      <c r="L148" s="152"/>
      <c r="M148" s="153" t="s">
        <v>1</v>
      </c>
      <c r="N148" s="154" t="s">
        <v>34</v>
      </c>
      <c r="O148" s="142">
        <v>0</v>
      </c>
      <c r="P148" s="142">
        <f t="shared" si="1"/>
        <v>0</v>
      </c>
      <c r="Q148" s="142">
        <v>0</v>
      </c>
      <c r="R148" s="142">
        <f t="shared" si="2"/>
        <v>0</v>
      </c>
      <c r="S148" s="142">
        <v>0</v>
      </c>
      <c r="T148" s="143">
        <f t="shared" si="3"/>
        <v>0</v>
      </c>
      <c r="AR148" s="144" t="s">
        <v>481</v>
      </c>
      <c r="AT148" s="144" t="s">
        <v>289</v>
      </c>
      <c r="AU148" s="144" t="s">
        <v>166</v>
      </c>
      <c r="AY148" s="13" t="s">
        <v>155</v>
      </c>
      <c r="BE148" s="145">
        <f t="shared" si="4"/>
        <v>0</v>
      </c>
      <c r="BF148" s="145">
        <f t="shared" si="5"/>
        <v>0</v>
      </c>
      <c r="BG148" s="145">
        <f t="shared" si="6"/>
        <v>0</v>
      </c>
      <c r="BH148" s="145">
        <f t="shared" si="7"/>
        <v>0</v>
      </c>
      <c r="BI148" s="145">
        <f t="shared" si="8"/>
        <v>0</v>
      </c>
      <c r="BJ148" s="13" t="s">
        <v>76</v>
      </c>
      <c r="BK148" s="145">
        <f t="shared" si="9"/>
        <v>0</v>
      </c>
      <c r="BL148" s="13" t="s">
        <v>319</v>
      </c>
      <c r="BM148" s="144" t="s">
        <v>788</v>
      </c>
    </row>
    <row r="149" spans="2:65" s="1" customFormat="1" ht="16.5" customHeight="1">
      <c r="B149" s="133"/>
      <c r="C149" s="146" t="s">
        <v>215</v>
      </c>
      <c r="D149" s="146" t="s">
        <v>289</v>
      </c>
      <c r="E149" s="147" t="s">
        <v>789</v>
      </c>
      <c r="F149" s="148" t="s">
        <v>790</v>
      </c>
      <c r="G149" s="149" t="s">
        <v>324</v>
      </c>
      <c r="H149" s="150">
        <v>1</v>
      </c>
      <c r="I149" s="151"/>
      <c r="J149" s="151">
        <f t="shared" si="0"/>
        <v>0</v>
      </c>
      <c r="K149" s="148" t="s">
        <v>1</v>
      </c>
      <c r="L149" s="152"/>
      <c r="M149" s="153" t="s">
        <v>1</v>
      </c>
      <c r="N149" s="154" t="s">
        <v>34</v>
      </c>
      <c r="O149" s="142">
        <v>0</v>
      </c>
      <c r="P149" s="142">
        <f t="shared" si="1"/>
        <v>0</v>
      </c>
      <c r="Q149" s="142">
        <v>0</v>
      </c>
      <c r="R149" s="142">
        <f t="shared" si="2"/>
        <v>0</v>
      </c>
      <c r="S149" s="142">
        <v>0</v>
      </c>
      <c r="T149" s="143">
        <f t="shared" si="3"/>
        <v>0</v>
      </c>
      <c r="AR149" s="144" t="s">
        <v>481</v>
      </c>
      <c r="AT149" s="144" t="s">
        <v>289</v>
      </c>
      <c r="AU149" s="144" t="s">
        <v>166</v>
      </c>
      <c r="AY149" s="13" t="s">
        <v>155</v>
      </c>
      <c r="BE149" s="145">
        <f t="shared" si="4"/>
        <v>0</v>
      </c>
      <c r="BF149" s="145">
        <f t="shared" si="5"/>
        <v>0</v>
      </c>
      <c r="BG149" s="145">
        <f t="shared" si="6"/>
        <v>0</v>
      </c>
      <c r="BH149" s="145">
        <f t="shared" si="7"/>
        <v>0</v>
      </c>
      <c r="BI149" s="145">
        <f t="shared" si="8"/>
        <v>0</v>
      </c>
      <c r="BJ149" s="13" t="s">
        <v>76</v>
      </c>
      <c r="BK149" s="145">
        <f t="shared" si="9"/>
        <v>0</v>
      </c>
      <c r="BL149" s="13" t="s">
        <v>319</v>
      </c>
      <c r="BM149" s="144" t="s">
        <v>791</v>
      </c>
    </row>
    <row r="150" spans="2:65" s="11" customFormat="1" ht="20.85" customHeight="1">
      <c r="B150" s="121"/>
      <c r="D150" s="122" t="s">
        <v>68</v>
      </c>
      <c r="E150" s="131" t="s">
        <v>792</v>
      </c>
      <c r="F150" s="131" t="s">
        <v>793</v>
      </c>
      <c r="J150" s="132">
        <f>BK150</f>
        <v>0</v>
      </c>
      <c r="L150" s="121"/>
      <c r="M150" s="125"/>
      <c r="N150" s="126"/>
      <c r="O150" s="126"/>
      <c r="P150" s="127">
        <f>SUM(P151:P154)</f>
        <v>0</v>
      </c>
      <c r="Q150" s="126"/>
      <c r="R150" s="127">
        <f>SUM(R151:R154)</f>
        <v>0</v>
      </c>
      <c r="S150" s="126"/>
      <c r="T150" s="128">
        <f>SUM(T151:T154)</f>
        <v>0</v>
      </c>
      <c r="AR150" s="122" t="s">
        <v>166</v>
      </c>
      <c r="AT150" s="129" t="s">
        <v>68</v>
      </c>
      <c r="AU150" s="129" t="s">
        <v>78</v>
      </c>
      <c r="AY150" s="122" t="s">
        <v>155</v>
      </c>
      <c r="BK150" s="130">
        <f>SUM(BK151:BK154)</f>
        <v>0</v>
      </c>
    </row>
    <row r="151" spans="2:65" s="1" customFormat="1" ht="16.5" customHeight="1">
      <c r="B151" s="133"/>
      <c r="C151" s="146" t="s">
        <v>8</v>
      </c>
      <c r="D151" s="146" t="s">
        <v>289</v>
      </c>
      <c r="E151" s="147" t="s">
        <v>794</v>
      </c>
      <c r="F151" s="148" t="s">
        <v>795</v>
      </c>
      <c r="G151" s="149" t="s">
        <v>324</v>
      </c>
      <c r="H151" s="150">
        <v>15</v>
      </c>
      <c r="I151" s="151"/>
      <c r="J151" s="151">
        <f>ROUND(I151*H151,2)</f>
        <v>0</v>
      </c>
      <c r="K151" s="148" t="s">
        <v>1</v>
      </c>
      <c r="L151" s="152"/>
      <c r="M151" s="153" t="s">
        <v>1</v>
      </c>
      <c r="N151" s="154" t="s">
        <v>34</v>
      </c>
      <c r="O151" s="142">
        <v>0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481</v>
      </c>
      <c r="AT151" s="144" t="s">
        <v>289</v>
      </c>
      <c r="AU151" s="144" t="s">
        <v>166</v>
      </c>
      <c r="AY151" s="13" t="s">
        <v>155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3" t="s">
        <v>76</v>
      </c>
      <c r="BK151" s="145">
        <f>ROUND(I151*H151,2)</f>
        <v>0</v>
      </c>
      <c r="BL151" s="13" t="s">
        <v>319</v>
      </c>
      <c r="BM151" s="144" t="s">
        <v>796</v>
      </c>
    </row>
    <row r="152" spans="2:65" s="1" customFormat="1" ht="16.5" customHeight="1">
      <c r="B152" s="133"/>
      <c r="C152" s="146" t="s">
        <v>222</v>
      </c>
      <c r="D152" s="146" t="s">
        <v>289</v>
      </c>
      <c r="E152" s="147" t="s">
        <v>774</v>
      </c>
      <c r="F152" s="148" t="s">
        <v>775</v>
      </c>
      <c r="G152" s="149" t="s">
        <v>329</v>
      </c>
      <c r="H152" s="150">
        <v>78</v>
      </c>
      <c r="I152" s="151"/>
      <c r="J152" s="151">
        <f>ROUND(I152*H152,2)</f>
        <v>0</v>
      </c>
      <c r="K152" s="148" t="s">
        <v>1</v>
      </c>
      <c r="L152" s="152"/>
      <c r="M152" s="153" t="s">
        <v>1</v>
      </c>
      <c r="N152" s="154" t="s">
        <v>34</v>
      </c>
      <c r="O152" s="142">
        <v>0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481</v>
      </c>
      <c r="AT152" s="144" t="s">
        <v>289</v>
      </c>
      <c r="AU152" s="144" t="s">
        <v>166</v>
      </c>
      <c r="AY152" s="13" t="s">
        <v>155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3" t="s">
        <v>76</v>
      </c>
      <c r="BK152" s="145">
        <f>ROUND(I152*H152,2)</f>
        <v>0</v>
      </c>
      <c r="BL152" s="13" t="s">
        <v>319</v>
      </c>
      <c r="BM152" s="144" t="s">
        <v>797</v>
      </c>
    </row>
    <row r="153" spans="2:65" s="1" customFormat="1" ht="16.5" customHeight="1">
      <c r="B153" s="133"/>
      <c r="C153" s="146" t="s">
        <v>226</v>
      </c>
      <c r="D153" s="146" t="s">
        <v>289</v>
      </c>
      <c r="E153" s="147" t="s">
        <v>798</v>
      </c>
      <c r="F153" s="148" t="s">
        <v>781</v>
      </c>
      <c r="G153" s="149" t="s">
        <v>324</v>
      </c>
      <c r="H153" s="150">
        <v>20</v>
      </c>
      <c r="I153" s="151"/>
      <c r="J153" s="151">
        <f>ROUND(I153*H153,2)</f>
        <v>0</v>
      </c>
      <c r="K153" s="148" t="s">
        <v>1</v>
      </c>
      <c r="L153" s="152"/>
      <c r="M153" s="153" t="s">
        <v>1</v>
      </c>
      <c r="N153" s="154" t="s">
        <v>34</v>
      </c>
      <c r="O153" s="142">
        <v>0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481</v>
      </c>
      <c r="AT153" s="144" t="s">
        <v>289</v>
      </c>
      <c r="AU153" s="144" t="s">
        <v>166</v>
      </c>
      <c r="AY153" s="13" t="s">
        <v>155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3" t="s">
        <v>76</v>
      </c>
      <c r="BK153" s="145">
        <f>ROUND(I153*H153,2)</f>
        <v>0</v>
      </c>
      <c r="BL153" s="13" t="s">
        <v>319</v>
      </c>
      <c r="BM153" s="144" t="s">
        <v>799</v>
      </c>
    </row>
    <row r="154" spans="2:65" s="1" customFormat="1" ht="16.5" customHeight="1">
      <c r="B154" s="133"/>
      <c r="C154" s="146" t="s">
        <v>231</v>
      </c>
      <c r="D154" s="146" t="s">
        <v>289</v>
      </c>
      <c r="E154" s="147" t="s">
        <v>800</v>
      </c>
      <c r="F154" s="148" t="s">
        <v>801</v>
      </c>
      <c r="G154" s="149" t="s">
        <v>324</v>
      </c>
      <c r="H154" s="150">
        <v>25</v>
      </c>
      <c r="I154" s="151"/>
      <c r="J154" s="151">
        <f>ROUND(I154*H154,2)</f>
        <v>0</v>
      </c>
      <c r="K154" s="148" t="s">
        <v>1</v>
      </c>
      <c r="L154" s="152"/>
      <c r="M154" s="153" t="s">
        <v>1</v>
      </c>
      <c r="N154" s="154" t="s">
        <v>34</v>
      </c>
      <c r="O154" s="142">
        <v>0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481</v>
      </c>
      <c r="AT154" s="144" t="s">
        <v>289</v>
      </c>
      <c r="AU154" s="144" t="s">
        <v>166</v>
      </c>
      <c r="AY154" s="13" t="s">
        <v>155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3" t="s">
        <v>76</v>
      </c>
      <c r="BK154" s="145">
        <f>ROUND(I154*H154,2)</f>
        <v>0</v>
      </c>
      <c r="BL154" s="13" t="s">
        <v>319</v>
      </c>
      <c r="BM154" s="144" t="s">
        <v>802</v>
      </c>
    </row>
    <row r="155" spans="2:65" s="11" customFormat="1" ht="20.85" customHeight="1">
      <c r="B155" s="121"/>
      <c r="D155" s="122" t="s">
        <v>68</v>
      </c>
      <c r="E155" s="131" t="s">
        <v>803</v>
      </c>
      <c r="F155" s="131" t="s">
        <v>804</v>
      </c>
      <c r="J155" s="132">
        <f>BK155</f>
        <v>0</v>
      </c>
      <c r="L155" s="121"/>
      <c r="M155" s="125"/>
      <c r="N155" s="126"/>
      <c r="O155" s="126"/>
      <c r="P155" s="127">
        <f>SUM(P156:P157)</f>
        <v>0</v>
      </c>
      <c r="Q155" s="126"/>
      <c r="R155" s="127">
        <f>SUM(R156:R157)</f>
        <v>0</v>
      </c>
      <c r="S155" s="126"/>
      <c r="T155" s="128">
        <f>SUM(T156:T157)</f>
        <v>0</v>
      </c>
      <c r="AR155" s="122" t="s">
        <v>166</v>
      </c>
      <c r="AT155" s="129" t="s">
        <v>68</v>
      </c>
      <c r="AU155" s="129" t="s">
        <v>78</v>
      </c>
      <c r="AY155" s="122" t="s">
        <v>155</v>
      </c>
      <c r="BK155" s="130">
        <f>SUM(BK156:BK157)</f>
        <v>0</v>
      </c>
    </row>
    <row r="156" spans="2:65" s="1" customFormat="1" ht="16.5" customHeight="1">
      <c r="B156" s="133"/>
      <c r="C156" s="146" t="s">
        <v>236</v>
      </c>
      <c r="D156" s="146" t="s">
        <v>289</v>
      </c>
      <c r="E156" s="147" t="s">
        <v>805</v>
      </c>
      <c r="F156" s="148" t="s">
        <v>806</v>
      </c>
      <c r="G156" s="149" t="s">
        <v>324</v>
      </c>
      <c r="H156" s="150">
        <v>2</v>
      </c>
      <c r="I156" s="151"/>
      <c r="J156" s="151">
        <f>ROUND(I156*H156,2)</f>
        <v>0</v>
      </c>
      <c r="K156" s="148" t="s">
        <v>1</v>
      </c>
      <c r="L156" s="152"/>
      <c r="M156" s="153" t="s">
        <v>1</v>
      </c>
      <c r="N156" s="154" t="s">
        <v>34</v>
      </c>
      <c r="O156" s="142">
        <v>0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481</v>
      </c>
      <c r="AT156" s="144" t="s">
        <v>289</v>
      </c>
      <c r="AU156" s="144" t="s">
        <v>166</v>
      </c>
      <c r="AY156" s="13" t="s">
        <v>155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3" t="s">
        <v>76</v>
      </c>
      <c r="BK156" s="145">
        <f>ROUND(I156*H156,2)</f>
        <v>0</v>
      </c>
      <c r="BL156" s="13" t="s">
        <v>319</v>
      </c>
      <c r="BM156" s="144" t="s">
        <v>807</v>
      </c>
    </row>
    <row r="157" spans="2:65" s="1" customFormat="1" ht="16.5" customHeight="1">
      <c r="B157" s="133"/>
      <c r="C157" s="146" t="s">
        <v>240</v>
      </c>
      <c r="D157" s="146" t="s">
        <v>289</v>
      </c>
      <c r="E157" s="147" t="s">
        <v>808</v>
      </c>
      <c r="F157" s="148" t="s">
        <v>809</v>
      </c>
      <c r="G157" s="149" t="s">
        <v>324</v>
      </c>
      <c r="H157" s="150">
        <v>1</v>
      </c>
      <c r="I157" s="151"/>
      <c r="J157" s="151">
        <f>ROUND(I157*H157,2)</f>
        <v>0</v>
      </c>
      <c r="K157" s="148" t="s">
        <v>1</v>
      </c>
      <c r="L157" s="152"/>
      <c r="M157" s="153" t="s">
        <v>1</v>
      </c>
      <c r="N157" s="154" t="s">
        <v>34</v>
      </c>
      <c r="O157" s="142">
        <v>0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481</v>
      </c>
      <c r="AT157" s="144" t="s">
        <v>289</v>
      </c>
      <c r="AU157" s="144" t="s">
        <v>166</v>
      </c>
      <c r="AY157" s="13" t="s">
        <v>155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3" t="s">
        <v>76</v>
      </c>
      <c r="BK157" s="145">
        <f>ROUND(I157*H157,2)</f>
        <v>0</v>
      </c>
      <c r="BL157" s="13" t="s">
        <v>319</v>
      </c>
      <c r="BM157" s="144" t="s">
        <v>810</v>
      </c>
    </row>
    <row r="158" spans="2:65" s="11" customFormat="1" ht="20.85" customHeight="1">
      <c r="B158" s="121"/>
      <c r="D158" s="122" t="s">
        <v>68</v>
      </c>
      <c r="E158" s="131" t="s">
        <v>811</v>
      </c>
      <c r="F158" s="131" t="s">
        <v>812</v>
      </c>
      <c r="J158" s="132">
        <f>BK158</f>
        <v>0</v>
      </c>
      <c r="L158" s="121"/>
      <c r="M158" s="125"/>
      <c r="N158" s="126"/>
      <c r="O158" s="126"/>
      <c r="P158" s="127">
        <f>SUM(P159:P167)</f>
        <v>0</v>
      </c>
      <c r="Q158" s="126"/>
      <c r="R158" s="127">
        <f>SUM(R159:R167)</f>
        <v>0</v>
      </c>
      <c r="S158" s="126"/>
      <c r="T158" s="128">
        <f>SUM(T159:T167)</f>
        <v>0</v>
      </c>
      <c r="AR158" s="122" t="s">
        <v>166</v>
      </c>
      <c r="AT158" s="129" t="s">
        <v>68</v>
      </c>
      <c r="AU158" s="129" t="s">
        <v>78</v>
      </c>
      <c r="AY158" s="122" t="s">
        <v>155</v>
      </c>
      <c r="BK158" s="130">
        <f>SUM(BK159:BK167)</f>
        <v>0</v>
      </c>
    </row>
    <row r="159" spans="2:65" s="1" customFormat="1" ht="16.5" customHeight="1">
      <c r="B159" s="133"/>
      <c r="C159" s="146" t="s">
        <v>7</v>
      </c>
      <c r="D159" s="146" t="s">
        <v>289</v>
      </c>
      <c r="E159" s="147" t="s">
        <v>813</v>
      </c>
      <c r="F159" s="148" t="s">
        <v>814</v>
      </c>
      <c r="G159" s="149" t="s">
        <v>324</v>
      </c>
      <c r="H159" s="150">
        <v>10</v>
      </c>
      <c r="I159" s="151"/>
      <c r="J159" s="151">
        <f t="shared" ref="J159:J167" si="10">ROUND(I159*H159,2)</f>
        <v>0</v>
      </c>
      <c r="K159" s="148" t="s">
        <v>1</v>
      </c>
      <c r="L159" s="152"/>
      <c r="M159" s="153" t="s">
        <v>1</v>
      </c>
      <c r="N159" s="154" t="s">
        <v>34</v>
      </c>
      <c r="O159" s="142">
        <v>0</v>
      </c>
      <c r="P159" s="142">
        <f t="shared" ref="P159:P167" si="11">O159*H159</f>
        <v>0</v>
      </c>
      <c r="Q159" s="142">
        <v>0</v>
      </c>
      <c r="R159" s="142">
        <f t="shared" ref="R159:R167" si="12">Q159*H159</f>
        <v>0</v>
      </c>
      <c r="S159" s="142">
        <v>0</v>
      </c>
      <c r="T159" s="143">
        <f t="shared" ref="T159:T167" si="13">S159*H159</f>
        <v>0</v>
      </c>
      <c r="AR159" s="144" t="s">
        <v>481</v>
      </c>
      <c r="AT159" s="144" t="s">
        <v>289</v>
      </c>
      <c r="AU159" s="144" t="s">
        <v>166</v>
      </c>
      <c r="AY159" s="13" t="s">
        <v>155</v>
      </c>
      <c r="BE159" s="145">
        <f t="shared" ref="BE159:BE167" si="14">IF(N159="základní",J159,0)</f>
        <v>0</v>
      </c>
      <c r="BF159" s="145">
        <f t="shared" ref="BF159:BF167" si="15">IF(N159="snížená",J159,0)</f>
        <v>0</v>
      </c>
      <c r="BG159" s="145">
        <f t="shared" ref="BG159:BG167" si="16">IF(N159="zákl. přenesená",J159,0)</f>
        <v>0</v>
      </c>
      <c r="BH159" s="145">
        <f t="shared" ref="BH159:BH167" si="17">IF(N159="sníž. přenesená",J159,0)</f>
        <v>0</v>
      </c>
      <c r="BI159" s="145">
        <f t="shared" ref="BI159:BI167" si="18">IF(N159="nulová",J159,0)</f>
        <v>0</v>
      </c>
      <c r="BJ159" s="13" t="s">
        <v>76</v>
      </c>
      <c r="BK159" s="145">
        <f t="shared" ref="BK159:BK167" si="19">ROUND(I159*H159,2)</f>
        <v>0</v>
      </c>
      <c r="BL159" s="13" t="s">
        <v>319</v>
      </c>
      <c r="BM159" s="144" t="s">
        <v>815</v>
      </c>
    </row>
    <row r="160" spans="2:65" s="1" customFormat="1" ht="16.5" customHeight="1">
      <c r="B160" s="133"/>
      <c r="C160" s="146" t="s">
        <v>247</v>
      </c>
      <c r="D160" s="146" t="s">
        <v>289</v>
      </c>
      <c r="E160" s="147" t="s">
        <v>794</v>
      </c>
      <c r="F160" s="148" t="s">
        <v>795</v>
      </c>
      <c r="G160" s="149" t="s">
        <v>324</v>
      </c>
      <c r="H160" s="150">
        <v>7</v>
      </c>
      <c r="I160" s="151"/>
      <c r="J160" s="151">
        <f t="shared" si="10"/>
        <v>0</v>
      </c>
      <c r="K160" s="148" t="s">
        <v>1</v>
      </c>
      <c r="L160" s="152"/>
      <c r="M160" s="153" t="s">
        <v>1</v>
      </c>
      <c r="N160" s="154" t="s">
        <v>34</v>
      </c>
      <c r="O160" s="142">
        <v>0</v>
      </c>
      <c r="P160" s="142">
        <f t="shared" si="11"/>
        <v>0</v>
      </c>
      <c r="Q160" s="142">
        <v>0</v>
      </c>
      <c r="R160" s="142">
        <f t="shared" si="12"/>
        <v>0</v>
      </c>
      <c r="S160" s="142">
        <v>0</v>
      </c>
      <c r="T160" s="143">
        <f t="shared" si="13"/>
        <v>0</v>
      </c>
      <c r="AR160" s="144" t="s">
        <v>481</v>
      </c>
      <c r="AT160" s="144" t="s">
        <v>289</v>
      </c>
      <c r="AU160" s="144" t="s">
        <v>166</v>
      </c>
      <c r="AY160" s="13" t="s">
        <v>155</v>
      </c>
      <c r="BE160" s="145">
        <f t="shared" si="14"/>
        <v>0</v>
      </c>
      <c r="BF160" s="145">
        <f t="shared" si="15"/>
        <v>0</v>
      </c>
      <c r="BG160" s="145">
        <f t="shared" si="16"/>
        <v>0</v>
      </c>
      <c r="BH160" s="145">
        <f t="shared" si="17"/>
        <v>0</v>
      </c>
      <c r="BI160" s="145">
        <f t="shared" si="18"/>
        <v>0</v>
      </c>
      <c r="BJ160" s="13" t="s">
        <v>76</v>
      </c>
      <c r="BK160" s="145">
        <f t="shared" si="19"/>
        <v>0</v>
      </c>
      <c r="BL160" s="13" t="s">
        <v>319</v>
      </c>
      <c r="BM160" s="144" t="s">
        <v>816</v>
      </c>
    </row>
    <row r="161" spans="2:65" s="1" customFormat="1" ht="16.5" customHeight="1">
      <c r="B161" s="133"/>
      <c r="C161" s="146" t="s">
        <v>252</v>
      </c>
      <c r="D161" s="146" t="s">
        <v>289</v>
      </c>
      <c r="E161" s="147" t="s">
        <v>817</v>
      </c>
      <c r="F161" s="148" t="s">
        <v>818</v>
      </c>
      <c r="G161" s="149" t="s">
        <v>324</v>
      </c>
      <c r="H161" s="150">
        <v>10</v>
      </c>
      <c r="I161" s="151"/>
      <c r="J161" s="151">
        <f t="shared" si="10"/>
        <v>0</v>
      </c>
      <c r="K161" s="148" t="s">
        <v>1</v>
      </c>
      <c r="L161" s="152"/>
      <c r="M161" s="153" t="s">
        <v>1</v>
      </c>
      <c r="N161" s="154" t="s">
        <v>34</v>
      </c>
      <c r="O161" s="142">
        <v>0</v>
      </c>
      <c r="P161" s="142">
        <f t="shared" si="11"/>
        <v>0</v>
      </c>
      <c r="Q161" s="142">
        <v>0</v>
      </c>
      <c r="R161" s="142">
        <f t="shared" si="12"/>
        <v>0</v>
      </c>
      <c r="S161" s="142">
        <v>0</v>
      </c>
      <c r="T161" s="143">
        <f t="shared" si="13"/>
        <v>0</v>
      </c>
      <c r="AR161" s="144" t="s">
        <v>481</v>
      </c>
      <c r="AT161" s="144" t="s">
        <v>289</v>
      </c>
      <c r="AU161" s="144" t="s">
        <v>166</v>
      </c>
      <c r="AY161" s="13" t="s">
        <v>155</v>
      </c>
      <c r="BE161" s="145">
        <f t="shared" si="14"/>
        <v>0</v>
      </c>
      <c r="BF161" s="145">
        <f t="shared" si="15"/>
        <v>0</v>
      </c>
      <c r="BG161" s="145">
        <f t="shared" si="16"/>
        <v>0</v>
      </c>
      <c r="BH161" s="145">
        <f t="shared" si="17"/>
        <v>0</v>
      </c>
      <c r="BI161" s="145">
        <f t="shared" si="18"/>
        <v>0</v>
      </c>
      <c r="BJ161" s="13" t="s">
        <v>76</v>
      </c>
      <c r="BK161" s="145">
        <f t="shared" si="19"/>
        <v>0</v>
      </c>
      <c r="BL161" s="13" t="s">
        <v>319</v>
      </c>
      <c r="BM161" s="144" t="s">
        <v>819</v>
      </c>
    </row>
    <row r="162" spans="2:65" s="1" customFormat="1" ht="16.5" customHeight="1">
      <c r="B162" s="133"/>
      <c r="C162" s="146" t="s">
        <v>256</v>
      </c>
      <c r="D162" s="146" t="s">
        <v>289</v>
      </c>
      <c r="E162" s="147" t="s">
        <v>820</v>
      </c>
      <c r="F162" s="148" t="s">
        <v>821</v>
      </c>
      <c r="G162" s="149" t="s">
        <v>324</v>
      </c>
      <c r="H162" s="150">
        <v>4</v>
      </c>
      <c r="I162" s="151"/>
      <c r="J162" s="151">
        <f t="shared" si="10"/>
        <v>0</v>
      </c>
      <c r="K162" s="148" t="s">
        <v>1</v>
      </c>
      <c r="L162" s="152"/>
      <c r="M162" s="153" t="s">
        <v>1</v>
      </c>
      <c r="N162" s="154" t="s">
        <v>34</v>
      </c>
      <c r="O162" s="142">
        <v>0</v>
      </c>
      <c r="P162" s="142">
        <f t="shared" si="11"/>
        <v>0</v>
      </c>
      <c r="Q162" s="142">
        <v>0</v>
      </c>
      <c r="R162" s="142">
        <f t="shared" si="12"/>
        <v>0</v>
      </c>
      <c r="S162" s="142">
        <v>0</v>
      </c>
      <c r="T162" s="143">
        <f t="shared" si="13"/>
        <v>0</v>
      </c>
      <c r="AR162" s="144" t="s">
        <v>481</v>
      </c>
      <c r="AT162" s="144" t="s">
        <v>289</v>
      </c>
      <c r="AU162" s="144" t="s">
        <v>166</v>
      </c>
      <c r="AY162" s="13" t="s">
        <v>155</v>
      </c>
      <c r="BE162" s="145">
        <f t="shared" si="14"/>
        <v>0</v>
      </c>
      <c r="BF162" s="145">
        <f t="shared" si="15"/>
        <v>0</v>
      </c>
      <c r="BG162" s="145">
        <f t="shared" si="16"/>
        <v>0</v>
      </c>
      <c r="BH162" s="145">
        <f t="shared" si="17"/>
        <v>0</v>
      </c>
      <c r="BI162" s="145">
        <f t="shared" si="18"/>
        <v>0</v>
      </c>
      <c r="BJ162" s="13" t="s">
        <v>76</v>
      </c>
      <c r="BK162" s="145">
        <f t="shared" si="19"/>
        <v>0</v>
      </c>
      <c r="BL162" s="13" t="s">
        <v>319</v>
      </c>
      <c r="BM162" s="144" t="s">
        <v>822</v>
      </c>
    </row>
    <row r="163" spans="2:65" s="1" customFormat="1" ht="16.5" customHeight="1">
      <c r="B163" s="133"/>
      <c r="C163" s="146" t="s">
        <v>260</v>
      </c>
      <c r="D163" s="146" t="s">
        <v>289</v>
      </c>
      <c r="E163" s="147" t="s">
        <v>817</v>
      </c>
      <c r="F163" s="148" t="s">
        <v>818</v>
      </c>
      <c r="G163" s="149" t="s">
        <v>324</v>
      </c>
      <c r="H163" s="150">
        <v>4</v>
      </c>
      <c r="I163" s="151"/>
      <c r="J163" s="151">
        <f t="shared" si="10"/>
        <v>0</v>
      </c>
      <c r="K163" s="148" t="s">
        <v>1</v>
      </c>
      <c r="L163" s="152"/>
      <c r="M163" s="153" t="s">
        <v>1</v>
      </c>
      <c r="N163" s="154" t="s">
        <v>34</v>
      </c>
      <c r="O163" s="142">
        <v>0</v>
      </c>
      <c r="P163" s="142">
        <f t="shared" si="11"/>
        <v>0</v>
      </c>
      <c r="Q163" s="142">
        <v>0</v>
      </c>
      <c r="R163" s="142">
        <f t="shared" si="12"/>
        <v>0</v>
      </c>
      <c r="S163" s="142">
        <v>0</v>
      </c>
      <c r="T163" s="143">
        <f t="shared" si="13"/>
        <v>0</v>
      </c>
      <c r="AR163" s="144" t="s">
        <v>481</v>
      </c>
      <c r="AT163" s="144" t="s">
        <v>289</v>
      </c>
      <c r="AU163" s="144" t="s">
        <v>166</v>
      </c>
      <c r="AY163" s="13" t="s">
        <v>155</v>
      </c>
      <c r="BE163" s="145">
        <f t="shared" si="14"/>
        <v>0</v>
      </c>
      <c r="BF163" s="145">
        <f t="shared" si="15"/>
        <v>0</v>
      </c>
      <c r="BG163" s="145">
        <f t="shared" si="16"/>
        <v>0</v>
      </c>
      <c r="BH163" s="145">
        <f t="shared" si="17"/>
        <v>0</v>
      </c>
      <c r="BI163" s="145">
        <f t="shared" si="18"/>
        <v>0</v>
      </c>
      <c r="BJ163" s="13" t="s">
        <v>76</v>
      </c>
      <c r="BK163" s="145">
        <f t="shared" si="19"/>
        <v>0</v>
      </c>
      <c r="BL163" s="13" t="s">
        <v>319</v>
      </c>
      <c r="BM163" s="144" t="s">
        <v>823</v>
      </c>
    </row>
    <row r="164" spans="2:65" s="1" customFormat="1" ht="16.5" customHeight="1">
      <c r="B164" s="133"/>
      <c r="C164" s="146" t="s">
        <v>264</v>
      </c>
      <c r="D164" s="146" t="s">
        <v>289</v>
      </c>
      <c r="E164" s="147" t="s">
        <v>824</v>
      </c>
      <c r="F164" s="148" t="s">
        <v>825</v>
      </c>
      <c r="G164" s="149" t="s">
        <v>324</v>
      </c>
      <c r="H164" s="150">
        <v>1</v>
      </c>
      <c r="I164" s="151"/>
      <c r="J164" s="151">
        <f t="shared" si="10"/>
        <v>0</v>
      </c>
      <c r="K164" s="148" t="s">
        <v>1</v>
      </c>
      <c r="L164" s="152"/>
      <c r="M164" s="153" t="s">
        <v>1</v>
      </c>
      <c r="N164" s="154" t="s">
        <v>34</v>
      </c>
      <c r="O164" s="142">
        <v>0</v>
      </c>
      <c r="P164" s="142">
        <f t="shared" si="11"/>
        <v>0</v>
      </c>
      <c r="Q164" s="142">
        <v>0</v>
      </c>
      <c r="R164" s="142">
        <f t="shared" si="12"/>
        <v>0</v>
      </c>
      <c r="S164" s="142">
        <v>0</v>
      </c>
      <c r="T164" s="143">
        <f t="shared" si="13"/>
        <v>0</v>
      </c>
      <c r="AR164" s="144" t="s">
        <v>481</v>
      </c>
      <c r="AT164" s="144" t="s">
        <v>289</v>
      </c>
      <c r="AU164" s="144" t="s">
        <v>166</v>
      </c>
      <c r="AY164" s="13" t="s">
        <v>155</v>
      </c>
      <c r="BE164" s="145">
        <f t="shared" si="14"/>
        <v>0</v>
      </c>
      <c r="BF164" s="145">
        <f t="shared" si="15"/>
        <v>0</v>
      </c>
      <c r="BG164" s="145">
        <f t="shared" si="16"/>
        <v>0</v>
      </c>
      <c r="BH164" s="145">
        <f t="shared" si="17"/>
        <v>0</v>
      </c>
      <c r="BI164" s="145">
        <f t="shared" si="18"/>
        <v>0</v>
      </c>
      <c r="BJ164" s="13" t="s">
        <v>76</v>
      </c>
      <c r="BK164" s="145">
        <f t="shared" si="19"/>
        <v>0</v>
      </c>
      <c r="BL164" s="13" t="s">
        <v>319</v>
      </c>
      <c r="BM164" s="144" t="s">
        <v>826</v>
      </c>
    </row>
    <row r="165" spans="2:65" s="1" customFormat="1" ht="16.5" customHeight="1">
      <c r="B165" s="133"/>
      <c r="C165" s="146" t="s">
        <v>268</v>
      </c>
      <c r="D165" s="146" t="s">
        <v>289</v>
      </c>
      <c r="E165" s="147" t="s">
        <v>817</v>
      </c>
      <c r="F165" s="148" t="s">
        <v>818</v>
      </c>
      <c r="G165" s="149" t="s">
        <v>324</v>
      </c>
      <c r="H165" s="150">
        <v>1</v>
      </c>
      <c r="I165" s="151"/>
      <c r="J165" s="151">
        <f t="shared" si="10"/>
        <v>0</v>
      </c>
      <c r="K165" s="148" t="s">
        <v>1</v>
      </c>
      <c r="L165" s="152"/>
      <c r="M165" s="153" t="s">
        <v>1</v>
      </c>
      <c r="N165" s="154" t="s">
        <v>34</v>
      </c>
      <c r="O165" s="142">
        <v>0</v>
      </c>
      <c r="P165" s="142">
        <f t="shared" si="11"/>
        <v>0</v>
      </c>
      <c r="Q165" s="142">
        <v>0</v>
      </c>
      <c r="R165" s="142">
        <f t="shared" si="12"/>
        <v>0</v>
      </c>
      <c r="S165" s="142">
        <v>0</v>
      </c>
      <c r="T165" s="143">
        <f t="shared" si="13"/>
        <v>0</v>
      </c>
      <c r="AR165" s="144" t="s">
        <v>481</v>
      </c>
      <c r="AT165" s="144" t="s">
        <v>289</v>
      </c>
      <c r="AU165" s="144" t="s">
        <v>166</v>
      </c>
      <c r="AY165" s="13" t="s">
        <v>155</v>
      </c>
      <c r="BE165" s="145">
        <f t="shared" si="14"/>
        <v>0</v>
      </c>
      <c r="BF165" s="145">
        <f t="shared" si="15"/>
        <v>0</v>
      </c>
      <c r="BG165" s="145">
        <f t="shared" si="16"/>
        <v>0</v>
      </c>
      <c r="BH165" s="145">
        <f t="shared" si="17"/>
        <v>0</v>
      </c>
      <c r="BI165" s="145">
        <f t="shared" si="18"/>
        <v>0</v>
      </c>
      <c r="BJ165" s="13" t="s">
        <v>76</v>
      </c>
      <c r="BK165" s="145">
        <f t="shared" si="19"/>
        <v>0</v>
      </c>
      <c r="BL165" s="13" t="s">
        <v>319</v>
      </c>
      <c r="BM165" s="144" t="s">
        <v>827</v>
      </c>
    </row>
    <row r="166" spans="2:65" s="1" customFormat="1" ht="16.5" customHeight="1">
      <c r="B166" s="133"/>
      <c r="C166" s="146" t="s">
        <v>272</v>
      </c>
      <c r="D166" s="146" t="s">
        <v>289</v>
      </c>
      <c r="E166" s="147" t="s">
        <v>828</v>
      </c>
      <c r="F166" s="148" t="s">
        <v>829</v>
      </c>
      <c r="G166" s="149" t="s">
        <v>324</v>
      </c>
      <c r="H166" s="150">
        <v>1</v>
      </c>
      <c r="I166" s="151"/>
      <c r="J166" s="151">
        <f t="shared" si="10"/>
        <v>0</v>
      </c>
      <c r="K166" s="148" t="s">
        <v>1</v>
      </c>
      <c r="L166" s="152"/>
      <c r="M166" s="153" t="s">
        <v>1</v>
      </c>
      <c r="N166" s="154" t="s">
        <v>34</v>
      </c>
      <c r="O166" s="142">
        <v>0</v>
      </c>
      <c r="P166" s="142">
        <f t="shared" si="11"/>
        <v>0</v>
      </c>
      <c r="Q166" s="142">
        <v>0</v>
      </c>
      <c r="R166" s="142">
        <f t="shared" si="12"/>
        <v>0</v>
      </c>
      <c r="S166" s="142">
        <v>0</v>
      </c>
      <c r="T166" s="143">
        <f t="shared" si="13"/>
        <v>0</v>
      </c>
      <c r="AR166" s="144" t="s">
        <v>481</v>
      </c>
      <c r="AT166" s="144" t="s">
        <v>289</v>
      </c>
      <c r="AU166" s="144" t="s">
        <v>166</v>
      </c>
      <c r="AY166" s="13" t="s">
        <v>155</v>
      </c>
      <c r="BE166" s="145">
        <f t="shared" si="14"/>
        <v>0</v>
      </c>
      <c r="BF166" s="145">
        <f t="shared" si="15"/>
        <v>0</v>
      </c>
      <c r="BG166" s="145">
        <f t="shared" si="16"/>
        <v>0</v>
      </c>
      <c r="BH166" s="145">
        <f t="shared" si="17"/>
        <v>0</v>
      </c>
      <c r="BI166" s="145">
        <f t="shared" si="18"/>
        <v>0</v>
      </c>
      <c r="BJ166" s="13" t="s">
        <v>76</v>
      </c>
      <c r="BK166" s="145">
        <f t="shared" si="19"/>
        <v>0</v>
      </c>
      <c r="BL166" s="13" t="s">
        <v>319</v>
      </c>
      <c r="BM166" s="144" t="s">
        <v>830</v>
      </c>
    </row>
    <row r="167" spans="2:65" s="1" customFormat="1" ht="16.5" customHeight="1">
      <c r="B167" s="133"/>
      <c r="C167" s="146" t="s">
        <v>277</v>
      </c>
      <c r="D167" s="146" t="s">
        <v>289</v>
      </c>
      <c r="E167" s="147" t="s">
        <v>817</v>
      </c>
      <c r="F167" s="148" t="s">
        <v>818</v>
      </c>
      <c r="G167" s="149" t="s">
        <v>324</v>
      </c>
      <c r="H167" s="150">
        <v>1</v>
      </c>
      <c r="I167" s="151"/>
      <c r="J167" s="151">
        <f t="shared" si="10"/>
        <v>0</v>
      </c>
      <c r="K167" s="148" t="s">
        <v>1</v>
      </c>
      <c r="L167" s="152"/>
      <c r="M167" s="159" t="s">
        <v>1</v>
      </c>
      <c r="N167" s="160" t="s">
        <v>34</v>
      </c>
      <c r="O167" s="157">
        <v>0</v>
      </c>
      <c r="P167" s="157">
        <f t="shared" si="11"/>
        <v>0</v>
      </c>
      <c r="Q167" s="157">
        <v>0</v>
      </c>
      <c r="R167" s="157">
        <f t="shared" si="12"/>
        <v>0</v>
      </c>
      <c r="S167" s="157">
        <v>0</v>
      </c>
      <c r="T167" s="158">
        <f t="shared" si="13"/>
        <v>0</v>
      </c>
      <c r="AR167" s="144" t="s">
        <v>481</v>
      </c>
      <c r="AT167" s="144" t="s">
        <v>289</v>
      </c>
      <c r="AU167" s="144" t="s">
        <v>166</v>
      </c>
      <c r="AY167" s="13" t="s">
        <v>155</v>
      </c>
      <c r="BE167" s="145">
        <f t="shared" si="14"/>
        <v>0</v>
      </c>
      <c r="BF167" s="145">
        <f t="shared" si="15"/>
        <v>0</v>
      </c>
      <c r="BG167" s="145">
        <f t="shared" si="16"/>
        <v>0</v>
      </c>
      <c r="BH167" s="145">
        <f t="shared" si="17"/>
        <v>0</v>
      </c>
      <c r="BI167" s="145">
        <f t="shared" si="18"/>
        <v>0</v>
      </c>
      <c r="BJ167" s="13" t="s">
        <v>76</v>
      </c>
      <c r="BK167" s="145">
        <f t="shared" si="19"/>
        <v>0</v>
      </c>
      <c r="BL167" s="13" t="s">
        <v>319</v>
      </c>
      <c r="BM167" s="144" t="s">
        <v>831</v>
      </c>
    </row>
    <row r="168" spans="2:65" s="1" customFormat="1" ht="6.9" customHeight="1">
      <c r="B168" s="37"/>
      <c r="C168" s="38"/>
      <c r="D168" s="38"/>
      <c r="E168" s="38"/>
      <c r="F168" s="38"/>
      <c r="G168" s="38"/>
      <c r="H168" s="38"/>
      <c r="I168" s="38"/>
      <c r="J168" s="38"/>
      <c r="K168" s="38"/>
      <c r="L168" s="25"/>
    </row>
  </sheetData>
  <autoFilter ref="C128:K167"/>
  <mergeCells count="11">
    <mergeCell ref="E121:H121"/>
    <mergeCell ref="E7:H7"/>
    <mergeCell ref="E9:H9"/>
    <mergeCell ref="E11:H11"/>
    <mergeCell ref="E29:H29"/>
    <mergeCell ref="E85:H85"/>
    <mergeCell ref="L2:V2"/>
    <mergeCell ref="E87:H87"/>
    <mergeCell ref="E89:H89"/>
    <mergeCell ref="E117:H117"/>
    <mergeCell ref="E119:H11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5"/>
  <sheetViews>
    <sheetView showGridLines="0" workbookViewId="0">
      <selection activeCell="H24" sqref="H24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86"/>
    </row>
    <row r="2" spans="1:46" ht="36.9" customHeight="1">
      <c r="L2" s="193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3" t="s">
        <v>91</v>
      </c>
    </row>
    <row r="3" spans="1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1:46" ht="24.9" customHeight="1">
      <c r="B4" s="16"/>
      <c r="D4" s="17" t="s">
        <v>111</v>
      </c>
      <c r="L4" s="16"/>
      <c r="M4" s="87" t="s">
        <v>10</v>
      </c>
      <c r="AT4" s="13" t="s">
        <v>3</v>
      </c>
    </row>
    <row r="5" spans="1:46" ht="6.9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200" t="str">
        <f>'Rekapitulace stavby'!K6</f>
        <v>Novostavba zimoviště Liblín</v>
      </c>
      <c r="F7" s="202"/>
      <c r="G7" s="202"/>
      <c r="H7" s="202"/>
      <c r="L7" s="16"/>
    </row>
    <row r="8" spans="1:46" ht="12" customHeight="1">
      <c r="B8" s="16"/>
      <c r="D8" s="22" t="s">
        <v>112</v>
      </c>
      <c r="L8" s="16"/>
    </row>
    <row r="9" spans="1:46" s="1" customFormat="1" ht="16.5" customHeight="1">
      <c r="B9" s="25"/>
      <c r="E9" s="200" t="s">
        <v>832</v>
      </c>
      <c r="F9" s="201"/>
      <c r="G9" s="201"/>
      <c r="H9" s="201"/>
      <c r="L9" s="25"/>
    </row>
    <row r="10" spans="1:46" s="1" customFormat="1" ht="12" customHeight="1">
      <c r="B10" s="25"/>
      <c r="D10" s="22" t="s">
        <v>114</v>
      </c>
      <c r="L10" s="25"/>
    </row>
    <row r="11" spans="1:46" s="1" customFormat="1" ht="36.9" customHeight="1">
      <c r="B11" s="25"/>
      <c r="E11" s="181" t="s">
        <v>833</v>
      </c>
      <c r="F11" s="201"/>
      <c r="G11" s="201"/>
      <c r="H11" s="201"/>
      <c r="L11" s="25"/>
    </row>
    <row r="12" spans="1:46" s="1" customFormat="1">
      <c r="B12" s="25"/>
      <c r="L12" s="25"/>
    </row>
    <row r="13" spans="1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1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5">
        <f>'Rekapitulace stavby'!AN8</f>
        <v>43644</v>
      </c>
      <c r="L14" s="25"/>
    </row>
    <row r="15" spans="1:46" s="1" customFormat="1" ht="10.95" customHeight="1">
      <c r="B15" s="25"/>
      <c r="L15" s="25"/>
    </row>
    <row r="16" spans="1:46" s="1" customFormat="1" ht="12" customHeight="1">
      <c r="B16" s="25"/>
      <c r="D16" s="22" t="s">
        <v>20</v>
      </c>
      <c r="I16" s="22" t="s">
        <v>21</v>
      </c>
      <c r="J16" s="20" t="str">
        <f>IF('Rekapitulace stavby'!AN10="","",'Rekapitulace stavby'!AN10)</f>
        <v/>
      </c>
      <c r="L16" s="25"/>
    </row>
    <row r="17" spans="2:12" s="1" customFormat="1" ht="18" customHeight="1">
      <c r="B17" s="25"/>
      <c r="E17" s="20" t="str">
        <f>IF('Rekapitulace stavby'!E11="","",'Rekapitulace stavby'!E11)</f>
        <v xml:space="preserve"> </v>
      </c>
      <c r="I17" s="22" t="s">
        <v>23</v>
      </c>
      <c r="J17" s="20" t="str">
        <f>IF('Rekapitulace stavby'!AN11="","",'Rekapitulace stavby'!AN11)</f>
        <v/>
      </c>
      <c r="L17" s="25"/>
    </row>
    <row r="18" spans="2:12" s="1" customFormat="1" ht="6.9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/>
      <c r="L19" s="25"/>
    </row>
    <row r="20" spans="2:12" s="1" customFormat="1" ht="18" customHeight="1">
      <c r="B20" s="25"/>
      <c r="E20" s="20"/>
      <c r="I20" s="22" t="s">
        <v>23</v>
      </c>
      <c r="J20" s="20"/>
      <c r="L20" s="25"/>
    </row>
    <row r="21" spans="2:12" s="1" customFormat="1" ht="6.9" customHeight="1">
      <c r="B21" s="25"/>
      <c r="L21" s="25"/>
    </row>
    <row r="22" spans="2:12" s="1" customFormat="1" ht="12" customHeight="1">
      <c r="B22" s="25"/>
      <c r="D22" s="22" t="s">
        <v>25</v>
      </c>
      <c r="I22" s="22" t="s">
        <v>21</v>
      </c>
      <c r="J22" s="20" t="str">
        <f>IF('Rekapitulace stavby'!AN16="","",'Rekapitulace stavby'!AN16)</f>
        <v/>
      </c>
      <c r="L22" s="25"/>
    </row>
    <row r="23" spans="2:12" s="1" customFormat="1" ht="18" customHeight="1">
      <c r="B23" s="25"/>
      <c r="E23" s="20" t="str">
        <f>IF('Rekapitulace stavby'!E17="","",'Rekapitulace stavby'!E17)</f>
        <v xml:space="preserve"> </v>
      </c>
      <c r="I23" s="22" t="s">
        <v>23</v>
      </c>
      <c r="J23" s="20" t="str">
        <f>IF('Rekapitulace stavby'!AN17="","",'Rekapitulace stavby'!AN17)</f>
        <v/>
      </c>
      <c r="L23" s="25"/>
    </row>
    <row r="24" spans="2:12" s="1" customFormat="1" ht="6.9" customHeight="1">
      <c r="B24" s="25"/>
      <c r="L24" s="25"/>
    </row>
    <row r="25" spans="2:12" s="1" customFormat="1" ht="12" customHeight="1">
      <c r="B25" s="25"/>
      <c r="D25" s="22" t="s">
        <v>27</v>
      </c>
      <c r="I25" s="22" t="s">
        <v>21</v>
      </c>
      <c r="J25" s="20" t="str">
        <f>IF('Rekapitulace stavby'!AN19="","",'Rekapitulace stavby'!AN19)</f>
        <v/>
      </c>
      <c r="L25" s="25"/>
    </row>
    <row r="26" spans="2:12" s="1" customFormat="1" ht="18" customHeight="1">
      <c r="B26" s="25"/>
      <c r="E26" s="20" t="str">
        <f>IF('Rekapitulace stavby'!E20="","",'Rekapitulace stavby'!E20)</f>
        <v xml:space="preserve"> </v>
      </c>
      <c r="I26" s="22" t="s">
        <v>23</v>
      </c>
      <c r="J26" s="20" t="str">
        <f>IF('Rekapitulace stavby'!AN20="","",'Rekapitulace stavby'!AN20)</f>
        <v/>
      </c>
      <c r="L26" s="25"/>
    </row>
    <row r="27" spans="2:12" s="1" customFormat="1" ht="6.9" customHeight="1">
      <c r="B27" s="25"/>
      <c r="L27" s="25"/>
    </row>
    <row r="28" spans="2:12" s="1" customFormat="1" ht="12" customHeight="1">
      <c r="B28" s="25"/>
      <c r="D28" s="22" t="s">
        <v>28</v>
      </c>
      <c r="L28" s="25"/>
    </row>
    <row r="29" spans="2:12" s="7" customFormat="1" ht="16.5" customHeight="1">
      <c r="B29" s="88"/>
      <c r="E29" s="194" t="s">
        <v>1</v>
      </c>
      <c r="F29" s="194"/>
      <c r="G29" s="194"/>
      <c r="H29" s="194"/>
      <c r="L29" s="88"/>
    </row>
    <row r="30" spans="2:12" s="1" customFormat="1" ht="6.9" customHeight="1">
      <c r="B30" s="25"/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25.35" customHeight="1">
      <c r="B32" s="25"/>
      <c r="D32" s="89" t="s">
        <v>29</v>
      </c>
      <c r="J32" s="59">
        <f>ROUND(J126, 2)</f>
        <v>0</v>
      </c>
      <c r="L32" s="25"/>
    </row>
    <row r="33" spans="2:12" s="1" customFormat="1" ht="6.9" customHeight="1">
      <c r="B33" s="25"/>
      <c r="D33" s="46"/>
      <c r="E33" s="46"/>
      <c r="F33" s="46"/>
      <c r="G33" s="46"/>
      <c r="H33" s="46"/>
      <c r="I33" s="46"/>
      <c r="J33" s="46"/>
      <c r="K33" s="46"/>
      <c r="L33" s="25"/>
    </row>
    <row r="34" spans="2:12" s="1" customFormat="1" ht="14.4" customHeight="1">
      <c r="B34" s="25"/>
      <c r="F34" s="28" t="s">
        <v>31</v>
      </c>
      <c r="I34" s="28" t="s">
        <v>30</v>
      </c>
      <c r="J34" s="28" t="s">
        <v>32</v>
      </c>
      <c r="L34" s="25"/>
    </row>
    <row r="35" spans="2:12" s="1" customFormat="1" ht="14.4" customHeight="1">
      <c r="B35" s="25"/>
      <c r="D35" s="90" t="s">
        <v>33</v>
      </c>
      <c r="E35" s="22" t="s">
        <v>34</v>
      </c>
      <c r="F35" s="91">
        <f>ROUND((SUM(BE126:BE154)),  2)</f>
        <v>0</v>
      </c>
      <c r="I35" s="92">
        <v>0.21</v>
      </c>
      <c r="J35" s="91">
        <f>ROUND(((SUM(BE126:BE154))*I35),  2)</f>
        <v>0</v>
      </c>
      <c r="L35" s="25"/>
    </row>
    <row r="36" spans="2:12" s="1" customFormat="1" ht="14.4" customHeight="1">
      <c r="B36" s="25"/>
      <c r="E36" s="22" t="s">
        <v>35</v>
      </c>
      <c r="F36" s="91">
        <f>ROUND((SUM(BF126:BF154)),  2)</f>
        <v>0</v>
      </c>
      <c r="I36" s="92">
        <v>0.15</v>
      </c>
      <c r="J36" s="91">
        <f>ROUND(((SUM(BF126:BF154))*I36),  2)</f>
        <v>0</v>
      </c>
      <c r="L36" s="25"/>
    </row>
    <row r="37" spans="2:12" s="1" customFormat="1" ht="14.4" hidden="1" customHeight="1">
      <c r="B37" s="25"/>
      <c r="E37" s="22" t="s">
        <v>36</v>
      </c>
      <c r="F37" s="91">
        <f>ROUND((SUM(BG126:BG154)),  2)</f>
        <v>0</v>
      </c>
      <c r="I37" s="92">
        <v>0.21</v>
      </c>
      <c r="J37" s="91">
        <f>0</f>
        <v>0</v>
      </c>
      <c r="L37" s="25"/>
    </row>
    <row r="38" spans="2:12" s="1" customFormat="1" ht="14.4" hidden="1" customHeight="1">
      <c r="B38" s="25"/>
      <c r="E38" s="22" t="s">
        <v>37</v>
      </c>
      <c r="F38" s="91">
        <f>ROUND((SUM(BH126:BH154)),  2)</f>
        <v>0</v>
      </c>
      <c r="I38" s="92">
        <v>0.15</v>
      </c>
      <c r="J38" s="91">
        <f>0</f>
        <v>0</v>
      </c>
      <c r="L38" s="25"/>
    </row>
    <row r="39" spans="2:12" s="1" customFormat="1" ht="14.4" hidden="1" customHeight="1">
      <c r="B39" s="25"/>
      <c r="E39" s="22" t="s">
        <v>38</v>
      </c>
      <c r="F39" s="91">
        <f>ROUND((SUM(BI126:BI154)),  2)</f>
        <v>0</v>
      </c>
      <c r="I39" s="92">
        <v>0</v>
      </c>
      <c r="J39" s="91">
        <f>0</f>
        <v>0</v>
      </c>
      <c r="L39" s="25"/>
    </row>
    <row r="40" spans="2:12" s="1" customFormat="1" ht="6.9" customHeight="1">
      <c r="B40" s="25"/>
      <c r="L40" s="25"/>
    </row>
    <row r="41" spans="2:12" s="1" customFormat="1" ht="25.35" customHeight="1">
      <c r="B41" s="25"/>
      <c r="C41" s="93"/>
      <c r="D41" s="94" t="s">
        <v>39</v>
      </c>
      <c r="E41" s="50"/>
      <c r="F41" s="50"/>
      <c r="G41" s="95" t="s">
        <v>40</v>
      </c>
      <c r="H41" s="96" t="s">
        <v>41</v>
      </c>
      <c r="I41" s="50"/>
      <c r="J41" s="97">
        <f>SUM(J32:J39)</f>
        <v>0</v>
      </c>
      <c r="K41" s="98"/>
      <c r="L41" s="25"/>
    </row>
    <row r="42" spans="2:12" s="1" customFormat="1" ht="14.4" customHeight="1">
      <c r="B42" s="25"/>
      <c r="L42" s="25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6" t="s">
        <v>44</v>
      </c>
      <c r="E61" s="27"/>
      <c r="F61" s="99" t="s">
        <v>45</v>
      </c>
      <c r="G61" s="36" t="s">
        <v>44</v>
      </c>
      <c r="H61" s="27"/>
      <c r="I61" s="27"/>
      <c r="J61" s="100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6" t="s">
        <v>44</v>
      </c>
      <c r="E76" s="27"/>
      <c r="F76" s="99" t="s">
        <v>45</v>
      </c>
      <c r="G76" s="36" t="s">
        <v>44</v>
      </c>
      <c r="H76" s="27"/>
      <c r="I76" s="27"/>
      <c r="J76" s="100" t="s">
        <v>45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" customHeight="1">
      <c r="B82" s="25"/>
      <c r="C82" s="17" t="s">
        <v>116</v>
      </c>
      <c r="L82" s="25"/>
    </row>
    <row r="83" spans="2:12" s="1" customFormat="1" ht="6.9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200" t="str">
        <f>E7</f>
        <v>Novostavba zimoviště Liblín</v>
      </c>
      <c r="F85" s="202"/>
      <c r="G85" s="202"/>
      <c r="H85" s="202"/>
      <c r="L85" s="25"/>
    </row>
    <row r="86" spans="2:12" ht="12" customHeight="1">
      <c r="B86" s="16"/>
      <c r="C86" s="22" t="s">
        <v>112</v>
      </c>
      <c r="L86" s="16"/>
    </row>
    <row r="87" spans="2:12" s="1" customFormat="1" ht="16.5" customHeight="1">
      <c r="B87" s="25"/>
      <c r="E87" s="200" t="s">
        <v>832</v>
      </c>
      <c r="F87" s="201"/>
      <c r="G87" s="201"/>
      <c r="H87" s="201"/>
      <c r="L87" s="25"/>
    </row>
    <row r="88" spans="2:12" s="1" customFormat="1" ht="12" customHeight="1">
      <c r="B88" s="25"/>
      <c r="C88" s="22" t="s">
        <v>114</v>
      </c>
      <c r="L88" s="25"/>
    </row>
    <row r="89" spans="2:12" s="1" customFormat="1" ht="16.5" customHeight="1">
      <c r="B89" s="25"/>
      <c r="E89" s="181" t="str">
        <f>E11</f>
        <v>SO 02-1 - Stavební náklady</v>
      </c>
      <c r="F89" s="201"/>
      <c r="G89" s="201"/>
      <c r="H89" s="201"/>
      <c r="L89" s="25"/>
    </row>
    <row r="90" spans="2:12" s="1" customFormat="1" ht="6.9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Liblín</v>
      </c>
      <c r="I91" s="22" t="s">
        <v>19</v>
      </c>
      <c r="J91" s="45">
        <f>IF(J14="","",J14)</f>
        <v>43644</v>
      </c>
      <c r="L91" s="25"/>
    </row>
    <row r="92" spans="2:12" s="1" customFormat="1" ht="6.9" customHeight="1">
      <c r="B92" s="25"/>
      <c r="L92" s="25"/>
    </row>
    <row r="93" spans="2:12" s="1" customFormat="1" ht="15.15" customHeight="1">
      <c r="B93" s="25"/>
      <c r="C93" s="22" t="s">
        <v>20</v>
      </c>
      <c r="F93" s="20" t="str">
        <f>E17</f>
        <v xml:space="preserve"> </v>
      </c>
      <c r="I93" s="22" t="s">
        <v>25</v>
      </c>
      <c r="J93" s="23" t="str">
        <f>E23</f>
        <v xml:space="preserve"> </v>
      </c>
      <c r="L93" s="25"/>
    </row>
    <row r="94" spans="2:12" s="1" customFormat="1" ht="15.15" customHeight="1">
      <c r="B94" s="25"/>
      <c r="C94" s="22" t="s">
        <v>24</v>
      </c>
      <c r="F94" s="20" t="str">
        <f>IF(E20="","",E20)</f>
        <v/>
      </c>
      <c r="I94" s="22" t="s">
        <v>27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1" t="s">
        <v>117</v>
      </c>
      <c r="D96" s="93"/>
      <c r="E96" s="93"/>
      <c r="F96" s="93"/>
      <c r="G96" s="93"/>
      <c r="H96" s="93"/>
      <c r="I96" s="93"/>
      <c r="J96" s="102" t="s">
        <v>118</v>
      </c>
      <c r="K96" s="93"/>
      <c r="L96" s="25"/>
    </row>
    <row r="97" spans="2:47" s="1" customFormat="1" ht="10.35" customHeight="1">
      <c r="B97" s="25"/>
      <c r="L97" s="25"/>
    </row>
    <row r="98" spans="2:47" s="1" customFormat="1" ht="22.95" customHeight="1">
      <c r="B98" s="25"/>
      <c r="C98" s="103" t="s">
        <v>119</v>
      </c>
      <c r="J98" s="59">
        <f>J126</f>
        <v>0</v>
      </c>
      <c r="L98" s="25"/>
      <c r="AU98" s="13" t="s">
        <v>120</v>
      </c>
    </row>
    <row r="99" spans="2:47" s="8" customFormat="1" ht="24.9" customHeight="1">
      <c r="B99" s="104"/>
      <c r="D99" s="105" t="s">
        <v>121</v>
      </c>
      <c r="E99" s="106"/>
      <c r="F99" s="106"/>
      <c r="G99" s="106"/>
      <c r="H99" s="106"/>
      <c r="I99" s="106"/>
      <c r="J99" s="107">
        <f>J127</f>
        <v>0</v>
      </c>
      <c r="L99" s="104"/>
    </row>
    <row r="100" spans="2:47" s="9" customFormat="1" ht="19.95" customHeight="1">
      <c r="B100" s="108"/>
      <c r="D100" s="109" t="s">
        <v>122</v>
      </c>
      <c r="E100" s="110"/>
      <c r="F100" s="110"/>
      <c r="G100" s="110"/>
      <c r="H100" s="110"/>
      <c r="I100" s="110"/>
      <c r="J100" s="111">
        <f>J128</f>
        <v>0</v>
      </c>
      <c r="L100" s="108"/>
    </row>
    <row r="101" spans="2:47" s="9" customFormat="1" ht="19.95" customHeight="1">
      <c r="B101" s="108"/>
      <c r="D101" s="109" t="s">
        <v>123</v>
      </c>
      <c r="E101" s="110"/>
      <c r="F101" s="110"/>
      <c r="G101" s="110"/>
      <c r="H101" s="110"/>
      <c r="I101" s="110"/>
      <c r="J101" s="111">
        <f>J135</f>
        <v>0</v>
      </c>
      <c r="L101" s="108"/>
    </row>
    <row r="102" spans="2:47" s="9" customFormat="1" ht="19.95" customHeight="1">
      <c r="B102" s="108"/>
      <c r="D102" s="109" t="s">
        <v>124</v>
      </c>
      <c r="E102" s="110"/>
      <c r="F102" s="110"/>
      <c r="G102" s="110"/>
      <c r="H102" s="110"/>
      <c r="I102" s="110"/>
      <c r="J102" s="111">
        <f>J141</f>
        <v>0</v>
      </c>
      <c r="L102" s="108"/>
    </row>
    <row r="103" spans="2:47" s="9" customFormat="1" ht="19.95" customHeight="1">
      <c r="B103" s="108"/>
      <c r="D103" s="109" t="s">
        <v>125</v>
      </c>
      <c r="E103" s="110"/>
      <c r="F103" s="110"/>
      <c r="G103" s="110"/>
      <c r="H103" s="110"/>
      <c r="I103" s="110"/>
      <c r="J103" s="111">
        <f>J147</f>
        <v>0</v>
      </c>
      <c r="L103" s="108"/>
    </row>
    <row r="104" spans="2:47" s="9" customFormat="1" ht="19.95" customHeight="1">
      <c r="B104" s="108"/>
      <c r="D104" s="109" t="s">
        <v>128</v>
      </c>
      <c r="E104" s="110"/>
      <c r="F104" s="110"/>
      <c r="G104" s="110"/>
      <c r="H104" s="110"/>
      <c r="I104" s="110"/>
      <c r="J104" s="111">
        <f>J153</f>
        <v>0</v>
      </c>
      <c r="L104" s="108"/>
    </row>
    <row r="105" spans="2:47" s="1" customFormat="1" ht="21.75" customHeight="1">
      <c r="B105" s="25"/>
      <c r="L105" s="25"/>
    </row>
    <row r="106" spans="2:47" s="1" customFormat="1" ht="6.9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25"/>
    </row>
    <row r="110" spans="2:47" s="1" customFormat="1" ht="6.9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25"/>
    </row>
    <row r="111" spans="2:47" s="1" customFormat="1" ht="24.9" customHeight="1">
      <c r="B111" s="25"/>
      <c r="C111" s="17" t="s">
        <v>140</v>
      </c>
      <c r="L111" s="25"/>
    </row>
    <row r="112" spans="2:47" s="1" customFormat="1" ht="6.9" customHeight="1">
      <c r="B112" s="25"/>
      <c r="L112" s="25"/>
    </row>
    <row r="113" spans="2:63" s="1" customFormat="1" ht="12" customHeight="1">
      <c r="B113" s="25"/>
      <c r="C113" s="22" t="s">
        <v>13</v>
      </c>
      <c r="L113" s="25"/>
    </row>
    <row r="114" spans="2:63" s="1" customFormat="1" ht="16.5" customHeight="1">
      <c r="B114" s="25"/>
      <c r="E114" s="200" t="str">
        <f>E7</f>
        <v>Novostavba zimoviště Liblín</v>
      </c>
      <c r="F114" s="202"/>
      <c r="G114" s="202"/>
      <c r="H114" s="202"/>
      <c r="L114" s="25"/>
    </row>
    <row r="115" spans="2:63" ht="12" customHeight="1">
      <c r="B115" s="16"/>
      <c r="C115" s="22" t="s">
        <v>112</v>
      </c>
      <c r="L115" s="16"/>
    </row>
    <row r="116" spans="2:63" s="1" customFormat="1" ht="16.5" customHeight="1">
      <c r="B116" s="25"/>
      <c r="E116" s="200" t="s">
        <v>832</v>
      </c>
      <c r="F116" s="201"/>
      <c r="G116" s="201"/>
      <c r="H116" s="201"/>
      <c r="L116" s="25"/>
    </row>
    <row r="117" spans="2:63" s="1" customFormat="1" ht="12" customHeight="1">
      <c r="B117" s="25"/>
      <c r="C117" s="22" t="s">
        <v>114</v>
      </c>
      <c r="L117" s="25"/>
    </row>
    <row r="118" spans="2:63" s="1" customFormat="1" ht="16.5" customHeight="1">
      <c r="B118" s="25"/>
      <c r="E118" s="181" t="str">
        <f>E11</f>
        <v>SO 02-1 - Stavební náklady</v>
      </c>
      <c r="F118" s="201"/>
      <c r="G118" s="201"/>
      <c r="H118" s="201"/>
      <c r="L118" s="25"/>
    </row>
    <row r="119" spans="2:63" s="1" customFormat="1" ht="6.9" customHeight="1">
      <c r="B119" s="25"/>
      <c r="L119" s="25"/>
    </row>
    <row r="120" spans="2:63" s="1" customFormat="1" ht="12" customHeight="1">
      <c r="B120" s="25"/>
      <c r="C120" s="22" t="s">
        <v>17</v>
      </c>
      <c r="F120" s="20" t="str">
        <f>F14</f>
        <v>Liblín</v>
      </c>
      <c r="I120" s="22" t="s">
        <v>19</v>
      </c>
      <c r="J120" s="45">
        <f>IF(J14="","",J14)</f>
        <v>43644</v>
      </c>
      <c r="L120" s="25"/>
    </row>
    <row r="121" spans="2:63" s="1" customFormat="1" ht="6.9" customHeight="1">
      <c r="B121" s="25"/>
      <c r="L121" s="25"/>
    </row>
    <row r="122" spans="2:63" s="1" customFormat="1" ht="15.15" customHeight="1">
      <c r="B122" s="25"/>
      <c r="C122" s="22" t="s">
        <v>20</v>
      </c>
      <c r="F122" s="20" t="str">
        <f>E17</f>
        <v xml:space="preserve"> </v>
      </c>
      <c r="I122" s="22" t="s">
        <v>25</v>
      </c>
      <c r="J122" s="23" t="str">
        <f>E23</f>
        <v xml:space="preserve"> </v>
      </c>
      <c r="L122" s="25"/>
    </row>
    <row r="123" spans="2:63" s="1" customFormat="1" ht="15.15" customHeight="1">
      <c r="B123" s="25"/>
      <c r="C123" s="22" t="s">
        <v>24</v>
      </c>
      <c r="F123" s="20" t="str">
        <f>IF(E20="","",E20)</f>
        <v/>
      </c>
      <c r="I123" s="22" t="s">
        <v>27</v>
      </c>
      <c r="J123" s="23" t="str">
        <f>E26</f>
        <v xml:space="preserve"> </v>
      </c>
      <c r="L123" s="25"/>
    </row>
    <row r="124" spans="2:63" s="1" customFormat="1" ht="10.35" customHeight="1">
      <c r="B124" s="25"/>
      <c r="L124" s="25"/>
    </row>
    <row r="125" spans="2:63" s="10" customFormat="1" ht="29.25" customHeight="1">
      <c r="B125" s="112"/>
      <c r="C125" s="113" t="s">
        <v>141</v>
      </c>
      <c r="D125" s="114" t="s">
        <v>54</v>
      </c>
      <c r="E125" s="114" t="s">
        <v>50</v>
      </c>
      <c r="F125" s="114" t="s">
        <v>51</v>
      </c>
      <c r="G125" s="114" t="s">
        <v>142</v>
      </c>
      <c r="H125" s="114" t="s">
        <v>143</v>
      </c>
      <c r="I125" s="114" t="s">
        <v>144</v>
      </c>
      <c r="J125" s="115" t="s">
        <v>118</v>
      </c>
      <c r="K125" s="116" t="s">
        <v>145</v>
      </c>
      <c r="L125" s="112"/>
      <c r="M125" s="52" t="s">
        <v>1</v>
      </c>
      <c r="N125" s="53" t="s">
        <v>33</v>
      </c>
      <c r="O125" s="53" t="s">
        <v>146</v>
      </c>
      <c r="P125" s="53" t="s">
        <v>147</v>
      </c>
      <c r="Q125" s="53" t="s">
        <v>148</v>
      </c>
      <c r="R125" s="53" t="s">
        <v>149</v>
      </c>
      <c r="S125" s="53" t="s">
        <v>150</v>
      </c>
      <c r="T125" s="54" t="s">
        <v>151</v>
      </c>
    </row>
    <row r="126" spans="2:63" s="1" customFormat="1" ht="22.95" customHeight="1">
      <c r="B126" s="25"/>
      <c r="C126" s="57" t="s">
        <v>152</v>
      </c>
      <c r="J126" s="117">
        <f>BK126</f>
        <v>0</v>
      </c>
      <c r="L126" s="25"/>
      <c r="M126" s="55"/>
      <c r="N126" s="46"/>
      <c r="O126" s="46"/>
      <c r="P126" s="118">
        <f>P127</f>
        <v>294.26019200000002</v>
      </c>
      <c r="Q126" s="46"/>
      <c r="R126" s="118">
        <f>R127</f>
        <v>157.01935269697759</v>
      </c>
      <c r="S126" s="46"/>
      <c r="T126" s="119">
        <f>T127</f>
        <v>0</v>
      </c>
      <c r="AT126" s="13" t="s">
        <v>68</v>
      </c>
      <c r="AU126" s="13" t="s">
        <v>120</v>
      </c>
      <c r="BK126" s="120">
        <f>BK127</f>
        <v>0</v>
      </c>
    </row>
    <row r="127" spans="2:63" s="11" customFormat="1" ht="25.95" customHeight="1">
      <c r="B127" s="121"/>
      <c r="D127" s="122" t="s">
        <v>68</v>
      </c>
      <c r="E127" s="123" t="s">
        <v>153</v>
      </c>
      <c r="F127" s="123" t="s">
        <v>154</v>
      </c>
      <c r="J127" s="124">
        <f>BK127</f>
        <v>0</v>
      </c>
      <c r="L127" s="121"/>
      <c r="M127" s="125"/>
      <c r="N127" s="126"/>
      <c r="O127" s="126"/>
      <c r="P127" s="127">
        <f>P128+P135+P141+P147+P153</f>
        <v>294.26019200000002</v>
      </c>
      <c r="Q127" s="126"/>
      <c r="R127" s="127">
        <f>R128+R135+R141+R147+R153</f>
        <v>157.01935269697759</v>
      </c>
      <c r="S127" s="126"/>
      <c r="T127" s="128">
        <f>T128+T135+T141+T147+T153</f>
        <v>0</v>
      </c>
      <c r="AR127" s="122" t="s">
        <v>76</v>
      </c>
      <c r="AT127" s="129" t="s">
        <v>68</v>
      </c>
      <c r="AU127" s="129" t="s">
        <v>69</v>
      </c>
      <c r="AY127" s="122" t="s">
        <v>155</v>
      </c>
      <c r="BK127" s="130">
        <f>BK128+BK135+BK141+BK147+BK153</f>
        <v>0</v>
      </c>
    </row>
    <row r="128" spans="2:63" s="11" customFormat="1" ht="22.95" customHeight="1">
      <c r="B128" s="121"/>
      <c r="D128" s="122" t="s">
        <v>68</v>
      </c>
      <c r="E128" s="131" t="s">
        <v>76</v>
      </c>
      <c r="F128" s="131" t="s">
        <v>156</v>
      </c>
      <c r="J128" s="132">
        <f>BK128</f>
        <v>0</v>
      </c>
      <c r="L128" s="121"/>
      <c r="M128" s="125"/>
      <c r="N128" s="126"/>
      <c r="O128" s="126"/>
      <c r="P128" s="127">
        <f>SUM(P129:P134)</f>
        <v>50.674680000000009</v>
      </c>
      <c r="Q128" s="126"/>
      <c r="R128" s="127">
        <f>SUM(R129:R134)</f>
        <v>0</v>
      </c>
      <c r="S128" s="126"/>
      <c r="T128" s="128">
        <f>SUM(T129:T134)</f>
        <v>0</v>
      </c>
      <c r="AR128" s="122" t="s">
        <v>76</v>
      </c>
      <c r="AT128" s="129" t="s">
        <v>68</v>
      </c>
      <c r="AU128" s="129" t="s">
        <v>76</v>
      </c>
      <c r="AY128" s="122" t="s">
        <v>155</v>
      </c>
      <c r="BK128" s="130">
        <f>SUM(BK129:BK134)</f>
        <v>0</v>
      </c>
    </row>
    <row r="129" spans="2:65" s="1" customFormat="1" ht="16.5" customHeight="1">
      <c r="B129" s="133"/>
      <c r="C129" s="134" t="s">
        <v>76</v>
      </c>
      <c r="D129" s="134" t="s">
        <v>157</v>
      </c>
      <c r="E129" s="135" t="s">
        <v>158</v>
      </c>
      <c r="F129" s="136" t="s">
        <v>159</v>
      </c>
      <c r="G129" s="137" t="s">
        <v>160</v>
      </c>
      <c r="H129" s="138">
        <v>23.8</v>
      </c>
      <c r="I129" s="139"/>
      <c r="J129" s="139">
        <f t="shared" ref="J129:J134" si="0">ROUND(I129*H129,2)</f>
        <v>0</v>
      </c>
      <c r="K129" s="136" t="s">
        <v>1</v>
      </c>
      <c r="L129" s="25"/>
      <c r="M129" s="140" t="s">
        <v>1</v>
      </c>
      <c r="N129" s="141" t="s">
        <v>34</v>
      </c>
      <c r="O129" s="142">
        <v>9.7000000000000003E-2</v>
      </c>
      <c r="P129" s="142">
        <f t="shared" ref="P129:P134" si="1">O129*H129</f>
        <v>2.3086000000000002</v>
      </c>
      <c r="Q129" s="142">
        <v>0</v>
      </c>
      <c r="R129" s="142">
        <f t="shared" ref="R129:R134" si="2">Q129*H129</f>
        <v>0</v>
      </c>
      <c r="S129" s="142">
        <v>0</v>
      </c>
      <c r="T129" s="143">
        <f t="shared" ref="T129:T134" si="3">S129*H129</f>
        <v>0</v>
      </c>
      <c r="AR129" s="144" t="s">
        <v>161</v>
      </c>
      <c r="AT129" s="144" t="s">
        <v>157</v>
      </c>
      <c r="AU129" s="144" t="s">
        <v>78</v>
      </c>
      <c r="AY129" s="13" t="s">
        <v>155</v>
      </c>
      <c r="BE129" s="145">
        <f t="shared" ref="BE129:BE134" si="4">IF(N129="základní",J129,0)</f>
        <v>0</v>
      </c>
      <c r="BF129" s="145">
        <f t="shared" ref="BF129:BF134" si="5">IF(N129="snížená",J129,0)</f>
        <v>0</v>
      </c>
      <c r="BG129" s="145">
        <f t="shared" ref="BG129:BG134" si="6">IF(N129="zákl. přenesená",J129,0)</f>
        <v>0</v>
      </c>
      <c r="BH129" s="145">
        <f t="shared" ref="BH129:BH134" si="7">IF(N129="sníž. přenesená",J129,0)</f>
        <v>0</v>
      </c>
      <c r="BI129" s="145">
        <f t="shared" ref="BI129:BI134" si="8">IF(N129="nulová",J129,0)</f>
        <v>0</v>
      </c>
      <c r="BJ129" s="13" t="s">
        <v>76</v>
      </c>
      <c r="BK129" s="145">
        <f t="shared" ref="BK129:BK134" si="9">ROUND(I129*H129,2)</f>
        <v>0</v>
      </c>
      <c r="BL129" s="13" t="s">
        <v>161</v>
      </c>
      <c r="BM129" s="144" t="s">
        <v>834</v>
      </c>
    </row>
    <row r="130" spans="2:65" s="1" customFormat="1" ht="24" customHeight="1">
      <c r="B130" s="133"/>
      <c r="C130" s="134" t="s">
        <v>78</v>
      </c>
      <c r="D130" s="134" t="s">
        <v>157</v>
      </c>
      <c r="E130" s="135" t="s">
        <v>163</v>
      </c>
      <c r="F130" s="136" t="s">
        <v>164</v>
      </c>
      <c r="G130" s="137" t="s">
        <v>160</v>
      </c>
      <c r="H130" s="138">
        <v>29.75</v>
      </c>
      <c r="I130" s="139"/>
      <c r="J130" s="139">
        <f t="shared" si="0"/>
        <v>0</v>
      </c>
      <c r="K130" s="136" t="s">
        <v>1</v>
      </c>
      <c r="L130" s="25"/>
      <c r="M130" s="140" t="s">
        <v>1</v>
      </c>
      <c r="N130" s="141" t="s">
        <v>34</v>
      </c>
      <c r="O130" s="142">
        <v>0.46700000000000003</v>
      </c>
      <c r="P130" s="142">
        <f t="shared" si="1"/>
        <v>13.89325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161</v>
      </c>
      <c r="AT130" s="144" t="s">
        <v>157</v>
      </c>
      <c r="AU130" s="144" t="s">
        <v>78</v>
      </c>
      <c r="AY130" s="13" t="s">
        <v>155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3" t="s">
        <v>76</v>
      </c>
      <c r="BK130" s="145">
        <f t="shared" si="9"/>
        <v>0</v>
      </c>
      <c r="BL130" s="13" t="s">
        <v>161</v>
      </c>
      <c r="BM130" s="144" t="s">
        <v>835</v>
      </c>
    </row>
    <row r="131" spans="2:65" s="1" customFormat="1" ht="24" customHeight="1">
      <c r="B131" s="133"/>
      <c r="C131" s="134" t="s">
        <v>166</v>
      </c>
      <c r="D131" s="134" t="s">
        <v>157</v>
      </c>
      <c r="E131" s="135" t="s">
        <v>836</v>
      </c>
      <c r="F131" s="136" t="s">
        <v>837</v>
      </c>
      <c r="G131" s="137" t="s">
        <v>160</v>
      </c>
      <c r="H131" s="138">
        <v>12.96</v>
      </c>
      <c r="I131" s="139"/>
      <c r="J131" s="139">
        <f t="shared" si="0"/>
        <v>0</v>
      </c>
      <c r="K131" s="136" t="s">
        <v>234</v>
      </c>
      <c r="L131" s="25"/>
      <c r="M131" s="140" t="s">
        <v>1</v>
      </c>
      <c r="N131" s="141" t="s">
        <v>34</v>
      </c>
      <c r="O131" s="142">
        <v>2.3199999999999998</v>
      </c>
      <c r="P131" s="142">
        <f t="shared" si="1"/>
        <v>30.0672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161</v>
      </c>
      <c r="AT131" s="144" t="s">
        <v>157</v>
      </c>
      <c r="AU131" s="144" t="s">
        <v>78</v>
      </c>
      <c r="AY131" s="13" t="s">
        <v>155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3" t="s">
        <v>76</v>
      </c>
      <c r="BK131" s="145">
        <f t="shared" si="9"/>
        <v>0</v>
      </c>
      <c r="BL131" s="13" t="s">
        <v>161</v>
      </c>
      <c r="BM131" s="144" t="s">
        <v>838</v>
      </c>
    </row>
    <row r="132" spans="2:65" s="1" customFormat="1" ht="24" customHeight="1">
      <c r="B132" s="133"/>
      <c r="C132" s="134" t="s">
        <v>161</v>
      </c>
      <c r="D132" s="134" t="s">
        <v>157</v>
      </c>
      <c r="E132" s="135" t="s">
        <v>180</v>
      </c>
      <c r="F132" s="136" t="s">
        <v>181</v>
      </c>
      <c r="G132" s="137" t="s">
        <v>160</v>
      </c>
      <c r="H132" s="138">
        <v>42.71</v>
      </c>
      <c r="I132" s="139"/>
      <c r="J132" s="139">
        <f t="shared" si="0"/>
        <v>0</v>
      </c>
      <c r="K132" s="136" t="s">
        <v>182</v>
      </c>
      <c r="L132" s="25"/>
      <c r="M132" s="140" t="s">
        <v>1</v>
      </c>
      <c r="N132" s="141" t="s">
        <v>34</v>
      </c>
      <c r="O132" s="142">
        <v>4.3999999999999997E-2</v>
      </c>
      <c r="P132" s="142">
        <f t="shared" si="1"/>
        <v>1.87924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161</v>
      </c>
      <c r="AT132" s="144" t="s">
        <v>157</v>
      </c>
      <c r="AU132" s="144" t="s">
        <v>78</v>
      </c>
      <c r="AY132" s="13" t="s">
        <v>155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3" t="s">
        <v>76</v>
      </c>
      <c r="BK132" s="145">
        <f t="shared" si="9"/>
        <v>0</v>
      </c>
      <c r="BL132" s="13" t="s">
        <v>161</v>
      </c>
      <c r="BM132" s="144" t="s">
        <v>839</v>
      </c>
    </row>
    <row r="133" spans="2:65" s="1" customFormat="1" ht="16.5" customHeight="1">
      <c r="B133" s="133"/>
      <c r="C133" s="134" t="s">
        <v>175</v>
      </c>
      <c r="D133" s="134" t="s">
        <v>157</v>
      </c>
      <c r="E133" s="135" t="s">
        <v>185</v>
      </c>
      <c r="F133" s="136" t="s">
        <v>186</v>
      </c>
      <c r="G133" s="137" t="s">
        <v>160</v>
      </c>
      <c r="H133" s="138">
        <v>42.71</v>
      </c>
      <c r="I133" s="139"/>
      <c r="J133" s="139">
        <f t="shared" si="0"/>
        <v>0</v>
      </c>
      <c r="K133" s="136" t="s">
        <v>169</v>
      </c>
      <c r="L133" s="25"/>
      <c r="M133" s="140" t="s">
        <v>1</v>
      </c>
      <c r="N133" s="141" t="s">
        <v>34</v>
      </c>
      <c r="O133" s="142">
        <v>8.9999999999999993E-3</v>
      </c>
      <c r="P133" s="142">
        <f t="shared" si="1"/>
        <v>0.38438999999999995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161</v>
      </c>
      <c r="AT133" s="144" t="s">
        <v>157</v>
      </c>
      <c r="AU133" s="144" t="s">
        <v>78</v>
      </c>
      <c r="AY133" s="13" t="s">
        <v>155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3" t="s">
        <v>76</v>
      </c>
      <c r="BK133" s="145">
        <f t="shared" si="9"/>
        <v>0</v>
      </c>
      <c r="BL133" s="13" t="s">
        <v>161</v>
      </c>
      <c r="BM133" s="144" t="s">
        <v>840</v>
      </c>
    </row>
    <row r="134" spans="2:65" s="1" customFormat="1" ht="16.5" customHeight="1">
      <c r="B134" s="133"/>
      <c r="C134" s="134" t="s">
        <v>179</v>
      </c>
      <c r="D134" s="134" t="s">
        <v>157</v>
      </c>
      <c r="E134" s="135" t="s">
        <v>189</v>
      </c>
      <c r="F134" s="136" t="s">
        <v>190</v>
      </c>
      <c r="G134" s="137" t="s">
        <v>191</v>
      </c>
      <c r="H134" s="138">
        <v>119</v>
      </c>
      <c r="I134" s="139"/>
      <c r="J134" s="139">
        <f t="shared" si="0"/>
        <v>0</v>
      </c>
      <c r="K134" s="136" t="s">
        <v>173</v>
      </c>
      <c r="L134" s="25"/>
      <c r="M134" s="140" t="s">
        <v>1</v>
      </c>
      <c r="N134" s="141" t="s">
        <v>34</v>
      </c>
      <c r="O134" s="142">
        <v>1.7999999999999999E-2</v>
      </c>
      <c r="P134" s="142">
        <f t="shared" si="1"/>
        <v>2.1419999999999999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44" t="s">
        <v>161</v>
      </c>
      <c r="AT134" s="144" t="s">
        <v>157</v>
      </c>
      <c r="AU134" s="144" t="s">
        <v>78</v>
      </c>
      <c r="AY134" s="13" t="s">
        <v>155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3" t="s">
        <v>76</v>
      </c>
      <c r="BK134" s="145">
        <f t="shared" si="9"/>
        <v>0</v>
      </c>
      <c r="BL134" s="13" t="s">
        <v>161</v>
      </c>
      <c r="BM134" s="144" t="s">
        <v>841</v>
      </c>
    </row>
    <row r="135" spans="2:65" s="11" customFormat="1" ht="22.95" customHeight="1">
      <c r="B135" s="121"/>
      <c r="D135" s="122" t="s">
        <v>68</v>
      </c>
      <c r="E135" s="131" t="s">
        <v>78</v>
      </c>
      <c r="F135" s="131" t="s">
        <v>193</v>
      </c>
      <c r="J135" s="132">
        <f>BK135</f>
        <v>0</v>
      </c>
      <c r="L135" s="121"/>
      <c r="M135" s="125"/>
      <c r="N135" s="126"/>
      <c r="O135" s="126"/>
      <c r="P135" s="127">
        <f>SUM(P136:P140)</f>
        <v>59.349139000000001</v>
      </c>
      <c r="Q135" s="126"/>
      <c r="R135" s="127">
        <f>SUM(R136:R140)</f>
        <v>77.502792030000009</v>
      </c>
      <c r="S135" s="126"/>
      <c r="T135" s="128">
        <f>SUM(T136:T140)</f>
        <v>0</v>
      </c>
      <c r="AR135" s="122" t="s">
        <v>76</v>
      </c>
      <c r="AT135" s="129" t="s">
        <v>68</v>
      </c>
      <c r="AU135" s="129" t="s">
        <v>76</v>
      </c>
      <c r="AY135" s="122" t="s">
        <v>155</v>
      </c>
      <c r="BK135" s="130">
        <f>SUM(BK136:BK140)</f>
        <v>0</v>
      </c>
    </row>
    <row r="136" spans="2:65" s="1" customFormat="1" ht="24" customHeight="1">
      <c r="B136" s="133"/>
      <c r="C136" s="134" t="s">
        <v>184</v>
      </c>
      <c r="D136" s="134" t="s">
        <v>157</v>
      </c>
      <c r="E136" s="135" t="s">
        <v>195</v>
      </c>
      <c r="F136" s="136" t="s">
        <v>196</v>
      </c>
      <c r="G136" s="137" t="s">
        <v>160</v>
      </c>
      <c r="H136" s="138">
        <v>35.700000000000003</v>
      </c>
      <c r="I136" s="139"/>
      <c r="J136" s="139">
        <f>ROUND(I136*H136,2)</f>
        <v>0</v>
      </c>
      <c r="K136" s="136" t="s">
        <v>169</v>
      </c>
      <c r="L136" s="25"/>
      <c r="M136" s="140" t="s">
        <v>1</v>
      </c>
      <c r="N136" s="141" t="s">
        <v>34</v>
      </c>
      <c r="O136" s="142">
        <v>1.0249999999999999</v>
      </c>
      <c r="P136" s="142">
        <f>O136*H136</f>
        <v>36.592500000000001</v>
      </c>
      <c r="Q136" s="142">
        <v>2.16</v>
      </c>
      <c r="R136" s="142">
        <f>Q136*H136</f>
        <v>77.112000000000009</v>
      </c>
      <c r="S136" s="142">
        <v>0</v>
      </c>
      <c r="T136" s="143">
        <f>S136*H136</f>
        <v>0</v>
      </c>
      <c r="AR136" s="144" t="s">
        <v>161</v>
      </c>
      <c r="AT136" s="144" t="s">
        <v>157</v>
      </c>
      <c r="AU136" s="144" t="s">
        <v>78</v>
      </c>
      <c r="AY136" s="13" t="s">
        <v>155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3" t="s">
        <v>76</v>
      </c>
      <c r="BK136" s="145">
        <f>ROUND(I136*H136,2)</f>
        <v>0</v>
      </c>
      <c r="BL136" s="13" t="s">
        <v>161</v>
      </c>
      <c r="BM136" s="144" t="s">
        <v>842</v>
      </c>
    </row>
    <row r="137" spans="2:65" s="1" customFormat="1" ht="16.5" customHeight="1">
      <c r="B137" s="133"/>
      <c r="C137" s="134" t="s">
        <v>188</v>
      </c>
      <c r="D137" s="134" t="s">
        <v>157</v>
      </c>
      <c r="E137" s="135" t="s">
        <v>199</v>
      </c>
      <c r="F137" s="136" t="s">
        <v>200</v>
      </c>
      <c r="G137" s="137" t="s">
        <v>160</v>
      </c>
      <c r="H137" s="138">
        <v>12.96</v>
      </c>
      <c r="I137" s="139"/>
      <c r="J137" s="139">
        <f>ROUND(I137*H137,2)</f>
        <v>0</v>
      </c>
      <c r="K137" s="136" t="s">
        <v>1</v>
      </c>
      <c r="L137" s="25"/>
      <c r="M137" s="140" t="s">
        <v>1</v>
      </c>
      <c r="N137" s="141" t="s">
        <v>34</v>
      </c>
      <c r="O137" s="142">
        <v>0</v>
      </c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AR137" s="144" t="s">
        <v>161</v>
      </c>
      <c r="AT137" s="144" t="s">
        <v>157</v>
      </c>
      <c r="AU137" s="144" t="s">
        <v>78</v>
      </c>
      <c r="AY137" s="13" t="s">
        <v>155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3" t="s">
        <v>76</v>
      </c>
      <c r="BK137" s="145">
        <f>ROUND(I137*H137,2)</f>
        <v>0</v>
      </c>
      <c r="BL137" s="13" t="s">
        <v>161</v>
      </c>
      <c r="BM137" s="144" t="s">
        <v>843</v>
      </c>
    </row>
    <row r="138" spans="2:65" s="1" customFormat="1" ht="16.5" customHeight="1">
      <c r="B138" s="133"/>
      <c r="C138" s="134" t="s">
        <v>194</v>
      </c>
      <c r="D138" s="134" t="s">
        <v>157</v>
      </c>
      <c r="E138" s="135" t="s">
        <v>203</v>
      </c>
      <c r="F138" s="136" t="s">
        <v>204</v>
      </c>
      <c r="G138" s="137" t="s">
        <v>191</v>
      </c>
      <c r="H138" s="138">
        <v>43.2</v>
      </c>
      <c r="I138" s="139"/>
      <c r="J138" s="139">
        <f>ROUND(I138*H138,2)</f>
        <v>0</v>
      </c>
      <c r="K138" s="136" t="s">
        <v>173</v>
      </c>
      <c r="L138" s="25"/>
      <c r="M138" s="140" t="s">
        <v>1</v>
      </c>
      <c r="N138" s="141" t="s">
        <v>34</v>
      </c>
      <c r="O138" s="142">
        <v>0.247</v>
      </c>
      <c r="P138" s="142">
        <f>O138*H138</f>
        <v>10.670400000000001</v>
      </c>
      <c r="Q138" s="142">
        <v>2.6900000000000001E-3</v>
      </c>
      <c r="R138" s="142">
        <f>Q138*H138</f>
        <v>0.11620800000000002</v>
      </c>
      <c r="S138" s="142">
        <v>0</v>
      </c>
      <c r="T138" s="143">
        <f>S138*H138</f>
        <v>0</v>
      </c>
      <c r="AR138" s="144" t="s">
        <v>161</v>
      </c>
      <c r="AT138" s="144" t="s">
        <v>157</v>
      </c>
      <c r="AU138" s="144" t="s">
        <v>78</v>
      </c>
      <c r="AY138" s="13" t="s">
        <v>155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3" t="s">
        <v>76</v>
      </c>
      <c r="BK138" s="145">
        <f>ROUND(I138*H138,2)</f>
        <v>0</v>
      </c>
      <c r="BL138" s="13" t="s">
        <v>161</v>
      </c>
      <c r="BM138" s="144" t="s">
        <v>844</v>
      </c>
    </row>
    <row r="139" spans="2:65" s="1" customFormat="1" ht="16.5" customHeight="1">
      <c r="B139" s="133"/>
      <c r="C139" s="134" t="s">
        <v>198</v>
      </c>
      <c r="D139" s="134" t="s">
        <v>157</v>
      </c>
      <c r="E139" s="135" t="s">
        <v>845</v>
      </c>
      <c r="F139" s="136" t="s">
        <v>846</v>
      </c>
      <c r="G139" s="137" t="s">
        <v>191</v>
      </c>
      <c r="H139" s="138">
        <v>43.2</v>
      </c>
      <c r="I139" s="139"/>
      <c r="J139" s="139">
        <f>ROUND(I139*H139,2)</f>
        <v>0</v>
      </c>
      <c r="K139" s="136" t="s">
        <v>173</v>
      </c>
      <c r="L139" s="25"/>
      <c r="M139" s="140" t="s">
        <v>1</v>
      </c>
      <c r="N139" s="141" t="s">
        <v>34</v>
      </c>
      <c r="O139" s="142">
        <v>8.3000000000000004E-2</v>
      </c>
      <c r="P139" s="142">
        <f>O139*H139</f>
        <v>3.5856000000000003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4" t="s">
        <v>161</v>
      </c>
      <c r="AT139" s="144" t="s">
        <v>157</v>
      </c>
      <c r="AU139" s="144" t="s">
        <v>78</v>
      </c>
      <c r="AY139" s="13" t="s">
        <v>155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3" t="s">
        <v>76</v>
      </c>
      <c r="BK139" s="145">
        <f>ROUND(I139*H139,2)</f>
        <v>0</v>
      </c>
      <c r="BL139" s="13" t="s">
        <v>161</v>
      </c>
      <c r="BM139" s="144" t="s">
        <v>847</v>
      </c>
    </row>
    <row r="140" spans="2:65" s="1" customFormat="1" ht="16.5" customHeight="1">
      <c r="B140" s="133"/>
      <c r="C140" s="134" t="s">
        <v>202</v>
      </c>
      <c r="D140" s="134" t="s">
        <v>157</v>
      </c>
      <c r="E140" s="135" t="s">
        <v>211</v>
      </c>
      <c r="F140" s="136" t="s">
        <v>212</v>
      </c>
      <c r="G140" s="137" t="s">
        <v>213</v>
      </c>
      <c r="H140" s="138">
        <v>0.25900000000000001</v>
      </c>
      <c r="I140" s="139"/>
      <c r="J140" s="139">
        <f>ROUND(I140*H140,2)</f>
        <v>0</v>
      </c>
      <c r="K140" s="136" t="s">
        <v>173</v>
      </c>
      <c r="L140" s="25"/>
      <c r="M140" s="140" t="s">
        <v>1</v>
      </c>
      <c r="N140" s="141" t="s">
        <v>34</v>
      </c>
      <c r="O140" s="142">
        <v>32.820999999999998</v>
      </c>
      <c r="P140" s="142">
        <f>O140*H140</f>
        <v>8.5006389999999996</v>
      </c>
      <c r="Q140" s="142">
        <v>1.0601700000000001</v>
      </c>
      <c r="R140" s="142">
        <f>Q140*H140</f>
        <v>0.27458403000000003</v>
      </c>
      <c r="S140" s="142">
        <v>0</v>
      </c>
      <c r="T140" s="143">
        <f>S140*H140</f>
        <v>0</v>
      </c>
      <c r="AR140" s="144" t="s">
        <v>161</v>
      </c>
      <c r="AT140" s="144" t="s">
        <v>157</v>
      </c>
      <c r="AU140" s="144" t="s">
        <v>78</v>
      </c>
      <c r="AY140" s="13" t="s">
        <v>155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3" t="s">
        <v>76</v>
      </c>
      <c r="BK140" s="145">
        <f>ROUND(I140*H140,2)</f>
        <v>0</v>
      </c>
      <c r="BL140" s="13" t="s">
        <v>161</v>
      </c>
      <c r="BM140" s="144" t="s">
        <v>848</v>
      </c>
    </row>
    <row r="141" spans="2:65" s="11" customFormat="1" ht="22.95" customHeight="1">
      <c r="B141" s="121"/>
      <c r="D141" s="122" t="s">
        <v>68</v>
      </c>
      <c r="E141" s="131" t="s">
        <v>166</v>
      </c>
      <c r="F141" s="131" t="s">
        <v>230</v>
      </c>
      <c r="J141" s="132">
        <f>BK141</f>
        <v>0</v>
      </c>
      <c r="L141" s="121"/>
      <c r="M141" s="125"/>
      <c r="N141" s="126"/>
      <c r="O141" s="126"/>
      <c r="P141" s="127">
        <f>SUM(P142:P146)</f>
        <v>51.239354999999996</v>
      </c>
      <c r="Q141" s="126"/>
      <c r="R141" s="127">
        <f>SUM(R142:R146)</f>
        <v>18.083740639999998</v>
      </c>
      <c r="S141" s="126"/>
      <c r="T141" s="128">
        <f>SUM(T142:T146)</f>
        <v>0</v>
      </c>
      <c r="AR141" s="122" t="s">
        <v>76</v>
      </c>
      <c r="AT141" s="129" t="s">
        <v>68</v>
      </c>
      <c r="AU141" s="129" t="s">
        <v>76</v>
      </c>
      <c r="AY141" s="122" t="s">
        <v>155</v>
      </c>
      <c r="BK141" s="130">
        <f>SUM(BK142:BK146)</f>
        <v>0</v>
      </c>
    </row>
    <row r="142" spans="2:65" s="1" customFormat="1" ht="24" customHeight="1">
      <c r="B142" s="133"/>
      <c r="C142" s="134" t="s">
        <v>206</v>
      </c>
      <c r="D142" s="134" t="s">
        <v>157</v>
      </c>
      <c r="E142" s="135" t="s">
        <v>232</v>
      </c>
      <c r="F142" s="136" t="s">
        <v>233</v>
      </c>
      <c r="G142" s="137" t="s">
        <v>160</v>
      </c>
      <c r="H142" s="138">
        <v>7.14</v>
      </c>
      <c r="I142" s="139"/>
      <c r="J142" s="139">
        <f>ROUND(I142*H142,2)</f>
        <v>0</v>
      </c>
      <c r="K142" s="136" t="s">
        <v>234</v>
      </c>
      <c r="L142" s="25"/>
      <c r="M142" s="140" t="s">
        <v>1</v>
      </c>
      <c r="N142" s="141" t="s">
        <v>34</v>
      </c>
      <c r="O142" s="142">
        <v>1.2</v>
      </c>
      <c r="P142" s="142">
        <f>O142*H142</f>
        <v>8.5679999999999996</v>
      </c>
      <c r="Q142" s="142">
        <v>2.45329</v>
      </c>
      <c r="R142" s="142">
        <f>Q142*H142</f>
        <v>17.516490599999997</v>
      </c>
      <c r="S142" s="142">
        <v>0</v>
      </c>
      <c r="T142" s="143">
        <f>S142*H142</f>
        <v>0</v>
      </c>
      <c r="AR142" s="144" t="s">
        <v>161</v>
      </c>
      <c r="AT142" s="144" t="s">
        <v>157</v>
      </c>
      <c r="AU142" s="144" t="s">
        <v>78</v>
      </c>
      <c r="AY142" s="13" t="s">
        <v>155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3" t="s">
        <v>76</v>
      </c>
      <c r="BK142" s="145">
        <f>ROUND(I142*H142,2)</f>
        <v>0</v>
      </c>
      <c r="BL142" s="13" t="s">
        <v>161</v>
      </c>
      <c r="BM142" s="144" t="s">
        <v>849</v>
      </c>
    </row>
    <row r="143" spans="2:65" s="1" customFormat="1" ht="24" customHeight="1">
      <c r="B143" s="133"/>
      <c r="C143" s="134" t="s">
        <v>210</v>
      </c>
      <c r="D143" s="134" t="s">
        <v>157</v>
      </c>
      <c r="E143" s="135" t="s">
        <v>850</v>
      </c>
      <c r="F143" s="136" t="s">
        <v>851</v>
      </c>
      <c r="G143" s="137" t="s">
        <v>191</v>
      </c>
      <c r="H143" s="138">
        <v>49.875</v>
      </c>
      <c r="I143" s="139"/>
      <c r="J143" s="139">
        <f>ROUND(I143*H143,2)</f>
        <v>0</v>
      </c>
      <c r="K143" s="136" t="s">
        <v>173</v>
      </c>
      <c r="L143" s="25"/>
      <c r="M143" s="140" t="s">
        <v>1</v>
      </c>
      <c r="N143" s="141" t="s">
        <v>34</v>
      </c>
      <c r="O143" s="142">
        <v>0.499</v>
      </c>
      <c r="P143" s="142">
        <f>O143*H143</f>
        <v>24.887625</v>
      </c>
      <c r="Q143" s="142">
        <v>2.7499999999999998E-3</v>
      </c>
      <c r="R143" s="142">
        <f>Q143*H143</f>
        <v>0.13715624999999998</v>
      </c>
      <c r="S143" s="142">
        <v>0</v>
      </c>
      <c r="T143" s="143">
        <f>S143*H143</f>
        <v>0</v>
      </c>
      <c r="AR143" s="144" t="s">
        <v>161</v>
      </c>
      <c r="AT143" s="144" t="s">
        <v>157</v>
      </c>
      <c r="AU143" s="144" t="s">
        <v>78</v>
      </c>
      <c r="AY143" s="13" t="s">
        <v>155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3" t="s">
        <v>76</v>
      </c>
      <c r="BK143" s="145">
        <f>ROUND(I143*H143,2)</f>
        <v>0</v>
      </c>
      <c r="BL143" s="13" t="s">
        <v>161</v>
      </c>
      <c r="BM143" s="144" t="s">
        <v>852</v>
      </c>
    </row>
    <row r="144" spans="2:65" s="1" customFormat="1" ht="24" customHeight="1">
      <c r="B144" s="133"/>
      <c r="C144" s="134" t="s">
        <v>215</v>
      </c>
      <c r="D144" s="134" t="s">
        <v>157</v>
      </c>
      <c r="E144" s="135" t="s">
        <v>853</v>
      </c>
      <c r="F144" s="136" t="s">
        <v>854</v>
      </c>
      <c r="G144" s="137" t="s">
        <v>191</v>
      </c>
      <c r="H144" s="138">
        <v>49.875</v>
      </c>
      <c r="I144" s="139"/>
      <c r="J144" s="139">
        <f>ROUND(I144*H144,2)</f>
        <v>0</v>
      </c>
      <c r="K144" s="136" t="s">
        <v>173</v>
      </c>
      <c r="L144" s="25"/>
      <c r="M144" s="140" t="s">
        <v>1</v>
      </c>
      <c r="N144" s="141" t="s">
        <v>34</v>
      </c>
      <c r="O144" s="142">
        <v>0.17</v>
      </c>
      <c r="P144" s="142">
        <f>O144*H144</f>
        <v>8.4787499999999998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161</v>
      </c>
      <c r="AT144" s="144" t="s">
        <v>157</v>
      </c>
      <c r="AU144" s="144" t="s">
        <v>78</v>
      </c>
      <c r="AY144" s="13" t="s">
        <v>155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3" t="s">
        <v>76</v>
      </c>
      <c r="BK144" s="145">
        <f>ROUND(I144*H144,2)</f>
        <v>0</v>
      </c>
      <c r="BL144" s="13" t="s">
        <v>161</v>
      </c>
      <c r="BM144" s="144" t="s">
        <v>855</v>
      </c>
    </row>
    <row r="145" spans="2:65" s="1" customFormat="1" ht="16.5" customHeight="1">
      <c r="B145" s="133"/>
      <c r="C145" s="134" t="s">
        <v>8</v>
      </c>
      <c r="D145" s="134" t="s">
        <v>157</v>
      </c>
      <c r="E145" s="135" t="s">
        <v>244</v>
      </c>
      <c r="F145" s="136" t="s">
        <v>245</v>
      </c>
      <c r="G145" s="137" t="s">
        <v>213</v>
      </c>
      <c r="H145" s="138">
        <v>0.14299999999999999</v>
      </c>
      <c r="I145" s="139"/>
      <c r="J145" s="139">
        <f>ROUND(I145*H145,2)</f>
        <v>0</v>
      </c>
      <c r="K145" s="136" t="s">
        <v>173</v>
      </c>
      <c r="L145" s="25"/>
      <c r="M145" s="140" t="s">
        <v>1</v>
      </c>
      <c r="N145" s="141" t="s">
        <v>34</v>
      </c>
      <c r="O145" s="142">
        <v>36.738</v>
      </c>
      <c r="P145" s="142">
        <f>O145*H145</f>
        <v>5.2535339999999993</v>
      </c>
      <c r="Q145" s="142">
        <v>1.04881</v>
      </c>
      <c r="R145" s="142">
        <f>Q145*H145</f>
        <v>0.14997982999999998</v>
      </c>
      <c r="S145" s="142">
        <v>0</v>
      </c>
      <c r="T145" s="143">
        <f>S145*H145</f>
        <v>0</v>
      </c>
      <c r="AR145" s="144" t="s">
        <v>161</v>
      </c>
      <c r="AT145" s="144" t="s">
        <v>157</v>
      </c>
      <c r="AU145" s="144" t="s">
        <v>78</v>
      </c>
      <c r="AY145" s="13" t="s">
        <v>155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3" t="s">
        <v>76</v>
      </c>
      <c r="BK145" s="145">
        <f>ROUND(I145*H145,2)</f>
        <v>0</v>
      </c>
      <c r="BL145" s="13" t="s">
        <v>161</v>
      </c>
      <c r="BM145" s="144" t="s">
        <v>856</v>
      </c>
    </row>
    <row r="146" spans="2:65" s="1" customFormat="1" ht="16.5" customHeight="1">
      <c r="B146" s="133"/>
      <c r="C146" s="134" t="s">
        <v>222</v>
      </c>
      <c r="D146" s="134" t="s">
        <v>157</v>
      </c>
      <c r="E146" s="135" t="s">
        <v>248</v>
      </c>
      <c r="F146" s="136" t="s">
        <v>249</v>
      </c>
      <c r="G146" s="137" t="s">
        <v>213</v>
      </c>
      <c r="H146" s="138">
        <v>0.26600000000000001</v>
      </c>
      <c r="I146" s="139"/>
      <c r="J146" s="139">
        <f>ROUND(I146*H146,2)</f>
        <v>0</v>
      </c>
      <c r="K146" s="136" t="s">
        <v>234</v>
      </c>
      <c r="L146" s="25"/>
      <c r="M146" s="140" t="s">
        <v>1</v>
      </c>
      <c r="N146" s="141" t="s">
        <v>34</v>
      </c>
      <c r="O146" s="142">
        <v>15.231</v>
      </c>
      <c r="P146" s="142">
        <f>O146*H146</f>
        <v>4.0514460000000003</v>
      </c>
      <c r="Q146" s="142">
        <v>1.0530600000000001</v>
      </c>
      <c r="R146" s="142">
        <f>Q146*H146</f>
        <v>0.28011396000000005</v>
      </c>
      <c r="S146" s="142">
        <v>0</v>
      </c>
      <c r="T146" s="143">
        <f>S146*H146</f>
        <v>0</v>
      </c>
      <c r="AR146" s="144" t="s">
        <v>161</v>
      </c>
      <c r="AT146" s="144" t="s">
        <v>157</v>
      </c>
      <c r="AU146" s="144" t="s">
        <v>78</v>
      </c>
      <c r="AY146" s="13" t="s">
        <v>155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3" t="s">
        <v>76</v>
      </c>
      <c r="BK146" s="145">
        <f>ROUND(I146*H146,2)</f>
        <v>0</v>
      </c>
      <c r="BL146" s="13" t="s">
        <v>161</v>
      </c>
      <c r="BM146" s="144" t="s">
        <v>857</v>
      </c>
    </row>
    <row r="147" spans="2:65" s="11" customFormat="1" ht="22.95" customHeight="1">
      <c r="B147" s="121"/>
      <c r="D147" s="122" t="s">
        <v>68</v>
      </c>
      <c r="E147" s="131" t="s">
        <v>179</v>
      </c>
      <c r="F147" s="131" t="s">
        <v>251</v>
      </c>
      <c r="J147" s="132">
        <f>BK147</f>
        <v>0</v>
      </c>
      <c r="L147" s="121"/>
      <c r="M147" s="125"/>
      <c r="N147" s="126"/>
      <c r="O147" s="126"/>
      <c r="P147" s="127">
        <f>SUM(P148:P152)</f>
        <v>80.866710000000012</v>
      </c>
      <c r="Q147" s="126"/>
      <c r="R147" s="127">
        <f>SUM(R148:R152)</f>
        <v>61.432820026977595</v>
      </c>
      <c r="S147" s="126"/>
      <c r="T147" s="128">
        <f>SUM(T148:T152)</f>
        <v>0</v>
      </c>
      <c r="AR147" s="122" t="s">
        <v>76</v>
      </c>
      <c r="AT147" s="129" t="s">
        <v>68</v>
      </c>
      <c r="AU147" s="129" t="s">
        <v>76</v>
      </c>
      <c r="AY147" s="122" t="s">
        <v>155</v>
      </c>
      <c r="BK147" s="130">
        <f>SUM(BK148:BK152)</f>
        <v>0</v>
      </c>
    </row>
    <row r="148" spans="2:65" s="1" customFormat="1" ht="16.5" customHeight="1">
      <c r="B148" s="133"/>
      <c r="C148" s="134" t="s">
        <v>226</v>
      </c>
      <c r="D148" s="134" t="s">
        <v>157</v>
      </c>
      <c r="E148" s="135" t="s">
        <v>253</v>
      </c>
      <c r="F148" s="136" t="s">
        <v>858</v>
      </c>
      <c r="G148" s="137" t="s">
        <v>324</v>
      </c>
      <c r="H148" s="138">
        <v>1</v>
      </c>
      <c r="I148" s="139"/>
      <c r="J148" s="139">
        <f>ROUND(I148*H148,2)</f>
        <v>0</v>
      </c>
      <c r="K148" s="136" t="s">
        <v>1</v>
      </c>
      <c r="L148" s="25"/>
      <c r="M148" s="140" t="s">
        <v>1</v>
      </c>
      <c r="N148" s="141" t="s">
        <v>34</v>
      </c>
      <c r="O148" s="142">
        <v>0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161</v>
      </c>
      <c r="AT148" s="144" t="s">
        <v>157</v>
      </c>
      <c r="AU148" s="144" t="s">
        <v>78</v>
      </c>
      <c r="AY148" s="13" t="s">
        <v>155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3" t="s">
        <v>76</v>
      </c>
      <c r="BK148" s="145">
        <f>ROUND(I148*H148,2)</f>
        <v>0</v>
      </c>
      <c r="BL148" s="13" t="s">
        <v>161</v>
      </c>
      <c r="BM148" s="144" t="s">
        <v>859</v>
      </c>
    </row>
    <row r="149" spans="2:65" s="1" customFormat="1" ht="24" customHeight="1">
      <c r="B149" s="133"/>
      <c r="C149" s="134" t="s">
        <v>231</v>
      </c>
      <c r="D149" s="134" t="s">
        <v>157</v>
      </c>
      <c r="E149" s="135" t="s">
        <v>257</v>
      </c>
      <c r="F149" s="136" t="s">
        <v>258</v>
      </c>
      <c r="G149" s="137" t="s">
        <v>160</v>
      </c>
      <c r="H149" s="138">
        <v>24.471</v>
      </c>
      <c r="I149" s="139"/>
      <c r="J149" s="139">
        <f>ROUND(I149*H149,2)</f>
        <v>0</v>
      </c>
      <c r="K149" s="136" t="s">
        <v>182</v>
      </c>
      <c r="L149" s="25"/>
      <c r="M149" s="140" t="s">
        <v>1</v>
      </c>
      <c r="N149" s="141" t="s">
        <v>34</v>
      </c>
      <c r="O149" s="142">
        <v>2.3170000000000002</v>
      </c>
      <c r="P149" s="142">
        <f>O149*H149</f>
        <v>56.699307000000005</v>
      </c>
      <c r="Q149" s="142">
        <v>2.45329</v>
      </c>
      <c r="R149" s="142">
        <f>Q149*H149</f>
        <v>60.034459589999997</v>
      </c>
      <c r="S149" s="142">
        <v>0</v>
      </c>
      <c r="T149" s="143">
        <f>S149*H149</f>
        <v>0</v>
      </c>
      <c r="AR149" s="144" t="s">
        <v>161</v>
      </c>
      <c r="AT149" s="144" t="s">
        <v>157</v>
      </c>
      <c r="AU149" s="144" t="s">
        <v>78</v>
      </c>
      <c r="AY149" s="13" t="s">
        <v>155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3" t="s">
        <v>76</v>
      </c>
      <c r="BK149" s="145">
        <f>ROUND(I149*H149,2)</f>
        <v>0</v>
      </c>
      <c r="BL149" s="13" t="s">
        <v>161</v>
      </c>
      <c r="BM149" s="144" t="s">
        <v>860</v>
      </c>
    </row>
    <row r="150" spans="2:65" s="1" customFormat="1" ht="16.5" customHeight="1">
      <c r="B150" s="133"/>
      <c r="C150" s="134" t="s">
        <v>236</v>
      </c>
      <c r="D150" s="134" t="s">
        <v>157</v>
      </c>
      <c r="E150" s="135" t="s">
        <v>261</v>
      </c>
      <c r="F150" s="136" t="s">
        <v>262</v>
      </c>
      <c r="G150" s="137" t="s">
        <v>191</v>
      </c>
      <c r="H150" s="138">
        <v>8.9499999999999993</v>
      </c>
      <c r="I150" s="139"/>
      <c r="J150" s="139">
        <f>ROUND(I150*H150,2)</f>
        <v>0</v>
      </c>
      <c r="K150" s="136" t="s">
        <v>182</v>
      </c>
      <c r="L150" s="25"/>
      <c r="M150" s="140" t="s">
        <v>1</v>
      </c>
      <c r="N150" s="141" t="s">
        <v>34</v>
      </c>
      <c r="O150" s="142">
        <v>0.39600000000000002</v>
      </c>
      <c r="P150" s="142">
        <f>O150*H150</f>
        <v>3.5442</v>
      </c>
      <c r="Q150" s="142">
        <v>1.3520000000000001E-2</v>
      </c>
      <c r="R150" s="142">
        <f>Q150*H150</f>
        <v>0.121004</v>
      </c>
      <c r="S150" s="142">
        <v>0</v>
      </c>
      <c r="T150" s="143">
        <f>S150*H150</f>
        <v>0</v>
      </c>
      <c r="AR150" s="144" t="s">
        <v>161</v>
      </c>
      <c r="AT150" s="144" t="s">
        <v>157</v>
      </c>
      <c r="AU150" s="144" t="s">
        <v>78</v>
      </c>
      <c r="AY150" s="13" t="s">
        <v>155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3" t="s">
        <v>76</v>
      </c>
      <c r="BK150" s="145">
        <f>ROUND(I150*H150,2)</f>
        <v>0</v>
      </c>
      <c r="BL150" s="13" t="s">
        <v>161</v>
      </c>
      <c r="BM150" s="144" t="s">
        <v>861</v>
      </c>
    </row>
    <row r="151" spans="2:65" s="1" customFormat="1" ht="16.5" customHeight="1">
      <c r="B151" s="133"/>
      <c r="C151" s="134" t="s">
        <v>240</v>
      </c>
      <c r="D151" s="134" t="s">
        <v>157</v>
      </c>
      <c r="E151" s="135" t="s">
        <v>265</v>
      </c>
      <c r="F151" s="136" t="s">
        <v>266</v>
      </c>
      <c r="G151" s="137" t="s">
        <v>191</v>
      </c>
      <c r="H151" s="138">
        <v>8.9499999999999993</v>
      </c>
      <c r="I151" s="139"/>
      <c r="J151" s="139">
        <f>ROUND(I151*H151,2)</f>
        <v>0</v>
      </c>
      <c r="K151" s="136" t="s">
        <v>182</v>
      </c>
      <c r="L151" s="25"/>
      <c r="M151" s="140" t="s">
        <v>1</v>
      </c>
      <c r="N151" s="141" t="s">
        <v>34</v>
      </c>
      <c r="O151" s="142">
        <v>0.24</v>
      </c>
      <c r="P151" s="142">
        <f>O151*H151</f>
        <v>2.1479999999999997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161</v>
      </c>
      <c r="AT151" s="144" t="s">
        <v>157</v>
      </c>
      <c r="AU151" s="144" t="s">
        <v>78</v>
      </c>
      <c r="AY151" s="13" t="s">
        <v>155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3" t="s">
        <v>76</v>
      </c>
      <c r="BK151" s="145">
        <f>ROUND(I151*H151,2)</f>
        <v>0</v>
      </c>
      <c r="BL151" s="13" t="s">
        <v>161</v>
      </c>
      <c r="BM151" s="144" t="s">
        <v>862</v>
      </c>
    </row>
    <row r="152" spans="2:65" s="1" customFormat="1" ht="16.5" customHeight="1">
      <c r="B152" s="133"/>
      <c r="C152" s="134" t="s">
        <v>7</v>
      </c>
      <c r="D152" s="134" t="s">
        <v>157</v>
      </c>
      <c r="E152" s="135" t="s">
        <v>269</v>
      </c>
      <c r="F152" s="136" t="s">
        <v>270</v>
      </c>
      <c r="G152" s="137" t="s">
        <v>213</v>
      </c>
      <c r="H152" s="138">
        <v>1.2130000000000001</v>
      </c>
      <c r="I152" s="139"/>
      <c r="J152" s="139">
        <f>ROUND(I152*H152,2)</f>
        <v>0</v>
      </c>
      <c r="K152" s="136" t="s">
        <v>182</v>
      </c>
      <c r="L152" s="25"/>
      <c r="M152" s="140" t="s">
        <v>1</v>
      </c>
      <c r="N152" s="141" t="s">
        <v>34</v>
      </c>
      <c r="O152" s="142">
        <v>15.231</v>
      </c>
      <c r="P152" s="142">
        <f>O152*H152</f>
        <v>18.475203</v>
      </c>
      <c r="Q152" s="142">
        <v>1.0530555952</v>
      </c>
      <c r="R152" s="142">
        <f>Q152*H152</f>
        <v>1.2773564369776</v>
      </c>
      <c r="S152" s="142">
        <v>0</v>
      </c>
      <c r="T152" s="143">
        <f>S152*H152</f>
        <v>0</v>
      </c>
      <c r="AR152" s="144" t="s">
        <v>161</v>
      </c>
      <c r="AT152" s="144" t="s">
        <v>157</v>
      </c>
      <c r="AU152" s="144" t="s">
        <v>78</v>
      </c>
      <c r="AY152" s="13" t="s">
        <v>155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3" t="s">
        <v>76</v>
      </c>
      <c r="BK152" s="145">
        <f>ROUND(I152*H152,2)</f>
        <v>0</v>
      </c>
      <c r="BL152" s="13" t="s">
        <v>161</v>
      </c>
      <c r="BM152" s="144" t="s">
        <v>863</v>
      </c>
    </row>
    <row r="153" spans="2:65" s="11" customFormat="1" ht="22.95" customHeight="1">
      <c r="B153" s="121"/>
      <c r="D153" s="122" t="s">
        <v>68</v>
      </c>
      <c r="E153" s="131" t="s">
        <v>297</v>
      </c>
      <c r="F153" s="131" t="s">
        <v>298</v>
      </c>
      <c r="J153" s="132">
        <f>BK153</f>
        <v>0</v>
      </c>
      <c r="L153" s="121"/>
      <c r="M153" s="125"/>
      <c r="N153" s="126"/>
      <c r="O153" s="126"/>
      <c r="P153" s="127">
        <f>P154</f>
        <v>52.130308000000007</v>
      </c>
      <c r="Q153" s="126"/>
      <c r="R153" s="127">
        <f>R154</f>
        <v>0</v>
      </c>
      <c r="S153" s="126"/>
      <c r="T153" s="128">
        <f>T154</f>
        <v>0</v>
      </c>
      <c r="AR153" s="122" t="s">
        <v>76</v>
      </c>
      <c r="AT153" s="129" t="s">
        <v>68</v>
      </c>
      <c r="AU153" s="129" t="s">
        <v>76</v>
      </c>
      <c r="AY153" s="122" t="s">
        <v>155</v>
      </c>
      <c r="BK153" s="130">
        <f>BK154</f>
        <v>0</v>
      </c>
    </row>
    <row r="154" spans="2:65" s="1" customFormat="1" ht="24" customHeight="1">
      <c r="B154" s="133"/>
      <c r="C154" s="134" t="s">
        <v>247</v>
      </c>
      <c r="D154" s="134" t="s">
        <v>157</v>
      </c>
      <c r="E154" s="135" t="s">
        <v>300</v>
      </c>
      <c r="F154" s="136" t="s">
        <v>301</v>
      </c>
      <c r="G154" s="137" t="s">
        <v>213</v>
      </c>
      <c r="H154" s="138">
        <v>157.01900000000001</v>
      </c>
      <c r="I154" s="139"/>
      <c r="J154" s="139">
        <f>ROUND(I154*H154,2)</f>
        <v>0</v>
      </c>
      <c r="K154" s="136" t="s">
        <v>169</v>
      </c>
      <c r="L154" s="25"/>
      <c r="M154" s="155" t="s">
        <v>1</v>
      </c>
      <c r="N154" s="156" t="s">
        <v>34</v>
      </c>
      <c r="O154" s="157">
        <v>0.33200000000000002</v>
      </c>
      <c r="P154" s="157">
        <f>O154*H154</f>
        <v>52.130308000000007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AR154" s="144" t="s">
        <v>161</v>
      </c>
      <c r="AT154" s="144" t="s">
        <v>157</v>
      </c>
      <c r="AU154" s="144" t="s">
        <v>78</v>
      </c>
      <c r="AY154" s="13" t="s">
        <v>155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3" t="s">
        <v>76</v>
      </c>
      <c r="BK154" s="145">
        <f>ROUND(I154*H154,2)</f>
        <v>0</v>
      </c>
      <c r="BL154" s="13" t="s">
        <v>161</v>
      </c>
      <c r="BM154" s="144" t="s">
        <v>864</v>
      </c>
    </row>
    <row r="155" spans="2:65" s="1" customFormat="1" ht="6.9" customHeight="1">
      <c r="B155" s="37"/>
      <c r="C155" s="38"/>
      <c r="D155" s="38"/>
      <c r="E155" s="38"/>
      <c r="F155" s="38"/>
      <c r="G155" s="38"/>
      <c r="H155" s="38"/>
      <c r="I155" s="38"/>
      <c r="J155" s="38"/>
      <c r="K155" s="38"/>
      <c r="L155" s="25"/>
    </row>
  </sheetData>
  <autoFilter ref="C125:K154"/>
  <mergeCells count="11">
    <mergeCell ref="E118:H118"/>
    <mergeCell ref="E7:H7"/>
    <mergeCell ref="E9:H9"/>
    <mergeCell ref="E11:H11"/>
    <mergeCell ref="E29:H29"/>
    <mergeCell ref="E85:H85"/>
    <mergeCell ref="L2:V2"/>
    <mergeCell ref="E87:H87"/>
    <mergeCell ref="E89:H89"/>
    <mergeCell ref="E114:H114"/>
    <mergeCell ref="E116:H11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2"/>
  <sheetViews>
    <sheetView showGridLines="0" workbookViewId="0">
      <selection activeCell="I26" sqref="I26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86"/>
    </row>
    <row r="2" spans="1:46" ht="36.9" customHeight="1">
      <c r="L2" s="193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3" t="s">
        <v>96</v>
      </c>
    </row>
    <row r="3" spans="1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1:46" ht="24.9" customHeight="1">
      <c r="B4" s="16"/>
      <c r="D4" s="17" t="s">
        <v>111</v>
      </c>
      <c r="L4" s="16"/>
      <c r="M4" s="87" t="s">
        <v>10</v>
      </c>
      <c r="AT4" s="13" t="s">
        <v>3</v>
      </c>
    </row>
    <row r="5" spans="1:46" ht="6.9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200" t="str">
        <f>'Rekapitulace stavby'!K6</f>
        <v>Novostavba zimoviště Liblín</v>
      </c>
      <c r="F7" s="202"/>
      <c r="G7" s="202"/>
      <c r="H7" s="202"/>
      <c r="L7" s="16"/>
    </row>
    <row r="8" spans="1:46" ht="12" customHeight="1">
      <c r="B8" s="16"/>
      <c r="D8" s="22" t="s">
        <v>112</v>
      </c>
      <c r="L8" s="16"/>
    </row>
    <row r="9" spans="1:46" s="1" customFormat="1" ht="16.5" customHeight="1">
      <c r="B9" s="25"/>
      <c r="E9" s="200" t="s">
        <v>865</v>
      </c>
      <c r="F9" s="201"/>
      <c r="G9" s="201"/>
      <c r="H9" s="201"/>
      <c r="L9" s="25"/>
    </row>
    <row r="10" spans="1:46" s="1" customFormat="1" ht="12" customHeight="1">
      <c r="B10" s="25"/>
      <c r="D10" s="22" t="s">
        <v>114</v>
      </c>
      <c r="L10" s="25"/>
    </row>
    <row r="11" spans="1:46" s="1" customFormat="1" ht="36.9" customHeight="1">
      <c r="B11" s="25"/>
      <c r="E11" s="181" t="s">
        <v>866</v>
      </c>
      <c r="F11" s="201"/>
      <c r="G11" s="201"/>
      <c r="H11" s="201"/>
      <c r="L11" s="25"/>
    </row>
    <row r="12" spans="1:46" s="1" customFormat="1">
      <c r="B12" s="25"/>
      <c r="L12" s="25"/>
    </row>
    <row r="13" spans="1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1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5">
        <f>'Rekapitulace stavby'!AN8</f>
        <v>43644</v>
      </c>
      <c r="L14" s="25"/>
    </row>
    <row r="15" spans="1:46" s="1" customFormat="1" ht="10.95" customHeight="1">
      <c r="B15" s="25"/>
      <c r="L15" s="25"/>
    </row>
    <row r="16" spans="1:46" s="1" customFormat="1" ht="12" customHeight="1">
      <c r="B16" s="25"/>
      <c r="D16" s="22" t="s">
        <v>20</v>
      </c>
      <c r="I16" s="22" t="s">
        <v>21</v>
      </c>
      <c r="J16" s="20" t="str">
        <f>IF('Rekapitulace stavby'!AN10="","",'Rekapitulace stavby'!AN10)</f>
        <v/>
      </c>
      <c r="L16" s="25"/>
    </row>
    <row r="17" spans="2:12" s="1" customFormat="1" ht="18" customHeight="1">
      <c r="B17" s="25"/>
      <c r="E17" s="20" t="str">
        <f>IF('Rekapitulace stavby'!E11="","",'Rekapitulace stavby'!E11)</f>
        <v xml:space="preserve"> </v>
      </c>
      <c r="I17" s="22" t="s">
        <v>23</v>
      </c>
      <c r="J17" s="20" t="str">
        <f>IF('Rekapitulace stavby'!AN11="","",'Rekapitulace stavby'!AN11)</f>
        <v/>
      </c>
      <c r="L17" s="25"/>
    </row>
    <row r="18" spans="2:12" s="1" customFormat="1" ht="6.9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/>
      <c r="L19" s="25"/>
    </row>
    <row r="20" spans="2:12" s="1" customFormat="1" ht="18" customHeight="1">
      <c r="B20" s="25"/>
      <c r="E20" s="20"/>
      <c r="I20" s="22" t="s">
        <v>23</v>
      </c>
      <c r="J20" s="20"/>
      <c r="L20" s="25"/>
    </row>
    <row r="21" spans="2:12" s="1" customFormat="1" ht="6.9" customHeight="1">
      <c r="B21" s="25"/>
      <c r="L21" s="25"/>
    </row>
    <row r="22" spans="2:12" s="1" customFormat="1" ht="12" customHeight="1">
      <c r="B22" s="25"/>
      <c r="D22" s="22" t="s">
        <v>25</v>
      </c>
      <c r="I22" s="22" t="s">
        <v>21</v>
      </c>
      <c r="J22" s="20" t="str">
        <f>IF('Rekapitulace stavby'!AN16="","",'Rekapitulace stavby'!AN16)</f>
        <v/>
      </c>
      <c r="L22" s="25"/>
    </row>
    <row r="23" spans="2:12" s="1" customFormat="1" ht="18" customHeight="1">
      <c r="B23" s="25"/>
      <c r="E23" s="20" t="str">
        <f>IF('Rekapitulace stavby'!E17="","",'Rekapitulace stavby'!E17)</f>
        <v xml:space="preserve"> </v>
      </c>
      <c r="I23" s="22" t="s">
        <v>23</v>
      </c>
      <c r="J23" s="20" t="str">
        <f>IF('Rekapitulace stavby'!AN17="","",'Rekapitulace stavby'!AN17)</f>
        <v/>
      </c>
      <c r="L23" s="25"/>
    </row>
    <row r="24" spans="2:12" s="1" customFormat="1" ht="6.9" customHeight="1">
      <c r="B24" s="25"/>
      <c r="L24" s="25"/>
    </row>
    <row r="25" spans="2:12" s="1" customFormat="1" ht="12" customHeight="1">
      <c r="B25" s="25"/>
      <c r="D25" s="22" t="s">
        <v>27</v>
      </c>
      <c r="I25" s="22" t="s">
        <v>21</v>
      </c>
      <c r="J25" s="20" t="str">
        <f>IF('Rekapitulace stavby'!AN19="","",'Rekapitulace stavby'!AN19)</f>
        <v/>
      </c>
      <c r="L25" s="25"/>
    </row>
    <row r="26" spans="2:12" s="1" customFormat="1" ht="18" customHeight="1">
      <c r="B26" s="25"/>
      <c r="E26" s="20" t="str">
        <f>IF('Rekapitulace stavby'!E20="","",'Rekapitulace stavby'!E20)</f>
        <v xml:space="preserve"> </v>
      </c>
      <c r="I26" s="22" t="s">
        <v>23</v>
      </c>
      <c r="J26" s="20" t="str">
        <f>IF('Rekapitulace stavby'!AN20="","",'Rekapitulace stavby'!AN20)</f>
        <v/>
      </c>
      <c r="L26" s="25"/>
    </row>
    <row r="27" spans="2:12" s="1" customFormat="1" ht="6.9" customHeight="1">
      <c r="B27" s="25"/>
      <c r="L27" s="25"/>
    </row>
    <row r="28" spans="2:12" s="1" customFormat="1" ht="12" customHeight="1">
      <c r="B28" s="25"/>
      <c r="D28" s="22" t="s">
        <v>28</v>
      </c>
      <c r="L28" s="25"/>
    </row>
    <row r="29" spans="2:12" s="7" customFormat="1" ht="16.5" customHeight="1">
      <c r="B29" s="88"/>
      <c r="E29" s="194" t="s">
        <v>1</v>
      </c>
      <c r="F29" s="194"/>
      <c r="G29" s="194"/>
      <c r="H29" s="194"/>
      <c r="L29" s="88"/>
    </row>
    <row r="30" spans="2:12" s="1" customFormat="1" ht="6.9" customHeight="1">
      <c r="B30" s="25"/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25.35" customHeight="1">
      <c r="B32" s="25"/>
      <c r="D32" s="89" t="s">
        <v>29</v>
      </c>
      <c r="J32" s="59">
        <f>ROUND(J129, 2)</f>
        <v>0</v>
      </c>
      <c r="L32" s="25"/>
    </row>
    <row r="33" spans="2:12" s="1" customFormat="1" ht="6.9" customHeight="1">
      <c r="B33" s="25"/>
      <c r="D33" s="46"/>
      <c r="E33" s="46"/>
      <c r="F33" s="46"/>
      <c r="G33" s="46"/>
      <c r="H33" s="46"/>
      <c r="I33" s="46"/>
      <c r="J33" s="46"/>
      <c r="K33" s="46"/>
      <c r="L33" s="25"/>
    </row>
    <row r="34" spans="2:12" s="1" customFormat="1" ht="14.4" customHeight="1">
      <c r="B34" s="25"/>
      <c r="F34" s="28" t="s">
        <v>31</v>
      </c>
      <c r="I34" s="28" t="s">
        <v>30</v>
      </c>
      <c r="J34" s="28" t="s">
        <v>32</v>
      </c>
      <c r="L34" s="25"/>
    </row>
    <row r="35" spans="2:12" s="1" customFormat="1" ht="14.4" customHeight="1">
      <c r="B35" s="25"/>
      <c r="D35" s="90" t="s">
        <v>33</v>
      </c>
      <c r="E35" s="22" t="s">
        <v>34</v>
      </c>
      <c r="F35" s="91">
        <f>ROUND((SUM(BE129:BE161)),  2)</f>
        <v>0</v>
      </c>
      <c r="I35" s="92">
        <v>0.21</v>
      </c>
      <c r="J35" s="91">
        <f>ROUND(((SUM(BE129:BE161))*I35),  2)</f>
        <v>0</v>
      </c>
      <c r="L35" s="25"/>
    </row>
    <row r="36" spans="2:12" s="1" customFormat="1" ht="14.4" customHeight="1">
      <c r="B36" s="25"/>
      <c r="E36" s="22" t="s">
        <v>35</v>
      </c>
      <c r="F36" s="91">
        <f>ROUND((SUM(BF129:BF161)),  2)</f>
        <v>0</v>
      </c>
      <c r="I36" s="92">
        <v>0.15</v>
      </c>
      <c r="J36" s="91">
        <f>ROUND(((SUM(BF129:BF161))*I36),  2)</f>
        <v>0</v>
      </c>
      <c r="L36" s="25"/>
    </row>
    <row r="37" spans="2:12" s="1" customFormat="1" ht="14.4" hidden="1" customHeight="1">
      <c r="B37" s="25"/>
      <c r="E37" s="22" t="s">
        <v>36</v>
      </c>
      <c r="F37" s="91">
        <f>ROUND((SUM(BG129:BG161)),  2)</f>
        <v>0</v>
      </c>
      <c r="I37" s="92">
        <v>0.21</v>
      </c>
      <c r="J37" s="91">
        <f>0</f>
        <v>0</v>
      </c>
      <c r="L37" s="25"/>
    </row>
    <row r="38" spans="2:12" s="1" customFormat="1" ht="14.4" hidden="1" customHeight="1">
      <c r="B38" s="25"/>
      <c r="E38" s="22" t="s">
        <v>37</v>
      </c>
      <c r="F38" s="91">
        <f>ROUND((SUM(BH129:BH161)),  2)</f>
        <v>0</v>
      </c>
      <c r="I38" s="92">
        <v>0.15</v>
      </c>
      <c r="J38" s="91">
        <f>0</f>
        <v>0</v>
      </c>
      <c r="L38" s="25"/>
    </row>
    <row r="39" spans="2:12" s="1" customFormat="1" ht="14.4" hidden="1" customHeight="1">
      <c r="B39" s="25"/>
      <c r="E39" s="22" t="s">
        <v>38</v>
      </c>
      <c r="F39" s="91">
        <f>ROUND((SUM(BI129:BI161)),  2)</f>
        <v>0</v>
      </c>
      <c r="I39" s="92">
        <v>0</v>
      </c>
      <c r="J39" s="91">
        <f>0</f>
        <v>0</v>
      </c>
      <c r="L39" s="25"/>
    </row>
    <row r="40" spans="2:12" s="1" customFormat="1" ht="6.9" customHeight="1">
      <c r="B40" s="25"/>
      <c r="L40" s="25"/>
    </row>
    <row r="41" spans="2:12" s="1" customFormat="1" ht="25.35" customHeight="1">
      <c r="B41" s="25"/>
      <c r="C41" s="93"/>
      <c r="D41" s="94" t="s">
        <v>39</v>
      </c>
      <c r="E41" s="50"/>
      <c r="F41" s="50"/>
      <c r="G41" s="95" t="s">
        <v>40</v>
      </c>
      <c r="H41" s="96" t="s">
        <v>41</v>
      </c>
      <c r="I41" s="50"/>
      <c r="J41" s="97">
        <f>SUM(J32:J39)</f>
        <v>0</v>
      </c>
      <c r="K41" s="98"/>
      <c r="L41" s="25"/>
    </row>
    <row r="42" spans="2:12" s="1" customFormat="1" ht="14.4" customHeight="1">
      <c r="B42" s="25"/>
      <c r="L42" s="25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6" t="s">
        <v>44</v>
      </c>
      <c r="E61" s="27"/>
      <c r="F61" s="99" t="s">
        <v>45</v>
      </c>
      <c r="G61" s="36" t="s">
        <v>44</v>
      </c>
      <c r="H61" s="27"/>
      <c r="I61" s="27"/>
      <c r="J61" s="100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6" t="s">
        <v>44</v>
      </c>
      <c r="E76" s="27"/>
      <c r="F76" s="99" t="s">
        <v>45</v>
      </c>
      <c r="G76" s="36" t="s">
        <v>44</v>
      </c>
      <c r="H76" s="27"/>
      <c r="I76" s="27"/>
      <c r="J76" s="100" t="s">
        <v>45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" customHeight="1">
      <c r="B82" s="25"/>
      <c r="C82" s="17" t="s">
        <v>116</v>
      </c>
      <c r="L82" s="25"/>
    </row>
    <row r="83" spans="2:12" s="1" customFormat="1" ht="6.9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200" t="str">
        <f>E7</f>
        <v>Novostavba zimoviště Liblín</v>
      </c>
      <c r="F85" s="202"/>
      <c r="G85" s="202"/>
      <c r="H85" s="202"/>
      <c r="L85" s="25"/>
    </row>
    <row r="86" spans="2:12" ht="12" customHeight="1">
      <c r="B86" s="16"/>
      <c r="C86" s="22" t="s">
        <v>112</v>
      </c>
      <c r="L86" s="16"/>
    </row>
    <row r="87" spans="2:12" s="1" customFormat="1" ht="16.5" customHeight="1">
      <c r="B87" s="25"/>
      <c r="E87" s="200" t="s">
        <v>865</v>
      </c>
      <c r="F87" s="201"/>
      <c r="G87" s="201"/>
      <c r="H87" s="201"/>
      <c r="L87" s="25"/>
    </row>
    <row r="88" spans="2:12" s="1" customFormat="1" ht="12" customHeight="1">
      <c r="B88" s="25"/>
      <c r="C88" s="22" t="s">
        <v>114</v>
      </c>
      <c r="L88" s="25"/>
    </row>
    <row r="89" spans="2:12" s="1" customFormat="1" ht="16.5" customHeight="1">
      <c r="B89" s="25"/>
      <c r="E89" s="181" t="str">
        <f>E11</f>
        <v>SO 03-1 - Stavební náklady</v>
      </c>
      <c r="F89" s="201"/>
      <c r="G89" s="201"/>
      <c r="H89" s="201"/>
      <c r="L89" s="25"/>
    </row>
    <row r="90" spans="2:12" s="1" customFormat="1" ht="6.9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Liblín</v>
      </c>
      <c r="I91" s="22" t="s">
        <v>19</v>
      </c>
      <c r="J91" s="45">
        <f>IF(J14="","",J14)</f>
        <v>43644</v>
      </c>
      <c r="L91" s="25"/>
    </row>
    <row r="92" spans="2:12" s="1" customFormat="1" ht="6.9" customHeight="1">
      <c r="B92" s="25"/>
      <c r="L92" s="25"/>
    </row>
    <row r="93" spans="2:12" s="1" customFormat="1" ht="15.15" customHeight="1">
      <c r="B93" s="25"/>
      <c r="C93" s="22" t="s">
        <v>20</v>
      </c>
      <c r="F93" s="20" t="str">
        <f>E17</f>
        <v xml:space="preserve"> </v>
      </c>
      <c r="I93" s="22" t="s">
        <v>25</v>
      </c>
      <c r="J93" s="23" t="str">
        <f>E23</f>
        <v xml:space="preserve"> </v>
      </c>
      <c r="L93" s="25"/>
    </row>
    <row r="94" spans="2:12" s="1" customFormat="1" ht="15.15" customHeight="1">
      <c r="B94" s="25"/>
      <c r="C94" s="22" t="s">
        <v>24</v>
      </c>
      <c r="F94" s="20" t="str">
        <f>IF(E20="","",E20)</f>
        <v/>
      </c>
      <c r="I94" s="22" t="s">
        <v>27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1" t="s">
        <v>117</v>
      </c>
      <c r="D96" s="93"/>
      <c r="E96" s="93"/>
      <c r="F96" s="93"/>
      <c r="G96" s="93"/>
      <c r="H96" s="93"/>
      <c r="I96" s="93"/>
      <c r="J96" s="102" t="s">
        <v>118</v>
      </c>
      <c r="K96" s="93"/>
      <c r="L96" s="25"/>
    </row>
    <row r="97" spans="2:47" s="1" customFormat="1" ht="10.35" customHeight="1">
      <c r="B97" s="25"/>
      <c r="L97" s="25"/>
    </row>
    <row r="98" spans="2:47" s="1" customFormat="1" ht="22.95" customHeight="1">
      <c r="B98" s="25"/>
      <c r="C98" s="103" t="s">
        <v>119</v>
      </c>
      <c r="J98" s="59">
        <f>J129</f>
        <v>0</v>
      </c>
      <c r="L98" s="25"/>
      <c r="AU98" s="13" t="s">
        <v>120</v>
      </c>
    </row>
    <row r="99" spans="2:47" s="8" customFormat="1" ht="24.9" customHeight="1">
      <c r="B99" s="104"/>
      <c r="D99" s="105" t="s">
        <v>121</v>
      </c>
      <c r="E99" s="106"/>
      <c r="F99" s="106"/>
      <c r="G99" s="106"/>
      <c r="H99" s="106"/>
      <c r="I99" s="106"/>
      <c r="J99" s="107">
        <f>J130</f>
        <v>0</v>
      </c>
      <c r="L99" s="104"/>
    </row>
    <row r="100" spans="2:47" s="9" customFormat="1" ht="19.95" customHeight="1">
      <c r="B100" s="108"/>
      <c r="D100" s="109" t="s">
        <v>122</v>
      </c>
      <c r="E100" s="110"/>
      <c r="F100" s="110"/>
      <c r="G100" s="110"/>
      <c r="H100" s="110"/>
      <c r="I100" s="110"/>
      <c r="J100" s="111">
        <f>J131</f>
        <v>0</v>
      </c>
      <c r="L100" s="108"/>
    </row>
    <row r="101" spans="2:47" s="9" customFormat="1" ht="19.95" customHeight="1">
      <c r="B101" s="108"/>
      <c r="D101" s="109" t="s">
        <v>123</v>
      </c>
      <c r="E101" s="110"/>
      <c r="F101" s="110"/>
      <c r="G101" s="110"/>
      <c r="H101" s="110"/>
      <c r="I101" s="110"/>
      <c r="J101" s="111">
        <f>J140</f>
        <v>0</v>
      </c>
      <c r="L101" s="108"/>
    </row>
    <row r="102" spans="2:47" s="9" customFormat="1" ht="19.95" customHeight="1">
      <c r="B102" s="108"/>
      <c r="D102" s="109" t="s">
        <v>125</v>
      </c>
      <c r="E102" s="110"/>
      <c r="F102" s="110"/>
      <c r="G102" s="110"/>
      <c r="H102" s="110"/>
      <c r="I102" s="110"/>
      <c r="J102" s="111">
        <f>J145</f>
        <v>0</v>
      </c>
      <c r="L102" s="108"/>
    </row>
    <row r="103" spans="2:47" s="9" customFormat="1" ht="19.95" customHeight="1">
      <c r="B103" s="108"/>
      <c r="D103" s="109" t="s">
        <v>867</v>
      </c>
      <c r="E103" s="110"/>
      <c r="F103" s="110"/>
      <c r="G103" s="110"/>
      <c r="H103" s="110"/>
      <c r="I103" s="110"/>
      <c r="J103" s="111">
        <f>J147</f>
        <v>0</v>
      </c>
      <c r="L103" s="108"/>
    </row>
    <row r="104" spans="2:47" s="9" customFormat="1" ht="19.95" customHeight="1">
      <c r="B104" s="108"/>
      <c r="D104" s="109" t="s">
        <v>868</v>
      </c>
      <c r="E104" s="110"/>
      <c r="F104" s="110"/>
      <c r="G104" s="110"/>
      <c r="H104" s="110"/>
      <c r="I104" s="110"/>
      <c r="J104" s="111">
        <f>J150</f>
        <v>0</v>
      </c>
      <c r="L104" s="108"/>
    </row>
    <row r="105" spans="2:47" s="9" customFormat="1" ht="19.95" customHeight="1">
      <c r="B105" s="108"/>
      <c r="D105" s="109" t="s">
        <v>128</v>
      </c>
      <c r="E105" s="110"/>
      <c r="F105" s="110"/>
      <c r="G105" s="110"/>
      <c r="H105" s="110"/>
      <c r="I105" s="110"/>
      <c r="J105" s="111">
        <f>J157</f>
        <v>0</v>
      </c>
      <c r="L105" s="108"/>
    </row>
    <row r="106" spans="2:47" s="8" customFormat="1" ht="24.9" customHeight="1">
      <c r="B106" s="104"/>
      <c r="D106" s="105" t="s">
        <v>129</v>
      </c>
      <c r="E106" s="106"/>
      <c r="F106" s="106"/>
      <c r="G106" s="106"/>
      <c r="H106" s="106"/>
      <c r="I106" s="106"/>
      <c r="J106" s="107">
        <f>J159</f>
        <v>0</v>
      </c>
      <c r="L106" s="104"/>
    </row>
    <row r="107" spans="2:47" s="9" customFormat="1" ht="19.95" customHeight="1">
      <c r="B107" s="108"/>
      <c r="D107" s="109" t="s">
        <v>134</v>
      </c>
      <c r="E107" s="110"/>
      <c r="F107" s="110"/>
      <c r="G107" s="110"/>
      <c r="H107" s="110"/>
      <c r="I107" s="110"/>
      <c r="J107" s="111">
        <f>J160</f>
        <v>0</v>
      </c>
      <c r="L107" s="108"/>
    </row>
    <row r="108" spans="2:47" s="1" customFormat="1" ht="21.75" customHeight="1">
      <c r="B108" s="25"/>
      <c r="L108" s="25"/>
    </row>
    <row r="109" spans="2:47" s="1" customFormat="1" ht="6.9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25"/>
    </row>
    <row r="113" spans="2:20" s="1" customFormat="1" ht="6.9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25"/>
    </row>
    <row r="114" spans="2:20" s="1" customFormat="1" ht="24.9" customHeight="1">
      <c r="B114" s="25"/>
      <c r="C114" s="17" t="s">
        <v>140</v>
      </c>
      <c r="L114" s="25"/>
    </row>
    <row r="115" spans="2:20" s="1" customFormat="1" ht="6.9" customHeight="1">
      <c r="B115" s="25"/>
      <c r="L115" s="25"/>
    </row>
    <row r="116" spans="2:20" s="1" customFormat="1" ht="12" customHeight="1">
      <c r="B116" s="25"/>
      <c r="C116" s="22" t="s">
        <v>13</v>
      </c>
      <c r="L116" s="25"/>
    </row>
    <row r="117" spans="2:20" s="1" customFormat="1" ht="16.5" customHeight="1">
      <c r="B117" s="25"/>
      <c r="E117" s="200" t="str">
        <f>E7</f>
        <v>Novostavba zimoviště Liblín</v>
      </c>
      <c r="F117" s="202"/>
      <c r="G117" s="202"/>
      <c r="H117" s="202"/>
      <c r="L117" s="25"/>
    </row>
    <row r="118" spans="2:20" ht="12" customHeight="1">
      <c r="B118" s="16"/>
      <c r="C118" s="22" t="s">
        <v>112</v>
      </c>
      <c r="L118" s="16"/>
    </row>
    <row r="119" spans="2:20" s="1" customFormat="1" ht="16.5" customHeight="1">
      <c r="B119" s="25"/>
      <c r="E119" s="200" t="s">
        <v>865</v>
      </c>
      <c r="F119" s="201"/>
      <c r="G119" s="201"/>
      <c r="H119" s="201"/>
      <c r="L119" s="25"/>
    </row>
    <row r="120" spans="2:20" s="1" customFormat="1" ht="12" customHeight="1">
      <c r="B120" s="25"/>
      <c r="C120" s="22" t="s">
        <v>114</v>
      </c>
      <c r="L120" s="25"/>
    </row>
    <row r="121" spans="2:20" s="1" customFormat="1" ht="16.5" customHeight="1">
      <c r="B121" s="25"/>
      <c r="E121" s="181" t="str">
        <f>E11</f>
        <v>SO 03-1 - Stavební náklady</v>
      </c>
      <c r="F121" s="201"/>
      <c r="G121" s="201"/>
      <c r="H121" s="201"/>
      <c r="L121" s="25"/>
    </row>
    <row r="122" spans="2:20" s="1" customFormat="1" ht="6.9" customHeight="1">
      <c r="B122" s="25"/>
      <c r="L122" s="25"/>
    </row>
    <row r="123" spans="2:20" s="1" customFormat="1" ht="12" customHeight="1">
      <c r="B123" s="25"/>
      <c r="C123" s="22" t="s">
        <v>17</v>
      </c>
      <c r="F123" s="20" t="str">
        <f>F14</f>
        <v>Liblín</v>
      </c>
      <c r="I123" s="22" t="s">
        <v>19</v>
      </c>
      <c r="J123" s="45">
        <f>IF(J14="","",J14)</f>
        <v>43644</v>
      </c>
      <c r="L123" s="25"/>
    </row>
    <row r="124" spans="2:20" s="1" customFormat="1" ht="6.9" customHeight="1">
      <c r="B124" s="25"/>
      <c r="L124" s="25"/>
    </row>
    <row r="125" spans="2:20" s="1" customFormat="1" ht="15.15" customHeight="1">
      <c r="B125" s="25"/>
      <c r="C125" s="22" t="s">
        <v>20</v>
      </c>
      <c r="F125" s="20" t="str">
        <f>E17</f>
        <v xml:space="preserve"> </v>
      </c>
      <c r="I125" s="22" t="s">
        <v>25</v>
      </c>
      <c r="J125" s="23" t="str">
        <f>E23</f>
        <v xml:space="preserve"> </v>
      </c>
      <c r="L125" s="25"/>
    </row>
    <row r="126" spans="2:20" s="1" customFormat="1" ht="15.15" customHeight="1">
      <c r="B126" s="25"/>
      <c r="C126" s="22" t="s">
        <v>24</v>
      </c>
      <c r="F126" s="20" t="str">
        <f>IF(E20="","",E20)</f>
        <v/>
      </c>
      <c r="I126" s="22" t="s">
        <v>27</v>
      </c>
      <c r="J126" s="23" t="str">
        <f>E26</f>
        <v xml:space="preserve"> </v>
      </c>
      <c r="L126" s="25"/>
    </row>
    <row r="127" spans="2:20" s="1" customFormat="1" ht="10.35" customHeight="1">
      <c r="B127" s="25"/>
      <c r="L127" s="25"/>
    </row>
    <row r="128" spans="2:20" s="10" customFormat="1" ht="29.25" customHeight="1">
      <c r="B128" s="112"/>
      <c r="C128" s="113" t="s">
        <v>141</v>
      </c>
      <c r="D128" s="114" t="s">
        <v>54</v>
      </c>
      <c r="E128" s="114" t="s">
        <v>50</v>
      </c>
      <c r="F128" s="114" t="s">
        <v>51</v>
      </c>
      <c r="G128" s="114" t="s">
        <v>142</v>
      </c>
      <c r="H128" s="114" t="s">
        <v>143</v>
      </c>
      <c r="I128" s="114" t="s">
        <v>144</v>
      </c>
      <c r="J128" s="115" t="s">
        <v>118</v>
      </c>
      <c r="K128" s="116" t="s">
        <v>145</v>
      </c>
      <c r="L128" s="112"/>
      <c r="M128" s="52" t="s">
        <v>1</v>
      </c>
      <c r="N128" s="53" t="s">
        <v>33</v>
      </c>
      <c r="O128" s="53" t="s">
        <v>146</v>
      </c>
      <c r="P128" s="53" t="s">
        <v>147</v>
      </c>
      <c r="Q128" s="53" t="s">
        <v>148</v>
      </c>
      <c r="R128" s="53" t="s">
        <v>149</v>
      </c>
      <c r="S128" s="53" t="s">
        <v>150</v>
      </c>
      <c r="T128" s="54" t="s">
        <v>151</v>
      </c>
    </row>
    <row r="129" spans="2:65" s="1" customFormat="1" ht="22.95" customHeight="1">
      <c r="B129" s="25"/>
      <c r="C129" s="57" t="s">
        <v>152</v>
      </c>
      <c r="J129" s="117">
        <f>BK129</f>
        <v>0</v>
      </c>
      <c r="L129" s="25"/>
      <c r="M129" s="55"/>
      <c r="N129" s="46"/>
      <c r="O129" s="46"/>
      <c r="P129" s="118">
        <f>P130+P159</f>
        <v>258.87944100000004</v>
      </c>
      <c r="Q129" s="46"/>
      <c r="R129" s="118">
        <f>R130+R159</f>
        <v>138.02936580000002</v>
      </c>
      <c r="S129" s="46"/>
      <c r="T129" s="119">
        <f>T130+T159</f>
        <v>0</v>
      </c>
      <c r="AT129" s="13" t="s">
        <v>68</v>
      </c>
      <c r="AU129" s="13" t="s">
        <v>120</v>
      </c>
      <c r="BK129" s="120">
        <f>BK130+BK159</f>
        <v>0</v>
      </c>
    </row>
    <row r="130" spans="2:65" s="11" customFormat="1" ht="25.95" customHeight="1">
      <c r="B130" s="121"/>
      <c r="D130" s="122" t="s">
        <v>68</v>
      </c>
      <c r="E130" s="123" t="s">
        <v>153</v>
      </c>
      <c r="F130" s="123" t="s">
        <v>154</v>
      </c>
      <c r="J130" s="124">
        <f>BK130</f>
        <v>0</v>
      </c>
      <c r="L130" s="121"/>
      <c r="M130" s="125"/>
      <c r="N130" s="126"/>
      <c r="O130" s="126"/>
      <c r="P130" s="127">
        <f>P131+P140+P145+P147+P150+P157</f>
        <v>258.87944100000004</v>
      </c>
      <c r="Q130" s="126"/>
      <c r="R130" s="127">
        <f>R131+R140+R145+R147+R150+R157</f>
        <v>138.02936580000002</v>
      </c>
      <c r="S130" s="126"/>
      <c r="T130" s="128">
        <f>T131+T140+T145+T147+T150+T157</f>
        <v>0</v>
      </c>
      <c r="AR130" s="122" t="s">
        <v>76</v>
      </c>
      <c r="AT130" s="129" t="s">
        <v>68</v>
      </c>
      <c r="AU130" s="129" t="s">
        <v>69</v>
      </c>
      <c r="AY130" s="122" t="s">
        <v>155</v>
      </c>
      <c r="BK130" s="130">
        <f>BK131+BK140+BK145+BK147+BK150+BK157</f>
        <v>0</v>
      </c>
    </row>
    <row r="131" spans="2:65" s="11" customFormat="1" ht="22.95" customHeight="1">
      <c r="B131" s="121"/>
      <c r="D131" s="122" t="s">
        <v>68</v>
      </c>
      <c r="E131" s="131" t="s">
        <v>76</v>
      </c>
      <c r="F131" s="131" t="s">
        <v>156</v>
      </c>
      <c r="J131" s="132">
        <f>BK131</f>
        <v>0</v>
      </c>
      <c r="L131" s="121"/>
      <c r="M131" s="125"/>
      <c r="N131" s="126"/>
      <c r="O131" s="126"/>
      <c r="P131" s="127">
        <f>SUM(P132:P139)</f>
        <v>206.40515300000001</v>
      </c>
      <c r="Q131" s="126"/>
      <c r="R131" s="127">
        <f>SUM(R132:R139)</f>
        <v>0</v>
      </c>
      <c r="S131" s="126"/>
      <c r="T131" s="128">
        <f>SUM(T132:T139)</f>
        <v>0</v>
      </c>
      <c r="AR131" s="122" t="s">
        <v>76</v>
      </c>
      <c r="AT131" s="129" t="s">
        <v>68</v>
      </c>
      <c r="AU131" s="129" t="s">
        <v>76</v>
      </c>
      <c r="AY131" s="122" t="s">
        <v>155</v>
      </c>
      <c r="BK131" s="130">
        <f>SUM(BK132:BK139)</f>
        <v>0</v>
      </c>
    </row>
    <row r="132" spans="2:65" s="1" customFormat="1" ht="24" customHeight="1">
      <c r="B132" s="133"/>
      <c r="C132" s="134" t="s">
        <v>76</v>
      </c>
      <c r="D132" s="134" t="s">
        <v>157</v>
      </c>
      <c r="E132" s="135" t="s">
        <v>163</v>
      </c>
      <c r="F132" s="136" t="s">
        <v>164</v>
      </c>
      <c r="G132" s="137" t="s">
        <v>160</v>
      </c>
      <c r="H132" s="138">
        <v>161.65100000000001</v>
      </c>
      <c r="I132" s="139"/>
      <c r="J132" s="139">
        <f t="shared" ref="J132:J139" si="0">ROUND(I132*H132,2)</f>
        <v>0</v>
      </c>
      <c r="K132" s="136" t="s">
        <v>182</v>
      </c>
      <c r="L132" s="25"/>
      <c r="M132" s="140" t="s">
        <v>1</v>
      </c>
      <c r="N132" s="141" t="s">
        <v>34</v>
      </c>
      <c r="O132" s="142">
        <v>0.46700000000000003</v>
      </c>
      <c r="P132" s="142">
        <f t="shared" ref="P132:P139" si="1">O132*H132</f>
        <v>75.491017000000014</v>
      </c>
      <c r="Q132" s="142">
        <v>0</v>
      </c>
      <c r="R132" s="142">
        <f t="shared" ref="R132:R139" si="2">Q132*H132</f>
        <v>0</v>
      </c>
      <c r="S132" s="142">
        <v>0</v>
      </c>
      <c r="T132" s="143">
        <f t="shared" ref="T132:T139" si="3">S132*H132</f>
        <v>0</v>
      </c>
      <c r="AR132" s="144" t="s">
        <v>161</v>
      </c>
      <c r="AT132" s="144" t="s">
        <v>157</v>
      </c>
      <c r="AU132" s="144" t="s">
        <v>78</v>
      </c>
      <c r="AY132" s="13" t="s">
        <v>155</v>
      </c>
      <c r="BE132" s="145">
        <f t="shared" ref="BE132:BE139" si="4">IF(N132="základní",J132,0)</f>
        <v>0</v>
      </c>
      <c r="BF132" s="145">
        <f t="shared" ref="BF132:BF139" si="5">IF(N132="snížená",J132,0)</f>
        <v>0</v>
      </c>
      <c r="BG132" s="145">
        <f t="shared" ref="BG132:BG139" si="6">IF(N132="zákl. přenesená",J132,0)</f>
        <v>0</v>
      </c>
      <c r="BH132" s="145">
        <f t="shared" ref="BH132:BH139" si="7">IF(N132="sníž. přenesená",J132,0)</f>
        <v>0</v>
      </c>
      <c r="BI132" s="145">
        <f t="shared" ref="BI132:BI139" si="8">IF(N132="nulová",J132,0)</f>
        <v>0</v>
      </c>
      <c r="BJ132" s="13" t="s">
        <v>76</v>
      </c>
      <c r="BK132" s="145">
        <f t="shared" ref="BK132:BK139" si="9">ROUND(I132*H132,2)</f>
        <v>0</v>
      </c>
      <c r="BL132" s="13" t="s">
        <v>161</v>
      </c>
      <c r="BM132" s="144" t="s">
        <v>869</v>
      </c>
    </row>
    <row r="133" spans="2:65" s="1" customFormat="1" ht="24" customHeight="1">
      <c r="B133" s="133"/>
      <c r="C133" s="134" t="s">
        <v>78</v>
      </c>
      <c r="D133" s="134" t="s">
        <v>157</v>
      </c>
      <c r="E133" s="135" t="s">
        <v>870</v>
      </c>
      <c r="F133" s="136" t="s">
        <v>871</v>
      </c>
      <c r="G133" s="137" t="s">
        <v>160</v>
      </c>
      <c r="H133" s="138">
        <v>107.767</v>
      </c>
      <c r="I133" s="139"/>
      <c r="J133" s="139">
        <f t="shared" si="0"/>
        <v>0</v>
      </c>
      <c r="K133" s="136" t="s">
        <v>182</v>
      </c>
      <c r="L133" s="25"/>
      <c r="M133" s="140" t="s">
        <v>1</v>
      </c>
      <c r="N133" s="141" t="s">
        <v>34</v>
      </c>
      <c r="O133" s="142">
        <v>0.64300000000000002</v>
      </c>
      <c r="P133" s="142">
        <f t="shared" si="1"/>
        <v>69.294180999999995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161</v>
      </c>
      <c r="AT133" s="144" t="s">
        <v>157</v>
      </c>
      <c r="AU133" s="144" t="s">
        <v>78</v>
      </c>
      <c r="AY133" s="13" t="s">
        <v>155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3" t="s">
        <v>76</v>
      </c>
      <c r="BK133" s="145">
        <f t="shared" si="9"/>
        <v>0</v>
      </c>
      <c r="BL133" s="13" t="s">
        <v>161</v>
      </c>
      <c r="BM133" s="144" t="s">
        <v>872</v>
      </c>
    </row>
    <row r="134" spans="2:65" s="1" customFormat="1" ht="24" customHeight="1">
      <c r="B134" s="133"/>
      <c r="C134" s="134" t="s">
        <v>166</v>
      </c>
      <c r="D134" s="134" t="s">
        <v>157</v>
      </c>
      <c r="E134" s="135" t="s">
        <v>180</v>
      </c>
      <c r="F134" s="136" t="s">
        <v>181</v>
      </c>
      <c r="G134" s="137" t="s">
        <v>160</v>
      </c>
      <c r="H134" s="138">
        <v>148.69499999999999</v>
      </c>
      <c r="I134" s="139"/>
      <c r="J134" s="139">
        <f t="shared" si="0"/>
        <v>0</v>
      </c>
      <c r="K134" s="136" t="s">
        <v>169</v>
      </c>
      <c r="L134" s="25"/>
      <c r="M134" s="140" t="s">
        <v>1</v>
      </c>
      <c r="N134" s="141" t="s">
        <v>34</v>
      </c>
      <c r="O134" s="142">
        <v>4.3999999999999997E-2</v>
      </c>
      <c r="P134" s="142">
        <f t="shared" si="1"/>
        <v>6.5425799999999992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44" t="s">
        <v>161</v>
      </c>
      <c r="AT134" s="144" t="s">
        <v>157</v>
      </c>
      <c r="AU134" s="144" t="s">
        <v>78</v>
      </c>
      <c r="AY134" s="13" t="s">
        <v>155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3" t="s">
        <v>76</v>
      </c>
      <c r="BK134" s="145">
        <f t="shared" si="9"/>
        <v>0</v>
      </c>
      <c r="BL134" s="13" t="s">
        <v>161</v>
      </c>
      <c r="BM134" s="144" t="s">
        <v>873</v>
      </c>
    </row>
    <row r="135" spans="2:65" s="1" customFormat="1" ht="24" customHeight="1">
      <c r="B135" s="133"/>
      <c r="C135" s="134" t="s">
        <v>161</v>
      </c>
      <c r="D135" s="134" t="s">
        <v>157</v>
      </c>
      <c r="E135" s="135" t="s">
        <v>874</v>
      </c>
      <c r="F135" s="136" t="s">
        <v>875</v>
      </c>
      <c r="G135" s="137" t="s">
        <v>160</v>
      </c>
      <c r="H135" s="138">
        <v>120.723</v>
      </c>
      <c r="I135" s="139"/>
      <c r="J135" s="139">
        <f t="shared" si="0"/>
        <v>0</v>
      </c>
      <c r="K135" s="136" t="s">
        <v>1</v>
      </c>
      <c r="L135" s="25"/>
      <c r="M135" s="140" t="s">
        <v>1</v>
      </c>
      <c r="N135" s="141" t="s">
        <v>34</v>
      </c>
      <c r="O135" s="142">
        <v>4.3999999999999997E-2</v>
      </c>
      <c r="P135" s="142">
        <f t="shared" si="1"/>
        <v>5.3118119999999998</v>
      </c>
      <c r="Q135" s="142">
        <v>0</v>
      </c>
      <c r="R135" s="142">
        <f t="shared" si="2"/>
        <v>0</v>
      </c>
      <c r="S135" s="142">
        <v>0</v>
      </c>
      <c r="T135" s="143">
        <f t="shared" si="3"/>
        <v>0</v>
      </c>
      <c r="AR135" s="144" t="s">
        <v>161</v>
      </c>
      <c r="AT135" s="144" t="s">
        <v>157</v>
      </c>
      <c r="AU135" s="144" t="s">
        <v>78</v>
      </c>
      <c r="AY135" s="13" t="s">
        <v>155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3" t="s">
        <v>76</v>
      </c>
      <c r="BK135" s="145">
        <f t="shared" si="9"/>
        <v>0</v>
      </c>
      <c r="BL135" s="13" t="s">
        <v>161</v>
      </c>
      <c r="BM135" s="144" t="s">
        <v>876</v>
      </c>
    </row>
    <row r="136" spans="2:65" s="1" customFormat="1" ht="16.5" customHeight="1">
      <c r="B136" s="133"/>
      <c r="C136" s="134" t="s">
        <v>175</v>
      </c>
      <c r="D136" s="134" t="s">
        <v>157</v>
      </c>
      <c r="E136" s="135" t="s">
        <v>877</v>
      </c>
      <c r="F136" s="136" t="s">
        <v>878</v>
      </c>
      <c r="G136" s="137" t="s">
        <v>160</v>
      </c>
      <c r="H136" s="138">
        <v>120.723</v>
      </c>
      <c r="I136" s="139"/>
      <c r="J136" s="139">
        <f t="shared" si="0"/>
        <v>0</v>
      </c>
      <c r="K136" s="136" t="s">
        <v>182</v>
      </c>
      <c r="L136" s="25"/>
      <c r="M136" s="140" t="s">
        <v>1</v>
      </c>
      <c r="N136" s="141" t="s">
        <v>34</v>
      </c>
      <c r="O136" s="142">
        <v>9.7000000000000003E-2</v>
      </c>
      <c r="P136" s="142">
        <f t="shared" si="1"/>
        <v>11.710131000000001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AR136" s="144" t="s">
        <v>161</v>
      </c>
      <c r="AT136" s="144" t="s">
        <v>157</v>
      </c>
      <c r="AU136" s="144" t="s">
        <v>78</v>
      </c>
      <c r="AY136" s="13" t="s">
        <v>155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3" t="s">
        <v>76</v>
      </c>
      <c r="BK136" s="145">
        <f t="shared" si="9"/>
        <v>0</v>
      </c>
      <c r="BL136" s="13" t="s">
        <v>161</v>
      </c>
      <c r="BM136" s="144" t="s">
        <v>879</v>
      </c>
    </row>
    <row r="137" spans="2:65" s="1" customFormat="1" ht="16.5" customHeight="1">
      <c r="B137" s="133"/>
      <c r="C137" s="134" t="s">
        <v>179</v>
      </c>
      <c r="D137" s="134" t="s">
        <v>157</v>
      </c>
      <c r="E137" s="135" t="s">
        <v>185</v>
      </c>
      <c r="F137" s="136" t="s">
        <v>186</v>
      </c>
      <c r="G137" s="137" t="s">
        <v>160</v>
      </c>
      <c r="H137" s="138">
        <v>148.69499999999999</v>
      </c>
      <c r="I137" s="139"/>
      <c r="J137" s="139">
        <f t="shared" si="0"/>
        <v>0</v>
      </c>
      <c r="K137" s="136" t="s">
        <v>169</v>
      </c>
      <c r="L137" s="25"/>
      <c r="M137" s="140" t="s">
        <v>1</v>
      </c>
      <c r="N137" s="141" t="s">
        <v>34</v>
      </c>
      <c r="O137" s="142">
        <v>8.9999999999999993E-3</v>
      </c>
      <c r="P137" s="142">
        <f t="shared" si="1"/>
        <v>1.3382549999999998</v>
      </c>
      <c r="Q137" s="142">
        <v>0</v>
      </c>
      <c r="R137" s="142">
        <f t="shared" si="2"/>
        <v>0</v>
      </c>
      <c r="S137" s="142">
        <v>0</v>
      </c>
      <c r="T137" s="143">
        <f t="shared" si="3"/>
        <v>0</v>
      </c>
      <c r="AR137" s="144" t="s">
        <v>161</v>
      </c>
      <c r="AT137" s="144" t="s">
        <v>157</v>
      </c>
      <c r="AU137" s="144" t="s">
        <v>78</v>
      </c>
      <c r="AY137" s="13" t="s">
        <v>155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3" t="s">
        <v>76</v>
      </c>
      <c r="BK137" s="145">
        <f t="shared" si="9"/>
        <v>0</v>
      </c>
      <c r="BL137" s="13" t="s">
        <v>161</v>
      </c>
      <c r="BM137" s="144" t="s">
        <v>880</v>
      </c>
    </row>
    <row r="138" spans="2:65" s="1" customFormat="1" ht="24" customHeight="1">
      <c r="B138" s="133"/>
      <c r="C138" s="134" t="s">
        <v>184</v>
      </c>
      <c r="D138" s="134" t="s">
        <v>157</v>
      </c>
      <c r="E138" s="135" t="s">
        <v>881</v>
      </c>
      <c r="F138" s="136" t="s">
        <v>882</v>
      </c>
      <c r="G138" s="137" t="s">
        <v>160</v>
      </c>
      <c r="H138" s="138">
        <v>120.723</v>
      </c>
      <c r="I138" s="139"/>
      <c r="J138" s="139">
        <f t="shared" si="0"/>
        <v>0</v>
      </c>
      <c r="K138" s="136" t="s">
        <v>169</v>
      </c>
      <c r="L138" s="25"/>
      <c r="M138" s="140" t="s">
        <v>1</v>
      </c>
      <c r="N138" s="141" t="s">
        <v>34</v>
      </c>
      <c r="O138" s="142">
        <v>0.29899999999999999</v>
      </c>
      <c r="P138" s="142">
        <f t="shared" si="1"/>
        <v>36.096176999999997</v>
      </c>
      <c r="Q138" s="142">
        <v>0</v>
      </c>
      <c r="R138" s="142">
        <f t="shared" si="2"/>
        <v>0</v>
      </c>
      <c r="S138" s="142">
        <v>0</v>
      </c>
      <c r="T138" s="143">
        <f t="shared" si="3"/>
        <v>0</v>
      </c>
      <c r="AR138" s="144" t="s">
        <v>161</v>
      </c>
      <c r="AT138" s="144" t="s">
        <v>157</v>
      </c>
      <c r="AU138" s="144" t="s">
        <v>78</v>
      </c>
      <c r="AY138" s="13" t="s">
        <v>155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3" t="s">
        <v>76</v>
      </c>
      <c r="BK138" s="145">
        <f t="shared" si="9"/>
        <v>0</v>
      </c>
      <c r="BL138" s="13" t="s">
        <v>161</v>
      </c>
      <c r="BM138" s="144" t="s">
        <v>883</v>
      </c>
    </row>
    <row r="139" spans="2:65" s="1" customFormat="1" ht="16.5" customHeight="1">
      <c r="B139" s="133"/>
      <c r="C139" s="134" t="s">
        <v>188</v>
      </c>
      <c r="D139" s="134" t="s">
        <v>157</v>
      </c>
      <c r="E139" s="135" t="s">
        <v>189</v>
      </c>
      <c r="F139" s="136" t="s">
        <v>190</v>
      </c>
      <c r="G139" s="137" t="s">
        <v>191</v>
      </c>
      <c r="H139" s="138">
        <v>34.5</v>
      </c>
      <c r="I139" s="139"/>
      <c r="J139" s="139">
        <f t="shared" si="0"/>
        <v>0</v>
      </c>
      <c r="K139" s="136" t="s">
        <v>169</v>
      </c>
      <c r="L139" s="25"/>
      <c r="M139" s="140" t="s">
        <v>1</v>
      </c>
      <c r="N139" s="141" t="s">
        <v>34</v>
      </c>
      <c r="O139" s="142">
        <v>1.7999999999999999E-2</v>
      </c>
      <c r="P139" s="142">
        <f t="shared" si="1"/>
        <v>0.621</v>
      </c>
      <c r="Q139" s="142">
        <v>0</v>
      </c>
      <c r="R139" s="142">
        <f t="shared" si="2"/>
        <v>0</v>
      </c>
      <c r="S139" s="142">
        <v>0</v>
      </c>
      <c r="T139" s="143">
        <f t="shared" si="3"/>
        <v>0</v>
      </c>
      <c r="AR139" s="144" t="s">
        <v>161</v>
      </c>
      <c r="AT139" s="144" t="s">
        <v>157</v>
      </c>
      <c r="AU139" s="144" t="s">
        <v>78</v>
      </c>
      <c r="AY139" s="13" t="s">
        <v>155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3" t="s">
        <v>76</v>
      </c>
      <c r="BK139" s="145">
        <f t="shared" si="9"/>
        <v>0</v>
      </c>
      <c r="BL139" s="13" t="s">
        <v>161</v>
      </c>
      <c r="BM139" s="144" t="s">
        <v>884</v>
      </c>
    </row>
    <row r="140" spans="2:65" s="11" customFormat="1" ht="22.95" customHeight="1">
      <c r="B140" s="121"/>
      <c r="D140" s="122" t="s">
        <v>68</v>
      </c>
      <c r="E140" s="131" t="s">
        <v>78</v>
      </c>
      <c r="F140" s="131" t="s">
        <v>193</v>
      </c>
      <c r="J140" s="132">
        <f>BK140</f>
        <v>0</v>
      </c>
      <c r="L140" s="121"/>
      <c r="M140" s="125"/>
      <c r="N140" s="126"/>
      <c r="O140" s="126"/>
      <c r="P140" s="127">
        <f>SUM(P141:P144)</f>
        <v>14.962454000000001</v>
      </c>
      <c r="Q140" s="126"/>
      <c r="R140" s="127">
        <f>SUM(R141:R144)</f>
        <v>25.57664514</v>
      </c>
      <c r="S140" s="126"/>
      <c r="T140" s="128">
        <f>SUM(T141:T144)</f>
        <v>0</v>
      </c>
      <c r="AR140" s="122" t="s">
        <v>76</v>
      </c>
      <c r="AT140" s="129" t="s">
        <v>68</v>
      </c>
      <c r="AU140" s="129" t="s">
        <v>76</v>
      </c>
      <c r="AY140" s="122" t="s">
        <v>155</v>
      </c>
      <c r="BK140" s="130">
        <f>SUM(BK141:BK144)</f>
        <v>0</v>
      </c>
    </row>
    <row r="141" spans="2:65" s="1" customFormat="1" ht="24" customHeight="1">
      <c r="B141" s="133"/>
      <c r="C141" s="134" t="s">
        <v>194</v>
      </c>
      <c r="D141" s="134" t="s">
        <v>157</v>
      </c>
      <c r="E141" s="135" t="s">
        <v>885</v>
      </c>
      <c r="F141" s="136" t="s">
        <v>886</v>
      </c>
      <c r="G141" s="137" t="s">
        <v>329</v>
      </c>
      <c r="H141" s="138">
        <v>26.6</v>
      </c>
      <c r="I141" s="139"/>
      <c r="J141" s="139">
        <f>ROUND(I141*H141,2)</f>
        <v>0</v>
      </c>
      <c r="K141" s="136" t="s">
        <v>182</v>
      </c>
      <c r="L141" s="25"/>
      <c r="M141" s="140" t="s">
        <v>1</v>
      </c>
      <c r="N141" s="141" t="s">
        <v>34</v>
      </c>
      <c r="O141" s="142">
        <v>4.4999999999999998E-2</v>
      </c>
      <c r="P141" s="142">
        <f>O141*H141</f>
        <v>1.1970000000000001</v>
      </c>
      <c r="Q141" s="142">
        <v>4.8999999999999998E-4</v>
      </c>
      <c r="R141" s="142">
        <f>Q141*H141</f>
        <v>1.3034E-2</v>
      </c>
      <c r="S141" s="142">
        <v>0</v>
      </c>
      <c r="T141" s="143">
        <f>S141*H141</f>
        <v>0</v>
      </c>
      <c r="AR141" s="144" t="s">
        <v>161</v>
      </c>
      <c r="AT141" s="144" t="s">
        <v>157</v>
      </c>
      <c r="AU141" s="144" t="s">
        <v>78</v>
      </c>
      <c r="AY141" s="13" t="s">
        <v>155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3" t="s">
        <v>76</v>
      </c>
      <c r="BK141" s="145">
        <f>ROUND(I141*H141,2)</f>
        <v>0</v>
      </c>
      <c r="BL141" s="13" t="s">
        <v>161</v>
      </c>
      <c r="BM141" s="144" t="s">
        <v>887</v>
      </c>
    </row>
    <row r="142" spans="2:65" s="1" customFormat="1" ht="24" customHeight="1">
      <c r="B142" s="133"/>
      <c r="C142" s="134" t="s">
        <v>198</v>
      </c>
      <c r="D142" s="134" t="s">
        <v>157</v>
      </c>
      <c r="E142" s="135" t="s">
        <v>888</v>
      </c>
      <c r="F142" s="136" t="s">
        <v>889</v>
      </c>
      <c r="G142" s="137" t="s">
        <v>160</v>
      </c>
      <c r="H142" s="138">
        <v>6.9089999999999998</v>
      </c>
      <c r="I142" s="139"/>
      <c r="J142" s="139">
        <f>ROUND(I142*H142,2)</f>
        <v>0</v>
      </c>
      <c r="K142" s="136" t="s">
        <v>169</v>
      </c>
      <c r="L142" s="25"/>
      <c r="M142" s="140" t="s">
        <v>1</v>
      </c>
      <c r="N142" s="141" t="s">
        <v>34</v>
      </c>
      <c r="O142" s="142">
        <v>1.085</v>
      </c>
      <c r="P142" s="142">
        <f>O142*H142</f>
        <v>7.4962649999999993</v>
      </c>
      <c r="Q142" s="142">
        <v>2.16</v>
      </c>
      <c r="R142" s="142">
        <f>Q142*H142</f>
        <v>14.923440000000001</v>
      </c>
      <c r="S142" s="142">
        <v>0</v>
      </c>
      <c r="T142" s="143">
        <f>S142*H142</f>
        <v>0</v>
      </c>
      <c r="AR142" s="144" t="s">
        <v>161</v>
      </c>
      <c r="AT142" s="144" t="s">
        <v>157</v>
      </c>
      <c r="AU142" s="144" t="s">
        <v>78</v>
      </c>
      <c r="AY142" s="13" t="s">
        <v>155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3" t="s">
        <v>76</v>
      </c>
      <c r="BK142" s="145">
        <f>ROUND(I142*H142,2)</f>
        <v>0</v>
      </c>
      <c r="BL142" s="13" t="s">
        <v>161</v>
      </c>
      <c r="BM142" s="144" t="s">
        <v>890</v>
      </c>
    </row>
    <row r="143" spans="2:65" s="1" customFormat="1" ht="16.5" customHeight="1">
      <c r="B143" s="133"/>
      <c r="C143" s="134" t="s">
        <v>202</v>
      </c>
      <c r="D143" s="134" t="s">
        <v>157</v>
      </c>
      <c r="E143" s="135" t="s">
        <v>891</v>
      </c>
      <c r="F143" s="136" t="s">
        <v>892</v>
      </c>
      <c r="G143" s="137" t="s">
        <v>160</v>
      </c>
      <c r="H143" s="138">
        <v>4.6059999999999999</v>
      </c>
      <c r="I143" s="139"/>
      <c r="J143" s="139">
        <f>ROUND(I143*H143,2)</f>
        <v>0</v>
      </c>
      <c r="K143" s="136" t="s">
        <v>169</v>
      </c>
      <c r="L143" s="25"/>
      <c r="M143" s="140" t="s">
        <v>1</v>
      </c>
      <c r="N143" s="141" t="s">
        <v>34</v>
      </c>
      <c r="O143" s="142">
        <v>0.58399999999999996</v>
      </c>
      <c r="P143" s="142">
        <f>O143*H143</f>
        <v>2.6899039999999999</v>
      </c>
      <c r="Q143" s="142">
        <v>2.2563399999999998</v>
      </c>
      <c r="R143" s="142">
        <f>Q143*H143</f>
        <v>10.392702039999998</v>
      </c>
      <c r="S143" s="142">
        <v>0</v>
      </c>
      <c r="T143" s="143">
        <f>S143*H143</f>
        <v>0</v>
      </c>
      <c r="AR143" s="144" t="s">
        <v>161</v>
      </c>
      <c r="AT143" s="144" t="s">
        <v>157</v>
      </c>
      <c r="AU143" s="144" t="s">
        <v>78</v>
      </c>
      <c r="AY143" s="13" t="s">
        <v>155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3" t="s">
        <v>76</v>
      </c>
      <c r="BK143" s="145">
        <f>ROUND(I143*H143,2)</f>
        <v>0</v>
      </c>
      <c r="BL143" s="13" t="s">
        <v>161</v>
      </c>
      <c r="BM143" s="144" t="s">
        <v>893</v>
      </c>
    </row>
    <row r="144" spans="2:65" s="1" customFormat="1" ht="16.5" customHeight="1">
      <c r="B144" s="133"/>
      <c r="C144" s="134" t="s">
        <v>206</v>
      </c>
      <c r="D144" s="134" t="s">
        <v>157</v>
      </c>
      <c r="E144" s="135" t="s">
        <v>894</v>
      </c>
      <c r="F144" s="136" t="s">
        <v>895</v>
      </c>
      <c r="G144" s="137" t="s">
        <v>213</v>
      </c>
      <c r="H144" s="138">
        <v>0.23499999999999999</v>
      </c>
      <c r="I144" s="139"/>
      <c r="J144" s="139">
        <f>ROUND(I144*H144,2)</f>
        <v>0</v>
      </c>
      <c r="K144" s="136" t="s">
        <v>169</v>
      </c>
      <c r="L144" s="25"/>
      <c r="M144" s="140" t="s">
        <v>1</v>
      </c>
      <c r="N144" s="141" t="s">
        <v>34</v>
      </c>
      <c r="O144" s="142">
        <v>15.231</v>
      </c>
      <c r="P144" s="142">
        <f>O144*H144</f>
        <v>3.5792849999999996</v>
      </c>
      <c r="Q144" s="142">
        <v>1.0530600000000001</v>
      </c>
      <c r="R144" s="142">
        <f>Q144*H144</f>
        <v>0.2474691</v>
      </c>
      <c r="S144" s="142">
        <v>0</v>
      </c>
      <c r="T144" s="143">
        <f>S144*H144</f>
        <v>0</v>
      </c>
      <c r="AR144" s="144" t="s">
        <v>161</v>
      </c>
      <c r="AT144" s="144" t="s">
        <v>157</v>
      </c>
      <c r="AU144" s="144" t="s">
        <v>78</v>
      </c>
      <c r="AY144" s="13" t="s">
        <v>155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3" t="s">
        <v>76</v>
      </c>
      <c r="BK144" s="145">
        <f>ROUND(I144*H144,2)</f>
        <v>0</v>
      </c>
      <c r="BL144" s="13" t="s">
        <v>161</v>
      </c>
      <c r="BM144" s="144" t="s">
        <v>896</v>
      </c>
    </row>
    <row r="145" spans="2:65" s="11" customFormat="1" ht="22.95" customHeight="1">
      <c r="B145" s="121"/>
      <c r="D145" s="122" t="s">
        <v>68</v>
      </c>
      <c r="E145" s="131" t="s">
        <v>179</v>
      </c>
      <c r="F145" s="131" t="s">
        <v>251</v>
      </c>
      <c r="J145" s="132">
        <f>BK145</f>
        <v>0</v>
      </c>
      <c r="L145" s="121"/>
      <c r="M145" s="125"/>
      <c r="N145" s="126"/>
      <c r="O145" s="126"/>
      <c r="P145" s="127">
        <f>P146</f>
        <v>14.163449999999999</v>
      </c>
      <c r="Q145" s="126"/>
      <c r="R145" s="127">
        <f>R146</f>
        <v>29.846880000000002</v>
      </c>
      <c r="S145" s="126"/>
      <c r="T145" s="128">
        <f>T146</f>
        <v>0</v>
      </c>
      <c r="AR145" s="122" t="s">
        <v>76</v>
      </c>
      <c r="AT145" s="129" t="s">
        <v>68</v>
      </c>
      <c r="AU145" s="129" t="s">
        <v>76</v>
      </c>
      <c r="AY145" s="122" t="s">
        <v>155</v>
      </c>
      <c r="BK145" s="130">
        <f>BK146</f>
        <v>0</v>
      </c>
    </row>
    <row r="146" spans="2:65" s="1" customFormat="1" ht="24" customHeight="1">
      <c r="B146" s="133"/>
      <c r="C146" s="134" t="s">
        <v>210</v>
      </c>
      <c r="D146" s="134" t="s">
        <v>157</v>
      </c>
      <c r="E146" s="135" t="s">
        <v>195</v>
      </c>
      <c r="F146" s="136" t="s">
        <v>196</v>
      </c>
      <c r="G146" s="137" t="s">
        <v>160</v>
      </c>
      <c r="H146" s="138">
        <v>13.818</v>
      </c>
      <c r="I146" s="139"/>
      <c r="J146" s="139">
        <f>ROUND(I146*H146,2)</f>
        <v>0</v>
      </c>
      <c r="K146" s="136" t="s">
        <v>169</v>
      </c>
      <c r="L146" s="25"/>
      <c r="M146" s="140" t="s">
        <v>1</v>
      </c>
      <c r="N146" s="141" t="s">
        <v>34</v>
      </c>
      <c r="O146" s="142">
        <v>1.0249999999999999</v>
      </c>
      <c r="P146" s="142">
        <f>O146*H146</f>
        <v>14.163449999999999</v>
      </c>
      <c r="Q146" s="142">
        <v>2.16</v>
      </c>
      <c r="R146" s="142">
        <f>Q146*H146</f>
        <v>29.846880000000002</v>
      </c>
      <c r="S146" s="142">
        <v>0</v>
      </c>
      <c r="T146" s="143">
        <f>S146*H146</f>
        <v>0</v>
      </c>
      <c r="AR146" s="144" t="s">
        <v>161</v>
      </c>
      <c r="AT146" s="144" t="s">
        <v>157</v>
      </c>
      <c r="AU146" s="144" t="s">
        <v>78</v>
      </c>
      <c r="AY146" s="13" t="s">
        <v>155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3" t="s">
        <v>76</v>
      </c>
      <c r="BK146" s="145">
        <f>ROUND(I146*H146,2)</f>
        <v>0</v>
      </c>
      <c r="BL146" s="13" t="s">
        <v>161</v>
      </c>
      <c r="BM146" s="144" t="s">
        <v>897</v>
      </c>
    </row>
    <row r="147" spans="2:65" s="11" customFormat="1" ht="22.95" customHeight="1">
      <c r="B147" s="121"/>
      <c r="D147" s="122" t="s">
        <v>68</v>
      </c>
      <c r="E147" s="131" t="s">
        <v>188</v>
      </c>
      <c r="F147" s="131" t="s">
        <v>898</v>
      </c>
      <c r="J147" s="132">
        <f>BK147</f>
        <v>0</v>
      </c>
      <c r="L147" s="121"/>
      <c r="M147" s="125"/>
      <c r="N147" s="126"/>
      <c r="O147" s="126"/>
      <c r="P147" s="127">
        <f>SUM(P148:P149)</f>
        <v>0.29199999999999998</v>
      </c>
      <c r="Q147" s="126"/>
      <c r="R147" s="127">
        <f>SUM(R148:R149)</f>
        <v>0</v>
      </c>
      <c r="S147" s="126"/>
      <c r="T147" s="128">
        <f>SUM(T148:T149)</f>
        <v>0</v>
      </c>
      <c r="AR147" s="122" t="s">
        <v>76</v>
      </c>
      <c r="AT147" s="129" t="s">
        <v>68</v>
      </c>
      <c r="AU147" s="129" t="s">
        <v>76</v>
      </c>
      <c r="AY147" s="122" t="s">
        <v>155</v>
      </c>
      <c r="BK147" s="130">
        <f>SUM(BK148:BK149)</f>
        <v>0</v>
      </c>
    </row>
    <row r="148" spans="2:65" s="1" customFormat="1" ht="16.5" customHeight="1">
      <c r="B148" s="133"/>
      <c r="C148" s="134" t="s">
        <v>215</v>
      </c>
      <c r="D148" s="134" t="s">
        <v>157</v>
      </c>
      <c r="E148" s="135" t="s">
        <v>899</v>
      </c>
      <c r="F148" s="136" t="s">
        <v>900</v>
      </c>
      <c r="G148" s="137" t="s">
        <v>360</v>
      </c>
      <c r="H148" s="138">
        <v>1</v>
      </c>
      <c r="I148" s="139"/>
      <c r="J148" s="139">
        <f>ROUND(I148*H148,2)</f>
        <v>0</v>
      </c>
      <c r="K148" s="136" t="s">
        <v>1</v>
      </c>
      <c r="L148" s="25"/>
      <c r="M148" s="140" t="s">
        <v>1</v>
      </c>
      <c r="N148" s="141" t="s">
        <v>34</v>
      </c>
      <c r="O148" s="142">
        <v>0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161</v>
      </c>
      <c r="AT148" s="144" t="s">
        <v>157</v>
      </c>
      <c r="AU148" s="144" t="s">
        <v>78</v>
      </c>
      <c r="AY148" s="13" t="s">
        <v>155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3" t="s">
        <v>76</v>
      </c>
      <c r="BK148" s="145">
        <f>ROUND(I148*H148,2)</f>
        <v>0</v>
      </c>
      <c r="BL148" s="13" t="s">
        <v>161</v>
      </c>
      <c r="BM148" s="144" t="s">
        <v>901</v>
      </c>
    </row>
    <row r="149" spans="2:65" s="1" customFormat="1" ht="24" customHeight="1">
      <c r="B149" s="133"/>
      <c r="C149" s="134" t="s">
        <v>8</v>
      </c>
      <c r="D149" s="134" t="s">
        <v>157</v>
      </c>
      <c r="E149" s="135" t="s">
        <v>902</v>
      </c>
      <c r="F149" s="136" t="s">
        <v>903</v>
      </c>
      <c r="G149" s="137" t="s">
        <v>324</v>
      </c>
      <c r="H149" s="138">
        <v>1</v>
      </c>
      <c r="I149" s="139"/>
      <c r="J149" s="139">
        <f>ROUND(I149*H149,2)</f>
        <v>0</v>
      </c>
      <c r="K149" s="136" t="s">
        <v>169</v>
      </c>
      <c r="L149" s="25"/>
      <c r="M149" s="140" t="s">
        <v>1</v>
      </c>
      <c r="N149" s="141" t="s">
        <v>34</v>
      </c>
      <c r="O149" s="142">
        <v>0.29199999999999998</v>
      </c>
      <c r="P149" s="142">
        <f>O149*H149</f>
        <v>0.29199999999999998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161</v>
      </c>
      <c r="AT149" s="144" t="s">
        <v>157</v>
      </c>
      <c r="AU149" s="144" t="s">
        <v>78</v>
      </c>
      <c r="AY149" s="13" t="s">
        <v>155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3" t="s">
        <v>76</v>
      </c>
      <c r="BK149" s="145">
        <f>ROUND(I149*H149,2)</f>
        <v>0</v>
      </c>
      <c r="BL149" s="13" t="s">
        <v>161</v>
      </c>
      <c r="BM149" s="144" t="s">
        <v>904</v>
      </c>
    </row>
    <row r="150" spans="2:65" s="11" customFormat="1" ht="22.95" customHeight="1">
      <c r="B150" s="121"/>
      <c r="D150" s="122" t="s">
        <v>68</v>
      </c>
      <c r="E150" s="131" t="s">
        <v>905</v>
      </c>
      <c r="F150" s="131" t="s">
        <v>906</v>
      </c>
      <c r="J150" s="132">
        <f>BK150</f>
        <v>0</v>
      </c>
      <c r="L150" s="121"/>
      <c r="M150" s="125"/>
      <c r="N150" s="126"/>
      <c r="O150" s="126"/>
      <c r="P150" s="127">
        <f>SUM(P151:P156)</f>
        <v>0</v>
      </c>
      <c r="Q150" s="126"/>
      <c r="R150" s="127">
        <f>SUM(R151:R156)</f>
        <v>82.605840660000013</v>
      </c>
      <c r="S150" s="126"/>
      <c r="T150" s="128">
        <f>SUM(T151:T156)</f>
        <v>0</v>
      </c>
      <c r="AR150" s="122" t="s">
        <v>76</v>
      </c>
      <c r="AT150" s="129" t="s">
        <v>68</v>
      </c>
      <c r="AU150" s="129" t="s">
        <v>76</v>
      </c>
      <c r="AY150" s="122" t="s">
        <v>155</v>
      </c>
      <c r="BK150" s="130">
        <f>SUM(BK151:BK156)</f>
        <v>0</v>
      </c>
    </row>
    <row r="151" spans="2:65" s="1" customFormat="1" ht="36" customHeight="1">
      <c r="B151" s="133"/>
      <c r="C151" s="134" t="s">
        <v>222</v>
      </c>
      <c r="D151" s="134" t="s">
        <v>157</v>
      </c>
      <c r="E151" s="135" t="s">
        <v>907</v>
      </c>
      <c r="F151" s="136" t="s">
        <v>908</v>
      </c>
      <c r="G151" s="137" t="s">
        <v>160</v>
      </c>
      <c r="H151" s="138">
        <v>23.547999999999998</v>
      </c>
      <c r="I151" s="139"/>
      <c r="J151" s="139">
        <f t="shared" ref="J151:J156" si="10">ROUND(I151*H151,2)</f>
        <v>0</v>
      </c>
      <c r="K151" s="136" t="s">
        <v>1</v>
      </c>
      <c r="L151" s="25"/>
      <c r="M151" s="140" t="s">
        <v>1</v>
      </c>
      <c r="N151" s="141" t="s">
        <v>34</v>
      </c>
      <c r="O151" s="142">
        <v>0</v>
      </c>
      <c r="P151" s="142">
        <f t="shared" ref="P151:P156" si="11">O151*H151</f>
        <v>0</v>
      </c>
      <c r="Q151" s="142">
        <v>2.3125900000000001</v>
      </c>
      <c r="R151" s="142">
        <f t="shared" ref="R151:R156" si="12">Q151*H151</f>
        <v>54.456869320000003</v>
      </c>
      <c r="S151" s="142">
        <v>0</v>
      </c>
      <c r="T151" s="143">
        <f t="shared" ref="T151:T156" si="13">S151*H151</f>
        <v>0</v>
      </c>
      <c r="AR151" s="144" t="s">
        <v>161</v>
      </c>
      <c r="AT151" s="144" t="s">
        <v>157</v>
      </c>
      <c r="AU151" s="144" t="s">
        <v>78</v>
      </c>
      <c r="AY151" s="13" t="s">
        <v>155</v>
      </c>
      <c r="BE151" s="145">
        <f t="shared" ref="BE151:BE156" si="14">IF(N151="základní",J151,0)</f>
        <v>0</v>
      </c>
      <c r="BF151" s="145">
        <f t="shared" ref="BF151:BF156" si="15">IF(N151="snížená",J151,0)</f>
        <v>0</v>
      </c>
      <c r="BG151" s="145">
        <f t="shared" ref="BG151:BG156" si="16">IF(N151="zákl. přenesená",J151,0)</f>
        <v>0</v>
      </c>
      <c r="BH151" s="145">
        <f t="shared" ref="BH151:BH156" si="17">IF(N151="sníž. přenesená",J151,0)</f>
        <v>0</v>
      </c>
      <c r="BI151" s="145">
        <f t="shared" ref="BI151:BI156" si="18">IF(N151="nulová",J151,0)</f>
        <v>0</v>
      </c>
      <c r="BJ151" s="13" t="s">
        <v>76</v>
      </c>
      <c r="BK151" s="145">
        <f t="shared" ref="BK151:BK156" si="19">ROUND(I151*H151,2)</f>
        <v>0</v>
      </c>
      <c r="BL151" s="13" t="s">
        <v>161</v>
      </c>
      <c r="BM151" s="144" t="s">
        <v>909</v>
      </c>
    </row>
    <row r="152" spans="2:65" s="1" customFormat="1" ht="24" customHeight="1">
      <c r="B152" s="133"/>
      <c r="C152" s="134" t="s">
        <v>226</v>
      </c>
      <c r="D152" s="134" t="s">
        <v>157</v>
      </c>
      <c r="E152" s="135" t="s">
        <v>910</v>
      </c>
      <c r="F152" s="136" t="s">
        <v>911</v>
      </c>
      <c r="G152" s="137" t="s">
        <v>160</v>
      </c>
      <c r="H152" s="138">
        <v>10.35</v>
      </c>
      <c r="I152" s="139"/>
      <c r="J152" s="139">
        <f t="shared" si="10"/>
        <v>0</v>
      </c>
      <c r="K152" s="136" t="s">
        <v>1</v>
      </c>
      <c r="L152" s="25"/>
      <c r="M152" s="140" t="s">
        <v>1</v>
      </c>
      <c r="N152" s="141" t="s">
        <v>34</v>
      </c>
      <c r="O152" s="142">
        <v>0</v>
      </c>
      <c r="P152" s="142">
        <f t="shared" si="11"/>
        <v>0</v>
      </c>
      <c r="Q152" s="142">
        <v>2.3125900000000001</v>
      </c>
      <c r="R152" s="142">
        <f t="shared" si="12"/>
        <v>23.935306499999999</v>
      </c>
      <c r="S152" s="142">
        <v>0</v>
      </c>
      <c r="T152" s="143">
        <f t="shared" si="13"/>
        <v>0</v>
      </c>
      <c r="AR152" s="144" t="s">
        <v>161</v>
      </c>
      <c r="AT152" s="144" t="s">
        <v>157</v>
      </c>
      <c r="AU152" s="144" t="s">
        <v>78</v>
      </c>
      <c r="AY152" s="13" t="s">
        <v>155</v>
      </c>
      <c r="BE152" s="145">
        <f t="shared" si="14"/>
        <v>0</v>
      </c>
      <c r="BF152" s="145">
        <f t="shared" si="15"/>
        <v>0</v>
      </c>
      <c r="BG152" s="145">
        <f t="shared" si="16"/>
        <v>0</v>
      </c>
      <c r="BH152" s="145">
        <f t="shared" si="17"/>
        <v>0</v>
      </c>
      <c r="BI152" s="145">
        <f t="shared" si="18"/>
        <v>0</v>
      </c>
      <c r="BJ152" s="13" t="s">
        <v>76</v>
      </c>
      <c r="BK152" s="145">
        <f t="shared" si="19"/>
        <v>0</v>
      </c>
      <c r="BL152" s="13" t="s">
        <v>161</v>
      </c>
      <c r="BM152" s="144" t="s">
        <v>912</v>
      </c>
    </row>
    <row r="153" spans="2:65" s="1" customFormat="1" ht="24" customHeight="1">
      <c r="B153" s="133"/>
      <c r="C153" s="134" t="s">
        <v>231</v>
      </c>
      <c r="D153" s="134" t="s">
        <v>157</v>
      </c>
      <c r="E153" s="135" t="s">
        <v>913</v>
      </c>
      <c r="F153" s="136" t="s">
        <v>914</v>
      </c>
      <c r="G153" s="137" t="s">
        <v>191</v>
      </c>
      <c r="H153" s="138">
        <v>195.64400000000001</v>
      </c>
      <c r="I153" s="139"/>
      <c r="J153" s="139">
        <f t="shared" si="10"/>
        <v>0</v>
      </c>
      <c r="K153" s="136" t="s">
        <v>1</v>
      </c>
      <c r="L153" s="25"/>
      <c r="M153" s="140" t="s">
        <v>1</v>
      </c>
      <c r="N153" s="141" t="s">
        <v>34</v>
      </c>
      <c r="O153" s="142">
        <v>0</v>
      </c>
      <c r="P153" s="142">
        <f t="shared" si="11"/>
        <v>0</v>
      </c>
      <c r="Q153" s="142">
        <v>3.5300000000000002E-3</v>
      </c>
      <c r="R153" s="142">
        <f t="shared" si="12"/>
        <v>0.69062332000000004</v>
      </c>
      <c r="S153" s="142">
        <v>0</v>
      </c>
      <c r="T153" s="143">
        <f t="shared" si="13"/>
        <v>0</v>
      </c>
      <c r="AR153" s="144" t="s">
        <v>161</v>
      </c>
      <c r="AT153" s="144" t="s">
        <v>157</v>
      </c>
      <c r="AU153" s="144" t="s">
        <v>78</v>
      </c>
      <c r="AY153" s="13" t="s">
        <v>155</v>
      </c>
      <c r="BE153" s="145">
        <f t="shared" si="14"/>
        <v>0</v>
      </c>
      <c r="BF153" s="145">
        <f t="shared" si="15"/>
        <v>0</v>
      </c>
      <c r="BG153" s="145">
        <f t="shared" si="16"/>
        <v>0</v>
      </c>
      <c r="BH153" s="145">
        <f t="shared" si="17"/>
        <v>0</v>
      </c>
      <c r="BI153" s="145">
        <f t="shared" si="18"/>
        <v>0</v>
      </c>
      <c r="BJ153" s="13" t="s">
        <v>76</v>
      </c>
      <c r="BK153" s="145">
        <f t="shared" si="19"/>
        <v>0</v>
      </c>
      <c r="BL153" s="13" t="s">
        <v>161</v>
      </c>
      <c r="BM153" s="144" t="s">
        <v>915</v>
      </c>
    </row>
    <row r="154" spans="2:65" s="1" customFormat="1" ht="24" customHeight="1">
      <c r="B154" s="133"/>
      <c r="C154" s="134" t="s">
        <v>236</v>
      </c>
      <c r="D154" s="134" t="s">
        <v>157</v>
      </c>
      <c r="E154" s="135" t="s">
        <v>916</v>
      </c>
      <c r="F154" s="136" t="s">
        <v>917</v>
      </c>
      <c r="G154" s="137" t="s">
        <v>191</v>
      </c>
      <c r="H154" s="138">
        <v>195.64400000000001</v>
      </c>
      <c r="I154" s="139"/>
      <c r="J154" s="139">
        <f t="shared" si="10"/>
        <v>0</v>
      </c>
      <c r="K154" s="136" t="s">
        <v>1</v>
      </c>
      <c r="L154" s="25"/>
      <c r="M154" s="140" t="s">
        <v>1</v>
      </c>
      <c r="N154" s="141" t="s">
        <v>34</v>
      </c>
      <c r="O154" s="142">
        <v>0</v>
      </c>
      <c r="P154" s="142">
        <f t="shared" si="11"/>
        <v>0</v>
      </c>
      <c r="Q154" s="142">
        <v>0</v>
      </c>
      <c r="R154" s="142">
        <f t="shared" si="12"/>
        <v>0</v>
      </c>
      <c r="S154" s="142">
        <v>0</v>
      </c>
      <c r="T154" s="143">
        <f t="shared" si="13"/>
        <v>0</v>
      </c>
      <c r="AR154" s="144" t="s">
        <v>161</v>
      </c>
      <c r="AT154" s="144" t="s">
        <v>157</v>
      </c>
      <c r="AU154" s="144" t="s">
        <v>78</v>
      </c>
      <c r="AY154" s="13" t="s">
        <v>155</v>
      </c>
      <c r="BE154" s="145">
        <f t="shared" si="14"/>
        <v>0</v>
      </c>
      <c r="BF154" s="145">
        <f t="shared" si="15"/>
        <v>0</v>
      </c>
      <c r="BG154" s="145">
        <f t="shared" si="16"/>
        <v>0</v>
      </c>
      <c r="BH154" s="145">
        <f t="shared" si="17"/>
        <v>0</v>
      </c>
      <c r="BI154" s="145">
        <f t="shared" si="18"/>
        <v>0</v>
      </c>
      <c r="BJ154" s="13" t="s">
        <v>76</v>
      </c>
      <c r="BK154" s="145">
        <f t="shared" si="19"/>
        <v>0</v>
      </c>
      <c r="BL154" s="13" t="s">
        <v>161</v>
      </c>
      <c r="BM154" s="144" t="s">
        <v>918</v>
      </c>
    </row>
    <row r="155" spans="2:65" s="1" customFormat="1" ht="24" customHeight="1">
      <c r="B155" s="133"/>
      <c r="C155" s="134" t="s">
        <v>240</v>
      </c>
      <c r="D155" s="134" t="s">
        <v>157</v>
      </c>
      <c r="E155" s="135" t="s">
        <v>919</v>
      </c>
      <c r="F155" s="136" t="s">
        <v>920</v>
      </c>
      <c r="G155" s="137" t="s">
        <v>213</v>
      </c>
      <c r="H155" s="138">
        <v>0.81200000000000006</v>
      </c>
      <c r="I155" s="139"/>
      <c r="J155" s="139">
        <f t="shared" si="10"/>
        <v>0</v>
      </c>
      <c r="K155" s="136" t="s">
        <v>1</v>
      </c>
      <c r="L155" s="25"/>
      <c r="M155" s="140" t="s">
        <v>1</v>
      </c>
      <c r="N155" s="141" t="s">
        <v>34</v>
      </c>
      <c r="O155" s="142">
        <v>0</v>
      </c>
      <c r="P155" s="142">
        <f t="shared" si="11"/>
        <v>0</v>
      </c>
      <c r="Q155" s="142">
        <v>1.10951</v>
      </c>
      <c r="R155" s="142">
        <f t="shared" si="12"/>
        <v>0.90092212000000005</v>
      </c>
      <c r="S155" s="142">
        <v>0</v>
      </c>
      <c r="T155" s="143">
        <f t="shared" si="13"/>
        <v>0</v>
      </c>
      <c r="AR155" s="144" t="s">
        <v>161</v>
      </c>
      <c r="AT155" s="144" t="s">
        <v>157</v>
      </c>
      <c r="AU155" s="144" t="s">
        <v>78</v>
      </c>
      <c r="AY155" s="13" t="s">
        <v>155</v>
      </c>
      <c r="BE155" s="145">
        <f t="shared" si="14"/>
        <v>0</v>
      </c>
      <c r="BF155" s="145">
        <f t="shared" si="15"/>
        <v>0</v>
      </c>
      <c r="BG155" s="145">
        <f t="shared" si="16"/>
        <v>0</v>
      </c>
      <c r="BH155" s="145">
        <f t="shared" si="17"/>
        <v>0</v>
      </c>
      <c r="BI155" s="145">
        <f t="shared" si="18"/>
        <v>0</v>
      </c>
      <c r="BJ155" s="13" t="s">
        <v>76</v>
      </c>
      <c r="BK155" s="145">
        <f t="shared" si="19"/>
        <v>0</v>
      </c>
      <c r="BL155" s="13" t="s">
        <v>161</v>
      </c>
      <c r="BM155" s="144" t="s">
        <v>921</v>
      </c>
    </row>
    <row r="156" spans="2:65" s="1" customFormat="1" ht="24" customHeight="1">
      <c r="B156" s="133"/>
      <c r="C156" s="134" t="s">
        <v>7</v>
      </c>
      <c r="D156" s="134" t="s">
        <v>157</v>
      </c>
      <c r="E156" s="135" t="s">
        <v>922</v>
      </c>
      <c r="F156" s="136" t="s">
        <v>923</v>
      </c>
      <c r="G156" s="137" t="s">
        <v>213</v>
      </c>
      <c r="H156" s="138">
        <v>2.4900000000000002</v>
      </c>
      <c r="I156" s="139"/>
      <c r="J156" s="139">
        <f t="shared" si="10"/>
        <v>0</v>
      </c>
      <c r="K156" s="136" t="s">
        <v>1</v>
      </c>
      <c r="L156" s="25"/>
      <c r="M156" s="140" t="s">
        <v>1</v>
      </c>
      <c r="N156" s="141" t="s">
        <v>34</v>
      </c>
      <c r="O156" s="142">
        <v>0</v>
      </c>
      <c r="P156" s="142">
        <f t="shared" si="11"/>
        <v>0</v>
      </c>
      <c r="Q156" s="142">
        <v>1.0530600000000001</v>
      </c>
      <c r="R156" s="142">
        <f t="shared" si="12"/>
        <v>2.6221194000000003</v>
      </c>
      <c r="S156" s="142">
        <v>0</v>
      </c>
      <c r="T156" s="143">
        <f t="shared" si="13"/>
        <v>0</v>
      </c>
      <c r="AR156" s="144" t="s">
        <v>161</v>
      </c>
      <c r="AT156" s="144" t="s">
        <v>157</v>
      </c>
      <c r="AU156" s="144" t="s">
        <v>78</v>
      </c>
      <c r="AY156" s="13" t="s">
        <v>155</v>
      </c>
      <c r="BE156" s="145">
        <f t="shared" si="14"/>
        <v>0</v>
      </c>
      <c r="BF156" s="145">
        <f t="shared" si="15"/>
        <v>0</v>
      </c>
      <c r="BG156" s="145">
        <f t="shared" si="16"/>
        <v>0</v>
      </c>
      <c r="BH156" s="145">
        <f t="shared" si="17"/>
        <v>0</v>
      </c>
      <c r="BI156" s="145">
        <f t="shared" si="18"/>
        <v>0</v>
      </c>
      <c r="BJ156" s="13" t="s">
        <v>76</v>
      </c>
      <c r="BK156" s="145">
        <f t="shared" si="19"/>
        <v>0</v>
      </c>
      <c r="BL156" s="13" t="s">
        <v>161</v>
      </c>
      <c r="BM156" s="144" t="s">
        <v>924</v>
      </c>
    </row>
    <row r="157" spans="2:65" s="11" customFormat="1" ht="22.95" customHeight="1">
      <c r="B157" s="121"/>
      <c r="D157" s="122" t="s">
        <v>68</v>
      </c>
      <c r="E157" s="131" t="s">
        <v>297</v>
      </c>
      <c r="F157" s="131" t="s">
        <v>298</v>
      </c>
      <c r="J157" s="132">
        <f>BK157</f>
        <v>0</v>
      </c>
      <c r="L157" s="121"/>
      <c r="M157" s="125"/>
      <c r="N157" s="126"/>
      <c r="O157" s="126"/>
      <c r="P157" s="127">
        <f>P158</f>
        <v>23.056383999999998</v>
      </c>
      <c r="Q157" s="126"/>
      <c r="R157" s="127">
        <f>R158</f>
        <v>0</v>
      </c>
      <c r="S157" s="126"/>
      <c r="T157" s="128">
        <f>T158</f>
        <v>0</v>
      </c>
      <c r="AR157" s="122" t="s">
        <v>76</v>
      </c>
      <c r="AT157" s="129" t="s">
        <v>68</v>
      </c>
      <c r="AU157" s="129" t="s">
        <v>76</v>
      </c>
      <c r="AY157" s="122" t="s">
        <v>155</v>
      </c>
      <c r="BK157" s="130">
        <f>BK158</f>
        <v>0</v>
      </c>
    </row>
    <row r="158" spans="2:65" s="1" customFormat="1" ht="24" customHeight="1">
      <c r="B158" s="133"/>
      <c r="C158" s="134" t="s">
        <v>247</v>
      </c>
      <c r="D158" s="134" t="s">
        <v>157</v>
      </c>
      <c r="E158" s="135" t="s">
        <v>925</v>
      </c>
      <c r="F158" s="136" t="s">
        <v>926</v>
      </c>
      <c r="G158" s="137" t="s">
        <v>213</v>
      </c>
      <c r="H158" s="138">
        <v>55.423999999999999</v>
      </c>
      <c r="I158" s="139"/>
      <c r="J158" s="139">
        <f>ROUND(I158*H158,2)</f>
        <v>0</v>
      </c>
      <c r="K158" s="136" t="s">
        <v>169</v>
      </c>
      <c r="L158" s="25"/>
      <c r="M158" s="140" t="s">
        <v>1</v>
      </c>
      <c r="N158" s="141" t="s">
        <v>34</v>
      </c>
      <c r="O158" s="142">
        <v>0.41599999999999998</v>
      </c>
      <c r="P158" s="142">
        <f>O158*H158</f>
        <v>23.056383999999998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161</v>
      </c>
      <c r="AT158" s="144" t="s">
        <v>157</v>
      </c>
      <c r="AU158" s="144" t="s">
        <v>78</v>
      </c>
      <c r="AY158" s="13" t="s">
        <v>155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3" t="s">
        <v>76</v>
      </c>
      <c r="BK158" s="145">
        <f>ROUND(I158*H158,2)</f>
        <v>0</v>
      </c>
      <c r="BL158" s="13" t="s">
        <v>161</v>
      </c>
      <c r="BM158" s="144" t="s">
        <v>927</v>
      </c>
    </row>
    <row r="159" spans="2:65" s="11" customFormat="1" ht="25.95" customHeight="1">
      <c r="B159" s="121"/>
      <c r="D159" s="122" t="s">
        <v>68</v>
      </c>
      <c r="E159" s="123" t="s">
        <v>303</v>
      </c>
      <c r="F159" s="123" t="s">
        <v>304</v>
      </c>
      <c r="J159" s="124">
        <f>BK159</f>
        <v>0</v>
      </c>
      <c r="L159" s="121"/>
      <c r="M159" s="125"/>
      <c r="N159" s="126"/>
      <c r="O159" s="126"/>
      <c r="P159" s="127">
        <f>P160</f>
        <v>0</v>
      </c>
      <c r="Q159" s="126"/>
      <c r="R159" s="127">
        <f>R160</f>
        <v>0</v>
      </c>
      <c r="S159" s="126"/>
      <c r="T159" s="128">
        <f>T160</f>
        <v>0</v>
      </c>
      <c r="AR159" s="122" t="s">
        <v>78</v>
      </c>
      <c r="AT159" s="129" t="s">
        <v>68</v>
      </c>
      <c r="AU159" s="129" t="s">
        <v>69</v>
      </c>
      <c r="AY159" s="122" t="s">
        <v>155</v>
      </c>
      <c r="BK159" s="130">
        <f>BK160</f>
        <v>0</v>
      </c>
    </row>
    <row r="160" spans="2:65" s="11" customFormat="1" ht="22.95" customHeight="1">
      <c r="B160" s="121"/>
      <c r="D160" s="122" t="s">
        <v>68</v>
      </c>
      <c r="E160" s="131" t="s">
        <v>406</v>
      </c>
      <c r="F160" s="131" t="s">
        <v>407</v>
      </c>
      <c r="J160" s="132">
        <f>BK160</f>
        <v>0</v>
      </c>
      <c r="L160" s="121"/>
      <c r="M160" s="125"/>
      <c r="N160" s="126"/>
      <c r="O160" s="126"/>
      <c r="P160" s="127">
        <f>P161</f>
        <v>0</v>
      </c>
      <c r="Q160" s="126"/>
      <c r="R160" s="127">
        <f>R161</f>
        <v>0</v>
      </c>
      <c r="S160" s="126"/>
      <c r="T160" s="128">
        <f>T161</f>
        <v>0</v>
      </c>
      <c r="AR160" s="122" t="s">
        <v>78</v>
      </c>
      <c r="AT160" s="129" t="s">
        <v>68</v>
      </c>
      <c r="AU160" s="129" t="s">
        <v>76</v>
      </c>
      <c r="AY160" s="122" t="s">
        <v>155</v>
      </c>
      <c r="BK160" s="130">
        <f>BK161</f>
        <v>0</v>
      </c>
    </row>
    <row r="161" spans="2:65" s="1" customFormat="1" ht="16.5" customHeight="1">
      <c r="B161" s="133"/>
      <c r="C161" s="134" t="s">
        <v>252</v>
      </c>
      <c r="D161" s="134" t="s">
        <v>157</v>
      </c>
      <c r="E161" s="135" t="s">
        <v>409</v>
      </c>
      <c r="F161" s="136" t="s">
        <v>928</v>
      </c>
      <c r="G161" s="137" t="s">
        <v>329</v>
      </c>
      <c r="H161" s="138">
        <v>23.2</v>
      </c>
      <c r="I161" s="139"/>
      <c r="J161" s="139">
        <f>ROUND(I161*H161,2)</f>
        <v>0</v>
      </c>
      <c r="K161" s="136" t="s">
        <v>1</v>
      </c>
      <c r="L161" s="25"/>
      <c r="M161" s="155" t="s">
        <v>1</v>
      </c>
      <c r="N161" s="156" t="s">
        <v>34</v>
      </c>
      <c r="O161" s="157">
        <v>0</v>
      </c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AR161" s="144" t="s">
        <v>222</v>
      </c>
      <c r="AT161" s="144" t="s">
        <v>157</v>
      </c>
      <c r="AU161" s="144" t="s">
        <v>78</v>
      </c>
      <c r="AY161" s="13" t="s">
        <v>155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3" t="s">
        <v>76</v>
      </c>
      <c r="BK161" s="145">
        <f>ROUND(I161*H161,2)</f>
        <v>0</v>
      </c>
      <c r="BL161" s="13" t="s">
        <v>222</v>
      </c>
      <c r="BM161" s="144" t="s">
        <v>929</v>
      </c>
    </row>
    <row r="162" spans="2:65" s="1" customFormat="1" ht="6.9" customHeight="1">
      <c r="B162" s="37"/>
      <c r="C162" s="38"/>
      <c r="D162" s="38"/>
      <c r="E162" s="38"/>
      <c r="F162" s="38"/>
      <c r="G162" s="38"/>
      <c r="H162" s="38"/>
      <c r="I162" s="38"/>
      <c r="J162" s="38"/>
      <c r="K162" s="38"/>
      <c r="L162" s="25"/>
    </row>
  </sheetData>
  <autoFilter ref="C128:K161"/>
  <mergeCells count="11">
    <mergeCell ref="E121:H121"/>
    <mergeCell ref="E7:H7"/>
    <mergeCell ref="E9:H9"/>
    <mergeCell ref="E11:H11"/>
    <mergeCell ref="E29:H29"/>
    <mergeCell ref="E85:H85"/>
    <mergeCell ref="L2:V2"/>
    <mergeCell ref="E87:H87"/>
    <mergeCell ref="E89:H89"/>
    <mergeCell ref="E117:H117"/>
    <mergeCell ref="E119:H11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8"/>
  <sheetViews>
    <sheetView showGridLines="0" workbookViewId="0">
      <selection activeCell="I29" sqref="I29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86"/>
    </row>
    <row r="2" spans="1:46" ht="36.9" customHeight="1">
      <c r="L2" s="193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3" t="s">
        <v>102</v>
      </c>
    </row>
    <row r="3" spans="1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1:46" ht="24.9" customHeight="1">
      <c r="B4" s="16"/>
      <c r="D4" s="17" t="s">
        <v>111</v>
      </c>
      <c r="L4" s="16"/>
      <c r="M4" s="87" t="s">
        <v>10</v>
      </c>
      <c r="AT4" s="13" t="s">
        <v>3</v>
      </c>
    </row>
    <row r="5" spans="1:46" ht="6.9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200" t="str">
        <f>'Rekapitulace stavby'!K6</f>
        <v>Novostavba zimoviště Liblín</v>
      </c>
      <c r="F7" s="202"/>
      <c r="G7" s="202"/>
      <c r="H7" s="202"/>
      <c r="L7" s="16"/>
    </row>
    <row r="8" spans="1:46" ht="12" customHeight="1">
      <c r="B8" s="16"/>
      <c r="D8" s="22" t="s">
        <v>112</v>
      </c>
      <c r="L8" s="16"/>
    </row>
    <row r="9" spans="1:46" s="1" customFormat="1" ht="16.5" customHeight="1">
      <c r="B9" s="25"/>
      <c r="E9" s="200" t="s">
        <v>930</v>
      </c>
      <c r="F9" s="201"/>
      <c r="G9" s="201"/>
      <c r="H9" s="201"/>
      <c r="L9" s="25"/>
    </row>
    <row r="10" spans="1:46" s="1" customFormat="1" ht="12" customHeight="1">
      <c r="B10" s="25"/>
      <c r="D10" s="22" t="s">
        <v>114</v>
      </c>
      <c r="L10" s="25"/>
    </row>
    <row r="11" spans="1:46" s="1" customFormat="1" ht="36.9" customHeight="1">
      <c r="B11" s="25"/>
      <c r="E11" s="181" t="s">
        <v>931</v>
      </c>
      <c r="F11" s="201"/>
      <c r="G11" s="201"/>
      <c r="H11" s="201"/>
      <c r="L11" s="25"/>
    </row>
    <row r="12" spans="1:46" s="1" customFormat="1">
      <c r="B12" s="25"/>
      <c r="L12" s="25"/>
    </row>
    <row r="13" spans="1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1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5">
        <f>'Rekapitulace stavby'!AN8</f>
        <v>43644</v>
      </c>
      <c r="L14" s="25"/>
    </row>
    <row r="15" spans="1:46" s="1" customFormat="1" ht="10.95" customHeight="1">
      <c r="B15" s="25"/>
      <c r="L15" s="25"/>
    </row>
    <row r="16" spans="1:46" s="1" customFormat="1" ht="12" customHeight="1">
      <c r="B16" s="25"/>
      <c r="D16" s="22" t="s">
        <v>20</v>
      </c>
      <c r="I16" s="22" t="s">
        <v>21</v>
      </c>
      <c r="J16" s="20" t="str">
        <f>IF('Rekapitulace stavby'!AN10="","",'Rekapitulace stavby'!AN10)</f>
        <v/>
      </c>
      <c r="L16" s="25"/>
    </row>
    <row r="17" spans="2:12" s="1" customFormat="1" ht="18" customHeight="1">
      <c r="B17" s="25"/>
      <c r="E17" s="20" t="str">
        <f>IF('Rekapitulace stavby'!E11="","",'Rekapitulace stavby'!E11)</f>
        <v xml:space="preserve"> </v>
      </c>
      <c r="I17" s="22" t="s">
        <v>23</v>
      </c>
      <c r="J17" s="20" t="str">
        <f>IF('Rekapitulace stavby'!AN11="","",'Rekapitulace stavby'!AN11)</f>
        <v/>
      </c>
      <c r="L17" s="25"/>
    </row>
    <row r="18" spans="2:12" s="1" customFormat="1" ht="6.9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/>
      <c r="L19" s="25"/>
    </row>
    <row r="20" spans="2:12" s="1" customFormat="1" ht="18" customHeight="1">
      <c r="B20" s="25"/>
      <c r="E20" s="20"/>
      <c r="I20" s="22" t="s">
        <v>23</v>
      </c>
      <c r="J20" s="20"/>
      <c r="L20" s="25"/>
    </row>
    <row r="21" spans="2:12" s="1" customFormat="1" ht="6.9" customHeight="1">
      <c r="B21" s="25"/>
      <c r="L21" s="25"/>
    </row>
    <row r="22" spans="2:12" s="1" customFormat="1" ht="12" customHeight="1">
      <c r="B22" s="25"/>
      <c r="D22" s="22" t="s">
        <v>25</v>
      </c>
      <c r="I22" s="22" t="s">
        <v>21</v>
      </c>
      <c r="J22" s="20" t="str">
        <f>IF('Rekapitulace stavby'!AN16="","",'Rekapitulace stavby'!AN16)</f>
        <v/>
      </c>
      <c r="L22" s="25"/>
    </row>
    <row r="23" spans="2:12" s="1" customFormat="1" ht="18" customHeight="1">
      <c r="B23" s="25"/>
      <c r="E23" s="20" t="str">
        <f>IF('Rekapitulace stavby'!E17="","",'Rekapitulace stavby'!E17)</f>
        <v xml:space="preserve"> </v>
      </c>
      <c r="I23" s="22" t="s">
        <v>23</v>
      </c>
      <c r="J23" s="20" t="str">
        <f>IF('Rekapitulace stavby'!AN17="","",'Rekapitulace stavby'!AN17)</f>
        <v/>
      </c>
      <c r="L23" s="25"/>
    </row>
    <row r="24" spans="2:12" s="1" customFormat="1" ht="6.9" customHeight="1">
      <c r="B24" s="25"/>
      <c r="L24" s="25"/>
    </row>
    <row r="25" spans="2:12" s="1" customFormat="1" ht="12" customHeight="1">
      <c r="B25" s="25"/>
      <c r="D25" s="22" t="s">
        <v>27</v>
      </c>
      <c r="I25" s="22" t="s">
        <v>21</v>
      </c>
      <c r="J25" s="20" t="str">
        <f>IF('Rekapitulace stavby'!AN19="","",'Rekapitulace stavby'!AN19)</f>
        <v/>
      </c>
      <c r="L25" s="25"/>
    </row>
    <row r="26" spans="2:12" s="1" customFormat="1" ht="18" customHeight="1">
      <c r="B26" s="25"/>
      <c r="E26" s="20" t="str">
        <f>IF('Rekapitulace stavby'!E20="","",'Rekapitulace stavby'!E20)</f>
        <v xml:space="preserve"> </v>
      </c>
      <c r="I26" s="22" t="s">
        <v>23</v>
      </c>
      <c r="J26" s="20" t="str">
        <f>IF('Rekapitulace stavby'!AN20="","",'Rekapitulace stavby'!AN20)</f>
        <v/>
      </c>
      <c r="L26" s="25"/>
    </row>
    <row r="27" spans="2:12" s="1" customFormat="1" ht="6.9" customHeight="1">
      <c r="B27" s="25"/>
      <c r="L27" s="25"/>
    </row>
    <row r="28" spans="2:12" s="1" customFormat="1" ht="12" customHeight="1">
      <c r="B28" s="25"/>
      <c r="D28" s="22" t="s">
        <v>28</v>
      </c>
      <c r="L28" s="25"/>
    </row>
    <row r="29" spans="2:12" s="7" customFormat="1" ht="16.5" customHeight="1">
      <c r="B29" s="88"/>
      <c r="E29" s="194" t="s">
        <v>1</v>
      </c>
      <c r="F29" s="194"/>
      <c r="G29" s="194"/>
      <c r="H29" s="194"/>
      <c r="L29" s="88"/>
    </row>
    <row r="30" spans="2:12" s="1" customFormat="1" ht="6.9" customHeight="1">
      <c r="B30" s="25"/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25.35" customHeight="1">
      <c r="B32" s="25"/>
      <c r="D32" s="89" t="s">
        <v>29</v>
      </c>
      <c r="J32" s="59">
        <f>ROUND(J128, 2)</f>
        <v>0</v>
      </c>
      <c r="L32" s="25"/>
    </row>
    <row r="33" spans="2:12" s="1" customFormat="1" ht="6.9" customHeight="1">
      <c r="B33" s="25"/>
      <c r="D33" s="46"/>
      <c r="E33" s="46"/>
      <c r="F33" s="46"/>
      <c r="G33" s="46"/>
      <c r="H33" s="46"/>
      <c r="I33" s="46"/>
      <c r="J33" s="46"/>
      <c r="K33" s="46"/>
      <c r="L33" s="25"/>
    </row>
    <row r="34" spans="2:12" s="1" customFormat="1" ht="14.4" customHeight="1">
      <c r="B34" s="25"/>
      <c r="F34" s="28" t="s">
        <v>31</v>
      </c>
      <c r="I34" s="28" t="s">
        <v>30</v>
      </c>
      <c r="J34" s="28" t="s">
        <v>32</v>
      </c>
      <c r="L34" s="25"/>
    </row>
    <row r="35" spans="2:12" s="1" customFormat="1" ht="14.4" customHeight="1">
      <c r="B35" s="25"/>
      <c r="D35" s="90" t="s">
        <v>33</v>
      </c>
      <c r="E35" s="22" t="s">
        <v>34</v>
      </c>
      <c r="F35" s="91">
        <f>ROUND((SUM(BE128:BE157)),  2)</f>
        <v>0</v>
      </c>
      <c r="I35" s="92">
        <v>0.21</v>
      </c>
      <c r="J35" s="91">
        <f>ROUND(((SUM(BE128:BE157))*I35),  2)</f>
        <v>0</v>
      </c>
      <c r="L35" s="25"/>
    </row>
    <row r="36" spans="2:12" s="1" customFormat="1" ht="14.4" customHeight="1">
      <c r="B36" s="25"/>
      <c r="E36" s="22" t="s">
        <v>35</v>
      </c>
      <c r="F36" s="91">
        <f>ROUND((SUM(BF128:BF157)),  2)</f>
        <v>0</v>
      </c>
      <c r="I36" s="92">
        <v>0.15</v>
      </c>
      <c r="J36" s="91">
        <f>ROUND(((SUM(BF128:BF157))*I36),  2)</f>
        <v>0</v>
      </c>
      <c r="L36" s="25"/>
    </row>
    <row r="37" spans="2:12" s="1" customFormat="1" ht="14.4" hidden="1" customHeight="1">
      <c r="B37" s="25"/>
      <c r="E37" s="22" t="s">
        <v>36</v>
      </c>
      <c r="F37" s="91">
        <f>ROUND((SUM(BG128:BG157)),  2)</f>
        <v>0</v>
      </c>
      <c r="I37" s="92">
        <v>0.21</v>
      </c>
      <c r="J37" s="91">
        <f>0</f>
        <v>0</v>
      </c>
      <c r="L37" s="25"/>
    </row>
    <row r="38" spans="2:12" s="1" customFormat="1" ht="14.4" hidden="1" customHeight="1">
      <c r="B38" s="25"/>
      <c r="E38" s="22" t="s">
        <v>37</v>
      </c>
      <c r="F38" s="91">
        <f>ROUND((SUM(BH128:BH157)),  2)</f>
        <v>0</v>
      </c>
      <c r="I38" s="92">
        <v>0.15</v>
      </c>
      <c r="J38" s="91">
        <f>0</f>
        <v>0</v>
      </c>
      <c r="L38" s="25"/>
    </row>
    <row r="39" spans="2:12" s="1" customFormat="1" ht="14.4" hidden="1" customHeight="1">
      <c r="B39" s="25"/>
      <c r="E39" s="22" t="s">
        <v>38</v>
      </c>
      <c r="F39" s="91">
        <f>ROUND((SUM(BI128:BI157)),  2)</f>
        <v>0</v>
      </c>
      <c r="I39" s="92">
        <v>0</v>
      </c>
      <c r="J39" s="91">
        <f>0</f>
        <v>0</v>
      </c>
      <c r="L39" s="25"/>
    </row>
    <row r="40" spans="2:12" s="1" customFormat="1" ht="6.9" customHeight="1">
      <c r="B40" s="25"/>
      <c r="L40" s="25"/>
    </row>
    <row r="41" spans="2:12" s="1" customFormat="1" ht="25.35" customHeight="1">
      <c r="B41" s="25"/>
      <c r="C41" s="93"/>
      <c r="D41" s="94" t="s">
        <v>39</v>
      </c>
      <c r="E41" s="50"/>
      <c r="F41" s="50"/>
      <c r="G41" s="95" t="s">
        <v>40</v>
      </c>
      <c r="H41" s="96" t="s">
        <v>41</v>
      </c>
      <c r="I41" s="50"/>
      <c r="J41" s="97">
        <f>SUM(J32:J39)</f>
        <v>0</v>
      </c>
      <c r="K41" s="98"/>
      <c r="L41" s="25"/>
    </row>
    <row r="42" spans="2:12" s="1" customFormat="1" ht="14.4" customHeight="1">
      <c r="B42" s="25"/>
      <c r="L42" s="25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6" t="s">
        <v>44</v>
      </c>
      <c r="E61" s="27"/>
      <c r="F61" s="99" t="s">
        <v>45</v>
      </c>
      <c r="G61" s="36" t="s">
        <v>44</v>
      </c>
      <c r="H61" s="27"/>
      <c r="I61" s="27"/>
      <c r="J61" s="100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6" t="s">
        <v>44</v>
      </c>
      <c r="E76" s="27"/>
      <c r="F76" s="99" t="s">
        <v>45</v>
      </c>
      <c r="G76" s="36" t="s">
        <v>44</v>
      </c>
      <c r="H76" s="27"/>
      <c r="I76" s="27"/>
      <c r="J76" s="100" t="s">
        <v>45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" customHeight="1">
      <c r="B82" s="25"/>
      <c r="C82" s="17" t="s">
        <v>116</v>
      </c>
      <c r="L82" s="25"/>
    </row>
    <row r="83" spans="2:12" s="1" customFormat="1" ht="6.9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200" t="str">
        <f>E7</f>
        <v>Novostavba zimoviště Liblín</v>
      </c>
      <c r="F85" s="202"/>
      <c r="G85" s="202"/>
      <c r="H85" s="202"/>
      <c r="L85" s="25"/>
    </row>
    <row r="86" spans="2:12" ht="12" customHeight="1">
      <c r="B86" s="16"/>
      <c r="C86" s="22" t="s">
        <v>112</v>
      </c>
      <c r="L86" s="16"/>
    </row>
    <row r="87" spans="2:12" s="1" customFormat="1" ht="16.5" customHeight="1">
      <c r="B87" s="25"/>
      <c r="E87" s="200" t="s">
        <v>930</v>
      </c>
      <c r="F87" s="201"/>
      <c r="G87" s="201"/>
      <c r="H87" s="201"/>
      <c r="L87" s="25"/>
    </row>
    <row r="88" spans="2:12" s="1" customFormat="1" ht="12" customHeight="1">
      <c r="B88" s="25"/>
      <c r="C88" s="22" t="s">
        <v>114</v>
      </c>
      <c r="L88" s="25"/>
    </row>
    <row r="89" spans="2:12" s="1" customFormat="1" ht="16.5" customHeight="1">
      <c r="B89" s="25"/>
      <c r="E89" s="181" t="str">
        <f>E11</f>
        <v>SO 04-1 - Stavební část</v>
      </c>
      <c r="F89" s="201"/>
      <c r="G89" s="201"/>
      <c r="H89" s="201"/>
      <c r="L89" s="25"/>
    </row>
    <row r="90" spans="2:12" s="1" customFormat="1" ht="6.9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Liblín</v>
      </c>
      <c r="I91" s="22" t="s">
        <v>19</v>
      </c>
      <c r="J91" s="45">
        <f>IF(J14="","",J14)</f>
        <v>43644</v>
      </c>
      <c r="L91" s="25"/>
    </row>
    <row r="92" spans="2:12" s="1" customFormat="1" ht="6.9" customHeight="1">
      <c r="B92" s="25"/>
      <c r="L92" s="25"/>
    </row>
    <row r="93" spans="2:12" s="1" customFormat="1" ht="15.15" customHeight="1">
      <c r="B93" s="25"/>
      <c r="C93" s="22" t="s">
        <v>20</v>
      </c>
      <c r="F93" s="20" t="str">
        <f>E17</f>
        <v xml:space="preserve"> </v>
      </c>
      <c r="I93" s="22" t="s">
        <v>25</v>
      </c>
      <c r="J93" s="23" t="str">
        <f>E23</f>
        <v xml:space="preserve"> </v>
      </c>
      <c r="L93" s="25"/>
    </row>
    <row r="94" spans="2:12" s="1" customFormat="1" ht="15.15" customHeight="1">
      <c r="B94" s="25"/>
      <c r="C94" s="22" t="s">
        <v>24</v>
      </c>
      <c r="F94" s="20" t="str">
        <f>IF(E20="","",E20)</f>
        <v/>
      </c>
      <c r="I94" s="22" t="s">
        <v>27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1" t="s">
        <v>117</v>
      </c>
      <c r="D96" s="93"/>
      <c r="E96" s="93"/>
      <c r="F96" s="93"/>
      <c r="G96" s="93"/>
      <c r="H96" s="93"/>
      <c r="I96" s="93"/>
      <c r="J96" s="102" t="s">
        <v>118</v>
      </c>
      <c r="K96" s="93"/>
      <c r="L96" s="25"/>
    </row>
    <row r="97" spans="2:47" s="1" customFormat="1" ht="10.35" customHeight="1">
      <c r="B97" s="25"/>
      <c r="L97" s="25"/>
    </row>
    <row r="98" spans="2:47" s="1" customFormat="1" ht="22.95" customHeight="1">
      <c r="B98" s="25"/>
      <c r="C98" s="103" t="s">
        <v>119</v>
      </c>
      <c r="J98" s="59">
        <f>J128</f>
        <v>0</v>
      </c>
      <c r="L98" s="25"/>
      <c r="AU98" s="13" t="s">
        <v>120</v>
      </c>
    </row>
    <row r="99" spans="2:47" s="8" customFormat="1" ht="24.9" customHeight="1">
      <c r="B99" s="104"/>
      <c r="D99" s="105" t="s">
        <v>121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47" s="9" customFormat="1" ht="19.95" customHeight="1">
      <c r="B100" s="108"/>
      <c r="D100" s="109" t="s">
        <v>122</v>
      </c>
      <c r="E100" s="110"/>
      <c r="F100" s="110"/>
      <c r="G100" s="110"/>
      <c r="H100" s="110"/>
      <c r="I100" s="110"/>
      <c r="J100" s="111">
        <f>J130</f>
        <v>0</v>
      </c>
      <c r="L100" s="108"/>
    </row>
    <row r="101" spans="2:47" s="9" customFormat="1" ht="19.95" customHeight="1">
      <c r="B101" s="108"/>
      <c r="D101" s="109" t="s">
        <v>123</v>
      </c>
      <c r="E101" s="110"/>
      <c r="F101" s="110"/>
      <c r="G101" s="110"/>
      <c r="H101" s="110"/>
      <c r="I101" s="110"/>
      <c r="J101" s="111">
        <f>J139</f>
        <v>0</v>
      </c>
      <c r="L101" s="108"/>
    </row>
    <row r="102" spans="2:47" s="9" customFormat="1" ht="19.95" customHeight="1">
      <c r="B102" s="108"/>
      <c r="D102" s="109" t="s">
        <v>867</v>
      </c>
      <c r="E102" s="110"/>
      <c r="F102" s="110"/>
      <c r="G102" s="110"/>
      <c r="H102" s="110"/>
      <c r="I102" s="110"/>
      <c r="J102" s="111">
        <f>J144</f>
        <v>0</v>
      </c>
      <c r="L102" s="108"/>
    </row>
    <row r="103" spans="2:47" s="9" customFormat="1" ht="19.95" customHeight="1">
      <c r="B103" s="108"/>
      <c r="D103" s="109" t="s">
        <v>868</v>
      </c>
      <c r="E103" s="110"/>
      <c r="F103" s="110"/>
      <c r="G103" s="110"/>
      <c r="H103" s="110"/>
      <c r="I103" s="110"/>
      <c r="J103" s="111">
        <f>J146</f>
        <v>0</v>
      </c>
      <c r="L103" s="108"/>
    </row>
    <row r="104" spans="2:47" s="9" customFormat="1" ht="19.95" customHeight="1">
      <c r="B104" s="108"/>
      <c r="D104" s="109" t="s">
        <v>128</v>
      </c>
      <c r="E104" s="110"/>
      <c r="F104" s="110"/>
      <c r="G104" s="110"/>
      <c r="H104" s="110"/>
      <c r="I104" s="110"/>
      <c r="J104" s="111">
        <f>J153</f>
        <v>0</v>
      </c>
      <c r="L104" s="108"/>
    </row>
    <row r="105" spans="2:47" s="8" customFormat="1" ht="24.9" customHeight="1">
      <c r="B105" s="104"/>
      <c r="D105" s="105" t="s">
        <v>129</v>
      </c>
      <c r="E105" s="106"/>
      <c r="F105" s="106"/>
      <c r="G105" s="106"/>
      <c r="H105" s="106"/>
      <c r="I105" s="106"/>
      <c r="J105" s="107">
        <f>J155</f>
        <v>0</v>
      </c>
      <c r="L105" s="104"/>
    </row>
    <row r="106" spans="2:47" s="9" customFormat="1" ht="19.95" customHeight="1">
      <c r="B106" s="108"/>
      <c r="D106" s="109" t="s">
        <v>134</v>
      </c>
      <c r="E106" s="110"/>
      <c r="F106" s="110"/>
      <c r="G106" s="110"/>
      <c r="H106" s="110"/>
      <c r="I106" s="110"/>
      <c r="J106" s="111">
        <f>J156</f>
        <v>0</v>
      </c>
      <c r="L106" s="108"/>
    </row>
    <row r="107" spans="2:47" s="1" customFormat="1" ht="21.75" customHeight="1">
      <c r="B107" s="25"/>
      <c r="L107" s="25"/>
    </row>
    <row r="108" spans="2:47" s="1" customFormat="1" ht="6.9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25"/>
    </row>
    <row r="112" spans="2:47" s="1" customFormat="1" ht="6.9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25"/>
    </row>
    <row r="113" spans="2:63" s="1" customFormat="1" ht="24.9" customHeight="1">
      <c r="B113" s="25"/>
      <c r="C113" s="17" t="s">
        <v>140</v>
      </c>
      <c r="L113" s="25"/>
    </row>
    <row r="114" spans="2:63" s="1" customFormat="1" ht="6.9" customHeight="1">
      <c r="B114" s="25"/>
      <c r="L114" s="25"/>
    </row>
    <row r="115" spans="2:63" s="1" customFormat="1" ht="12" customHeight="1">
      <c r="B115" s="25"/>
      <c r="C115" s="22" t="s">
        <v>13</v>
      </c>
      <c r="L115" s="25"/>
    </row>
    <row r="116" spans="2:63" s="1" customFormat="1" ht="16.5" customHeight="1">
      <c r="B116" s="25"/>
      <c r="E116" s="200" t="str">
        <f>E7</f>
        <v>Novostavba zimoviště Liblín</v>
      </c>
      <c r="F116" s="202"/>
      <c r="G116" s="202"/>
      <c r="H116" s="202"/>
      <c r="L116" s="25"/>
    </row>
    <row r="117" spans="2:63" ht="12" customHeight="1">
      <c r="B117" s="16"/>
      <c r="C117" s="22" t="s">
        <v>112</v>
      </c>
      <c r="L117" s="16"/>
    </row>
    <row r="118" spans="2:63" s="1" customFormat="1" ht="16.5" customHeight="1">
      <c r="B118" s="25"/>
      <c r="E118" s="200" t="s">
        <v>930</v>
      </c>
      <c r="F118" s="201"/>
      <c r="G118" s="201"/>
      <c r="H118" s="201"/>
      <c r="L118" s="25"/>
    </row>
    <row r="119" spans="2:63" s="1" customFormat="1" ht="12" customHeight="1">
      <c r="B119" s="25"/>
      <c r="C119" s="22" t="s">
        <v>114</v>
      </c>
      <c r="L119" s="25"/>
    </row>
    <row r="120" spans="2:63" s="1" customFormat="1" ht="16.5" customHeight="1">
      <c r="B120" s="25"/>
      <c r="E120" s="181" t="str">
        <f>E11</f>
        <v>SO 04-1 - Stavební část</v>
      </c>
      <c r="F120" s="201"/>
      <c r="G120" s="201"/>
      <c r="H120" s="201"/>
      <c r="L120" s="25"/>
    </row>
    <row r="121" spans="2:63" s="1" customFormat="1" ht="6.9" customHeight="1">
      <c r="B121" s="25"/>
      <c r="L121" s="25"/>
    </row>
    <row r="122" spans="2:63" s="1" customFormat="1" ht="12" customHeight="1">
      <c r="B122" s="25"/>
      <c r="C122" s="22" t="s">
        <v>17</v>
      </c>
      <c r="F122" s="20" t="str">
        <f>F14</f>
        <v>Liblín</v>
      </c>
      <c r="I122" s="22" t="s">
        <v>19</v>
      </c>
      <c r="J122" s="45">
        <f>IF(J14="","",J14)</f>
        <v>43644</v>
      </c>
      <c r="L122" s="25"/>
    </row>
    <row r="123" spans="2:63" s="1" customFormat="1" ht="6.9" customHeight="1">
      <c r="B123" s="25"/>
      <c r="L123" s="25"/>
    </row>
    <row r="124" spans="2:63" s="1" customFormat="1" ht="15.15" customHeight="1">
      <c r="B124" s="25"/>
      <c r="C124" s="22" t="s">
        <v>20</v>
      </c>
      <c r="F124" s="20" t="str">
        <f>E17</f>
        <v xml:space="preserve"> </v>
      </c>
      <c r="I124" s="22" t="s">
        <v>25</v>
      </c>
      <c r="J124" s="23" t="str">
        <f>E23</f>
        <v xml:space="preserve"> </v>
      </c>
      <c r="L124" s="25"/>
    </row>
    <row r="125" spans="2:63" s="1" customFormat="1" ht="15.15" customHeight="1">
      <c r="B125" s="25"/>
      <c r="C125" s="22" t="s">
        <v>24</v>
      </c>
      <c r="F125" s="20" t="str">
        <f>IF(E20="","",E20)</f>
        <v/>
      </c>
      <c r="I125" s="22" t="s">
        <v>27</v>
      </c>
      <c r="J125" s="23" t="str">
        <f>E26</f>
        <v xml:space="preserve"> </v>
      </c>
      <c r="L125" s="25"/>
    </row>
    <row r="126" spans="2:63" s="1" customFormat="1" ht="10.35" customHeight="1">
      <c r="B126" s="25"/>
      <c r="L126" s="25"/>
    </row>
    <row r="127" spans="2:63" s="10" customFormat="1" ht="29.25" customHeight="1">
      <c r="B127" s="112"/>
      <c r="C127" s="113" t="s">
        <v>141</v>
      </c>
      <c r="D127" s="114" t="s">
        <v>54</v>
      </c>
      <c r="E127" s="114" t="s">
        <v>50</v>
      </c>
      <c r="F127" s="114" t="s">
        <v>51</v>
      </c>
      <c r="G127" s="114" t="s">
        <v>142</v>
      </c>
      <c r="H127" s="114" t="s">
        <v>143</v>
      </c>
      <c r="I127" s="114" t="s">
        <v>144</v>
      </c>
      <c r="J127" s="115" t="s">
        <v>118</v>
      </c>
      <c r="K127" s="116" t="s">
        <v>145</v>
      </c>
      <c r="L127" s="112"/>
      <c r="M127" s="52" t="s">
        <v>1</v>
      </c>
      <c r="N127" s="53" t="s">
        <v>33</v>
      </c>
      <c r="O127" s="53" t="s">
        <v>146</v>
      </c>
      <c r="P127" s="53" t="s">
        <v>147</v>
      </c>
      <c r="Q127" s="53" t="s">
        <v>148</v>
      </c>
      <c r="R127" s="53" t="s">
        <v>149</v>
      </c>
      <c r="S127" s="53" t="s">
        <v>150</v>
      </c>
      <c r="T127" s="54" t="s">
        <v>151</v>
      </c>
    </row>
    <row r="128" spans="2:63" s="1" customFormat="1" ht="22.95" customHeight="1">
      <c r="B128" s="25"/>
      <c r="C128" s="57" t="s">
        <v>152</v>
      </c>
      <c r="J128" s="117">
        <f>BK128</f>
        <v>0</v>
      </c>
      <c r="L128" s="25"/>
      <c r="M128" s="55"/>
      <c r="N128" s="46"/>
      <c r="O128" s="46"/>
      <c r="P128" s="118">
        <f>P129+P155</f>
        <v>143.88601700000001</v>
      </c>
      <c r="Q128" s="46"/>
      <c r="R128" s="118">
        <f>R129+R155</f>
        <v>66.617310100000012</v>
      </c>
      <c r="S128" s="46"/>
      <c r="T128" s="119">
        <f>T129+T155</f>
        <v>0</v>
      </c>
      <c r="AT128" s="13" t="s">
        <v>68</v>
      </c>
      <c r="AU128" s="13" t="s">
        <v>120</v>
      </c>
      <c r="BK128" s="120">
        <f>BK129+BK155</f>
        <v>0</v>
      </c>
    </row>
    <row r="129" spans="2:65" s="11" customFormat="1" ht="25.95" customHeight="1">
      <c r="B129" s="121"/>
      <c r="D129" s="122" t="s">
        <v>68</v>
      </c>
      <c r="E129" s="123" t="s">
        <v>153</v>
      </c>
      <c r="F129" s="123" t="s">
        <v>154</v>
      </c>
      <c r="J129" s="124">
        <f>BK129</f>
        <v>0</v>
      </c>
      <c r="L129" s="121"/>
      <c r="M129" s="125"/>
      <c r="N129" s="126"/>
      <c r="O129" s="126"/>
      <c r="P129" s="127">
        <f>P130+P139+P144+P146+P153</f>
        <v>143.88601700000001</v>
      </c>
      <c r="Q129" s="126"/>
      <c r="R129" s="127">
        <f>R130+R139+R144+R146+R153</f>
        <v>66.617310100000012</v>
      </c>
      <c r="S129" s="126"/>
      <c r="T129" s="128">
        <f>T130+T139+T144+T146+T153</f>
        <v>0</v>
      </c>
      <c r="AR129" s="122" t="s">
        <v>76</v>
      </c>
      <c r="AT129" s="129" t="s">
        <v>68</v>
      </c>
      <c r="AU129" s="129" t="s">
        <v>69</v>
      </c>
      <c r="AY129" s="122" t="s">
        <v>155</v>
      </c>
      <c r="BK129" s="130">
        <f>BK130+BK139+BK144+BK146+BK153</f>
        <v>0</v>
      </c>
    </row>
    <row r="130" spans="2:65" s="11" customFormat="1" ht="22.95" customHeight="1">
      <c r="B130" s="121"/>
      <c r="D130" s="122" t="s">
        <v>68</v>
      </c>
      <c r="E130" s="131" t="s">
        <v>76</v>
      </c>
      <c r="F130" s="131" t="s">
        <v>156</v>
      </c>
      <c r="J130" s="132">
        <f>BK130</f>
        <v>0</v>
      </c>
      <c r="L130" s="121"/>
      <c r="M130" s="125"/>
      <c r="N130" s="126"/>
      <c r="O130" s="126"/>
      <c r="P130" s="127">
        <f>SUM(P131:P138)</f>
        <v>125.19685000000001</v>
      </c>
      <c r="Q130" s="126"/>
      <c r="R130" s="127">
        <f>SUM(R131:R138)</f>
        <v>0</v>
      </c>
      <c r="S130" s="126"/>
      <c r="T130" s="128">
        <f>SUM(T131:T138)</f>
        <v>0</v>
      </c>
      <c r="AR130" s="122" t="s">
        <v>76</v>
      </c>
      <c r="AT130" s="129" t="s">
        <v>68</v>
      </c>
      <c r="AU130" s="129" t="s">
        <v>76</v>
      </c>
      <c r="AY130" s="122" t="s">
        <v>155</v>
      </c>
      <c r="BK130" s="130">
        <f>SUM(BK131:BK138)</f>
        <v>0</v>
      </c>
    </row>
    <row r="131" spans="2:65" s="1" customFormat="1" ht="24" customHeight="1">
      <c r="B131" s="133"/>
      <c r="C131" s="134" t="s">
        <v>76</v>
      </c>
      <c r="D131" s="134" t="s">
        <v>157</v>
      </c>
      <c r="E131" s="135" t="s">
        <v>163</v>
      </c>
      <c r="F131" s="136" t="s">
        <v>164</v>
      </c>
      <c r="G131" s="137" t="s">
        <v>160</v>
      </c>
      <c r="H131" s="138">
        <v>87.7</v>
      </c>
      <c r="I131" s="139"/>
      <c r="J131" s="139">
        <f t="shared" ref="J131:J138" si="0">ROUND(I131*H131,2)</f>
        <v>0</v>
      </c>
      <c r="K131" s="136" t="s">
        <v>182</v>
      </c>
      <c r="L131" s="25"/>
      <c r="M131" s="140" t="s">
        <v>1</v>
      </c>
      <c r="N131" s="141" t="s">
        <v>34</v>
      </c>
      <c r="O131" s="142">
        <v>0.46700000000000003</v>
      </c>
      <c r="P131" s="142">
        <f t="shared" ref="P131:P138" si="1">O131*H131</f>
        <v>40.955900000000007</v>
      </c>
      <c r="Q131" s="142">
        <v>0</v>
      </c>
      <c r="R131" s="142">
        <f t="shared" ref="R131:R138" si="2">Q131*H131</f>
        <v>0</v>
      </c>
      <c r="S131" s="142">
        <v>0</v>
      </c>
      <c r="T131" s="143">
        <f t="shared" ref="T131:T138" si="3">S131*H131</f>
        <v>0</v>
      </c>
      <c r="AR131" s="144" t="s">
        <v>161</v>
      </c>
      <c r="AT131" s="144" t="s">
        <v>157</v>
      </c>
      <c r="AU131" s="144" t="s">
        <v>78</v>
      </c>
      <c r="AY131" s="13" t="s">
        <v>155</v>
      </c>
      <c r="BE131" s="145">
        <f t="shared" ref="BE131:BE138" si="4">IF(N131="základní",J131,0)</f>
        <v>0</v>
      </c>
      <c r="BF131" s="145">
        <f t="shared" ref="BF131:BF138" si="5">IF(N131="snížená",J131,0)</f>
        <v>0</v>
      </c>
      <c r="BG131" s="145">
        <f t="shared" ref="BG131:BG138" si="6">IF(N131="zákl. přenesená",J131,0)</f>
        <v>0</v>
      </c>
      <c r="BH131" s="145">
        <f t="shared" ref="BH131:BH138" si="7">IF(N131="sníž. přenesená",J131,0)</f>
        <v>0</v>
      </c>
      <c r="BI131" s="145">
        <f t="shared" ref="BI131:BI138" si="8">IF(N131="nulová",J131,0)</f>
        <v>0</v>
      </c>
      <c r="BJ131" s="13" t="s">
        <v>76</v>
      </c>
      <c r="BK131" s="145">
        <f t="shared" ref="BK131:BK138" si="9">ROUND(I131*H131,2)</f>
        <v>0</v>
      </c>
      <c r="BL131" s="13" t="s">
        <v>161</v>
      </c>
      <c r="BM131" s="144" t="s">
        <v>932</v>
      </c>
    </row>
    <row r="132" spans="2:65" s="1" customFormat="1" ht="24" customHeight="1">
      <c r="B132" s="133"/>
      <c r="C132" s="134" t="s">
        <v>78</v>
      </c>
      <c r="D132" s="134" t="s">
        <v>157</v>
      </c>
      <c r="E132" s="135" t="s">
        <v>870</v>
      </c>
      <c r="F132" s="136" t="s">
        <v>871</v>
      </c>
      <c r="G132" s="137" t="s">
        <v>160</v>
      </c>
      <c r="H132" s="138">
        <v>58.466999999999999</v>
      </c>
      <c r="I132" s="139"/>
      <c r="J132" s="139">
        <f t="shared" si="0"/>
        <v>0</v>
      </c>
      <c r="K132" s="136" t="s">
        <v>173</v>
      </c>
      <c r="L132" s="25"/>
      <c r="M132" s="140" t="s">
        <v>1</v>
      </c>
      <c r="N132" s="141" t="s">
        <v>34</v>
      </c>
      <c r="O132" s="142">
        <v>0.64300000000000002</v>
      </c>
      <c r="P132" s="142">
        <f t="shared" si="1"/>
        <v>37.594281000000002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161</v>
      </c>
      <c r="AT132" s="144" t="s">
        <v>157</v>
      </c>
      <c r="AU132" s="144" t="s">
        <v>78</v>
      </c>
      <c r="AY132" s="13" t="s">
        <v>155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3" t="s">
        <v>76</v>
      </c>
      <c r="BK132" s="145">
        <f t="shared" si="9"/>
        <v>0</v>
      </c>
      <c r="BL132" s="13" t="s">
        <v>161</v>
      </c>
      <c r="BM132" s="144" t="s">
        <v>933</v>
      </c>
    </row>
    <row r="133" spans="2:65" s="1" customFormat="1" ht="24" customHeight="1">
      <c r="B133" s="133"/>
      <c r="C133" s="134" t="s">
        <v>166</v>
      </c>
      <c r="D133" s="134" t="s">
        <v>157</v>
      </c>
      <c r="E133" s="135" t="s">
        <v>180</v>
      </c>
      <c r="F133" s="136" t="s">
        <v>181</v>
      </c>
      <c r="G133" s="137" t="s">
        <v>160</v>
      </c>
      <c r="H133" s="138">
        <v>146.15700000000001</v>
      </c>
      <c r="I133" s="139"/>
      <c r="J133" s="139">
        <f t="shared" si="0"/>
        <v>0</v>
      </c>
      <c r="K133" s="136" t="s">
        <v>169</v>
      </c>
      <c r="L133" s="25"/>
      <c r="M133" s="140" t="s">
        <v>1</v>
      </c>
      <c r="N133" s="141" t="s">
        <v>34</v>
      </c>
      <c r="O133" s="142">
        <v>4.3999999999999997E-2</v>
      </c>
      <c r="P133" s="142">
        <f t="shared" si="1"/>
        <v>6.4309080000000005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161</v>
      </c>
      <c r="AT133" s="144" t="s">
        <v>157</v>
      </c>
      <c r="AU133" s="144" t="s">
        <v>78</v>
      </c>
      <c r="AY133" s="13" t="s">
        <v>155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3" t="s">
        <v>76</v>
      </c>
      <c r="BK133" s="145">
        <f t="shared" si="9"/>
        <v>0</v>
      </c>
      <c r="BL133" s="13" t="s">
        <v>161</v>
      </c>
      <c r="BM133" s="144" t="s">
        <v>934</v>
      </c>
    </row>
    <row r="134" spans="2:65" s="1" customFormat="1" ht="24" customHeight="1">
      <c r="B134" s="133"/>
      <c r="C134" s="134" t="s">
        <v>161</v>
      </c>
      <c r="D134" s="134" t="s">
        <v>157</v>
      </c>
      <c r="E134" s="135" t="s">
        <v>874</v>
      </c>
      <c r="F134" s="136" t="s">
        <v>875</v>
      </c>
      <c r="G134" s="137" t="s">
        <v>160</v>
      </c>
      <c r="H134" s="138">
        <v>87.292000000000002</v>
      </c>
      <c r="I134" s="139"/>
      <c r="J134" s="139">
        <f t="shared" si="0"/>
        <v>0</v>
      </c>
      <c r="K134" s="136" t="s">
        <v>1</v>
      </c>
      <c r="L134" s="25"/>
      <c r="M134" s="140" t="s">
        <v>1</v>
      </c>
      <c r="N134" s="141" t="s">
        <v>34</v>
      </c>
      <c r="O134" s="142">
        <v>4.3999999999999997E-2</v>
      </c>
      <c r="P134" s="142">
        <f t="shared" si="1"/>
        <v>3.8408479999999998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44" t="s">
        <v>161</v>
      </c>
      <c r="AT134" s="144" t="s">
        <v>157</v>
      </c>
      <c r="AU134" s="144" t="s">
        <v>78</v>
      </c>
      <c r="AY134" s="13" t="s">
        <v>155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3" t="s">
        <v>76</v>
      </c>
      <c r="BK134" s="145">
        <f t="shared" si="9"/>
        <v>0</v>
      </c>
      <c r="BL134" s="13" t="s">
        <v>161</v>
      </c>
      <c r="BM134" s="144" t="s">
        <v>935</v>
      </c>
    </row>
    <row r="135" spans="2:65" s="1" customFormat="1" ht="16.5" customHeight="1">
      <c r="B135" s="133"/>
      <c r="C135" s="134" t="s">
        <v>175</v>
      </c>
      <c r="D135" s="134" t="s">
        <v>157</v>
      </c>
      <c r="E135" s="135" t="s">
        <v>877</v>
      </c>
      <c r="F135" s="136" t="s">
        <v>878</v>
      </c>
      <c r="G135" s="137" t="s">
        <v>160</v>
      </c>
      <c r="H135" s="138">
        <v>87.292000000000002</v>
      </c>
      <c r="I135" s="139"/>
      <c r="J135" s="139">
        <f t="shared" si="0"/>
        <v>0</v>
      </c>
      <c r="K135" s="136" t="s">
        <v>182</v>
      </c>
      <c r="L135" s="25"/>
      <c r="M135" s="140" t="s">
        <v>1</v>
      </c>
      <c r="N135" s="141" t="s">
        <v>34</v>
      </c>
      <c r="O135" s="142">
        <v>9.7000000000000003E-2</v>
      </c>
      <c r="P135" s="142">
        <f t="shared" si="1"/>
        <v>8.4673239999999996</v>
      </c>
      <c r="Q135" s="142">
        <v>0</v>
      </c>
      <c r="R135" s="142">
        <f t="shared" si="2"/>
        <v>0</v>
      </c>
      <c r="S135" s="142">
        <v>0</v>
      </c>
      <c r="T135" s="143">
        <f t="shared" si="3"/>
        <v>0</v>
      </c>
      <c r="AR135" s="144" t="s">
        <v>161</v>
      </c>
      <c r="AT135" s="144" t="s">
        <v>157</v>
      </c>
      <c r="AU135" s="144" t="s">
        <v>78</v>
      </c>
      <c r="AY135" s="13" t="s">
        <v>155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3" t="s">
        <v>76</v>
      </c>
      <c r="BK135" s="145">
        <f t="shared" si="9"/>
        <v>0</v>
      </c>
      <c r="BL135" s="13" t="s">
        <v>161</v>
      </c>
      <c r="BM135" s="144" t="s">
        <v>936</v>
      </c>
    </row>
    <row r="136" spans="2:65" s="1" customFormat="1" ht="16.5" customHeight="1">
      <c r="B136" s="133"/>
      <c r="C136" s="134" t="s">
        <v>179</v>
      </c>
      <c r="D136" s="134" t="s">
        <v>157</v>
      </c>
      <c r="E136" s="135" t="s">
        <v>185</v>
      </c>
      <c r="F136" s="136" t="s">
        <v>186</v>
      </c>
      <c r="G136" s="137" t="s">
        <v>160</v>
      </c>
      <c r="H136" s="138">
        <v>146.15700000000001</v>
      </c>
      <c r="I136" s="139"/>
      <c r="J136" s="139">
        <f t="shared" si="0"/>
        <v>0</v>
      </c>
      <c r="K136" s="136" t="s">
        <v>169</v>
      </c>
      <c r="L136" s="25"/>
      <c r="M136" s="140" t="s">
        <v>1</v>
      </c>
      <c r="N136" s="141" t="s">
        <v>34</v>
      </c>
      <c r="O136" s="142">
        <v>8.9999999999999993E-3</v>
      </c>
      <c r="P136" s="142">
        <f t="shared" si="1"/>
        <v>1.3154129999999999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AR136" s="144" t="s">
        <v>161</v>
      </c>
      <c r="AT136" s="144" t="s">
        <v>157</v>
      </c>
      <c r="AU136" s="144" t="s">
        <v>78</v>
      </c>
      <c r="AY136" s="13" t="s">
        <v>155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3" t="s">
        <v>76</v>
      </c>
      <c r="BK136" s="145">
        <f t="shared" si="9"/>
        <v>0</v>
      </c>
      <c r="BL136" s="13" t="s">
        <v>161</v>
      </c>
      <c r="BM136" s="144" t="s">
        <v>937</v>
      </c>
    </row>
    <row r="137" spans="2:65" s="1" customFormat="1" ht="24" customHeight="1">
      <c r="B137" s="133"/>
      <c r="C137" s="134" t="s">
        <v>184</v>
      </c>
      <c r="D137" s="134" t="s">
        <v>157</v>
      </c>
      <c r="E137" s="135" t="s">
        <v>881</v>
      </c>
      <c r="F137" s="136" t="s">
        <v>882</v>
      </c>
      <c r="G137" s="137" t="s">
        <v>160</v>
      </c>
      <c r="H137" s="138">
        <v>87.292000000000002</v>
      </c>
      <c r="I137" s="139"/>
      <c r="J137" s="139">
        <f t="shared" si="0"/>
        <v>0</v>
      </c>
      <c r="K137" s="136" t="s">
        <v>169</v>
      </c>
      <c r="L137" s="25"/>
      <c r="M137" s="140" t="s">
        <v>1</v>
      </c>
      <c r="N137" s="141" t="s">
        <v>34</v>
      </c>
      <c r="O137" s="142">
        <v>0.29899999999999999</v>
      </c>
      <c r="P137" s="142">
        <f t="shared" si="1"/>
        <v>26.100307999999998</v>
      </c>
      <c r="Q137" s="142">
        <v>0</v>
      </c>
      <c r="R137" s="142">
        <f t="shared" si="2"/>
        <v>0</v>
      </c>
      <c r="S137" s="142">
        <v>0</v>
      </c>
      <c r="T137" s="143">
        <f t="shared" si="3"/>
        <v>0</v>
      </c>
      <c r="AR137" s="144" t="s">
        <v>161</v>
      </c>
      <c r="AT137" s="144" t="s">
        <v>157</v>
      </c>
      <c r="AU137" s="144" t="s">
        <v>78</v>
      </c>
      <c r="AY137" s="13" t="s">
        <v>155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3" t="s">
        <v>76</v>
      </c>
      <c r="BK137" s="145">
        <f t="shared" si="9"/>
        <v>0</v>
      </c>
      <c r="BL137" s="13" t="s">
        <v>161</v>
      </c>
      <c r="BM137" s="144" t="s">
        <v>938</v>
      </c>
    </row>
    <row r="138" spans="2:65" s="1" customFormat="1" ht="16.5" customHeight="1">
      <c r="B138" s="133"/>
      <c r="C138" s="134" t="s">
        <v>188</v>
      </c>
      <c r="D138" s="134" t="s">
        <v>157</v>
      </c>
      <c r="E138" s="135" t="s">
        <v>189</v>
      </c>
      <c r="F138" s="136" t="s">
        <v>190</v>
      </c>
      <c r="G138" s="137" t="s">
        <v>191</v>
      </c>
      <c r="H138" s="138">
        <v>27.326000000000001</v>
      </c>
      <c r="I138" s="139"/>
      <c r="J138" s="139">
        <f t="shared" si="0"/>
        <v>0</v>
      </c>
      <c r="K138" s="136" t="s">
        <v>169</v>
      </c>
      <c r="L138" s="25"/>
      <c r="M138" s="140" t="s">
        <v>1</v>
      </c>
      <c r="N138" s="141" t="s">
        <v>34</v>
      </c>
      <c r="O138" s="142">
        <v>1.7999999999999999E-2</v>
      </c>
      <c r="P138" s="142">
        <f t="shared" si="1"/>
        <v>0.49186799999999997</v>
      </c>
      <c r="Q138" s="142">
        <v>0</v>
      </c>
      <c r="R138" s="142">
        <f t="shared" si="2"/>
        <v>0</v>
      </c>
      <c r="S138" s="142">
        <v>0</v>
      </c>
      <c r="T138" s="143">
        <f t="shared" si="3"/>
        <v>0</v>
      </c>
      <c r="AR138" s="144" t="s">
        <v>161</v>
      </c>
      <c r="AT138" s="144" t="s">
        <v>157</v>
      </c>
      <c r="AU138" s="144" t="s">
        <v>78</v>
      </c>
      <c r="AY138" s="13" t="s">
        <v>155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3" t="s">
        <v>76</v>
      </c>
      <c r="BK138" s="145">
        <f t="shared" si="9"/>
        <v>0</v>
      </c>
      <c r="BL138" s="13" t="s">
        <v>161</v>
      </c>
      <c r="BM138" s="144" t="s">
        <v>939</v>
      </c>
    </row>
    <row r="139" spans="2:65" s="11" customFormat="1" ht="22.95" customHeight="1">
      <c r="B139" s="121"/>
      <c r="D139" s="122" t="s">
        <v>68</v>
      </c>
      <c r="E139" s="131" t="s">
        <v>78</v>
      </c>
      <c r="F139" s="131" t="s">
        <v>193</v>
      </c>
      <c r="J139" s="132">
        <f>BK139</f>
        <v>0</v>
      </c>
      <c r="L139" s="121"/>
      <c r="M139" s="125"/>
      <c r="N139" s="126"/>
      <c r="O139" s="126"/>
      <c r="P139" s="127">
        <f>SUM(P140:P143)</f>
        <v>10.660366999999999</v>
      </c>
      <c r="Q139" s="126"/>
      <c r="R139" s="127">
        <f>SUM(R140:R143)</f>
        <v>19.300231620000002</v>
      </c>
      <c r="S139" s="126"/>
      <c r="T139" s="128">
        <f>SUM(T140:T143)</f>
        <v>0</v>
      </c>
      <c r="AR139" s="122" t="s">
        <v>76</v>
      </c>
      <c r="AT139" s="129" t="s">
        <v>68</v>
      </c>
      <c r="AU139" s="129" t="s">
        <v>76</v>
      </c>
      <c r="AY139" s="122" t="s">
        <v>155</v>
      </c>
      <c r="BK139" s="130">
        <f>SUM(BK140:BK143)</f>
        <v>0</v>
      </c>
    </row>
    <row r="140" spans="2:65" s="1" customFormat="1" ht="24" customHeight="1">
      <c r="B140" s="133"/>
      <c r="C140" s="134" t="s">
        <v>194</v>
      </c>
      <c r="D140" s="134" t="s">
        <v>157</v>
      </c>
      <c r="E140" s="135" t="s">
        <v>195</v>
      </c>
      <c r="F140" s="136" t="s">
        <v>196</v>
      </c>
      <c r="G140" s="137" t="s">
        <v>160</v>
      </c>
      <c r="H140" s="138">
        <v>6.8310000000000004</v>
      </c>
      <c r="I140" s="139"/>
      <c r="J140" s="139">
        <f>ROUND(I140*H140,2)</f>
        <v>0</v>
      </c>
      <c r="K140" s="136" t="s">
        <v>169</v>
      </c>
      <c r="L140" s="25"/>
      <c r="M140" s="140" t="s">
        <v>1</v>
      </c>
      <c r="N140" s="141" t="s">
        <v>34</v>
      </c>
      <c r="O140" s="142">
        <v>1.0249999999999999</v>
      </c>
      <c r="P140" s="142">
        <f>O140*H140</f>
        <v>7.0017749999999994</v>
      </c>
      <c r="Q140" s="142">
        <v>2.16</v>
      </c>
      <c r="R140" s="142">
        <f>Q140*H140</f>
        <v>14.754960000000002</v>
      </c>
      <c r="S140" s="142">
        <v>0</v>
      </c>
      <c r="T140" s="143">
        <f>S140*H140</f>
        <v>0</v>
      </c>
      <c r="AR140" s="144" t="s">
        <v>161</v>
      </c>
      <c r="AT140" s="144" t="s">
        <v>157</v>
      </c>
      <c r="AU140" s="144" t="s">
        <v>78</v>
      </c>
      <c r="AY140" s="13" t="s">
        <v>155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3" t="s">
        <v>76</v>
      </c>
      <c r="BK140" s="145">
        <f>ROUND(I140*H140,2)</f>
        <v>0</v>
      </c>
      <c r="BL140" s="13" t="s">
        <v>161</v>
      </c>
      <c r="BM140" s="144" t="s">
        <v>940</v>
      </c>
    </row>
    <row r="141" spans="2:65" s="1" customFormat="1" ht="24" customHeight="1">
      <c r="B141" s="133"/>
      <c r="C141" s="134" t="s">
        <v>198</v>
      </c>
      <c r="D141" s="134" t="s">
        <v>157</v>
      </c>
      <c r="E141" s="135" t="s">
        <v>885</v>
      </c>
      <c r="F141" s="136" t="s">
        <v>886</v>
      </c>
      <c r="G141" s="137" t="s">
        <v>329</v>
      </c>
      <c r="H141" s="138">
        <v>21.98</v>
      </c>
      <c r="I141" s="139"/>
      <c r="J141" s="139">
        <f>ROUND(I141*H141,2)</f>
        <v>0</v>
      </c>
      <c r="K141" s="136" t="s">
        <v>182</v>
      </c>
      <c r="L141" s="25"/>
      <c r="M141" s="140" t="s">
        <v>1</v>
      </c>
      <c r="N141" s="141" t="s">
        <v>34</v>
      </c>
      <c r="O141" s="142">
        <v>4.4999999999999998E-2</v>
      </c>
      <c r="P141" s="142">
        <f>O141*H141</f>
        <v>0.98909999999999998</v>
      </c>
      <c r="Q141" s="142">
        <v>4.8999999999999998E-4</v>
      </c>
      <c r="R141" s="142">
        <f>Q141*H141</f>
        <v>1.0770200000000001E-2</v>
      </c>
      <c r="S141" s="142">
        <v>0</v>
      </c>
      <c r="T141" s="143">
        <f>S141*H141</f>
        <v>0</v>
      </c>
      <c r="AR141" s="144" t="s">
        <v>161</v>
      </c>
      <c r="AT141" s="144" t="s">
        <v>157</v>
      </c>
      <c r="AU141" s="144" t="s">
        <v>78</v>
      </c>
      <c r="AY141" s="13" t="s">
        <v>155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3" t="s">
        <v>76</v>
      </c>
      <c r="BK141" s="145">
        <f>ROUND(I141*H141,2)</f>
        <v>0</v>
      </c>
      <c r="BL141" s="13" t="s">
        <v>161</v>
      </c>
      <c r="BM141" s="144" t="s">
        <v>941</v>
      </c>
    </row>
    <row r="142" spans="2:65" s="1" customFormat="1" ht="16.5" customHeight="1">
      <c r="B142" s="133"/>
      <c r="C142" s="134" t="s">
        <v>202</v>
      </c>
      <c r="D142" s="134" t="s">
        <v>157</v>
      </c>
      <c r="E142" s="135" t="s">
        <v>891</v>
      </c>
      <c r="F142" s="136" t="s">
        <v>892</v>
      </c>
      <c r="G142" s="137" t="s">
        <v>160</v>
      </c>
      <c r="H142" s="138">
        <v>1.9630000000000001</v>
      </c>
      <c r="I142" s="139"/>
      <c r="J142" s="139">
        <f>ROUND(I142*H142,2)</f>
        <v>0</v>
      </c>
      <c r="K142" s="136" t="s">
        <v>169</v>
      </c>
      <c r="L142" s="25"/>
      <c r="M142" s="140" t="s">
        <v>1</v>
      </c>
      <c r="N142" s="141" t="s">
        <v>34</v>
      </c>
      <c r="O142" s="142">
        <v>0.58399999999999996</v>
      </c>
      <c r="P142" s="142">
        <f>O142*H142</f>
        <v>1.1463920000000001</v>
      </c>
      <c r="Q142" s="142">
        <v>2.2563399999999998</v>
      </c>
      <c r="R142" s="142">
        <f>Q142*H142</f>
        <v>4.4291954200000001</v>
      </c>
      <c r="S142" s="142">
        <v>0</v>
      </c>
      <c r="T142" s="143">
        <f>S142*H142</f>
        <v>0</v>
      </c>
      <c r="AR142" s="144" t="s">
        <v>161</v>
      </c>
      <c r="AT142" s="144" t="s">
        <v>157</v>
      </c>
      <c r="AU142" s="144" t="s">
        <v>78</v>
      </c>
      <c r="AY142" s="13" t="s">
        <v>155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3" t="s">
        <v>76</v>
      </c>
      <c r="BK142" s="145">
        <f>ROUND(I142*H142,2)</f>
        <v>0</v>
      </c>
      <c r="BL142" s="13" t="s">
        <v>161</v>
      </c>
      <c r="BM142" s="144" t="s">
        <v>942</v>
      </c>
    </row>
    <row r="143" spans="2:65" s="1" customFormat="1" ht="16.5" customHeight="1">
      <c r="B143" s="133"/>
      <c r="C143" s="134" t="s">
        <v>206</v>
      </c>
      <c r="D143" s="134" t="s">
        <v>157</v>
      </c>
      <c r="E143" s="135" t="s">
        <v>894</v>
      </c>
      <c r="F143" s="136" t="s">
        <v>895</v>
      </c>
      <c r="G143" s="137" t="s">
        <v>213</v>
      </c>
      <c r="H143" s="138">
        <v>0.1</v>
      </c>
      <c r="I143" s="139"/>
      <c r="J143" s="139">
        <f>ROUND(I143*H143,2)</f>
        <v>0</v>
      </c>
      <c r="K143" s="136" t="s">
        <v>169</v>
      </c>
      <c r="L143" s="25"/>
      <c r="M143" s="140" t="s">
        <v>1</v>
      </c>
      <c r="N143" s="141" t="s">
        <v>34</v>
      </c>
      <c r="O143" s="142">
        <v>15.231</v>
      </c>
      <c r="P143" s="142">
        <f>O143*H143</f>
        <v>1.5231000000000001</v>
      </c>
      <c r="Q143" s="142">
        <v>1.0530600000000001</v>
      </c>
      <c r="R143" s="142">
        <f>Q143*H143</f>
        <v>0.10530600000000001</v>
      </c>
      <c r="S143" s="142">
        <v>0</v>
      </c>
      <c r="T143" s="143">
        <f>S143*H143</f>
        <v>0</v>
      </c>
      <c r="AR143" s="144" t="s">
        <v>161</v>
      </c>
      <c r="AT143" s="144" t="s">
        <v>157</v>
      </c>
      <c r="AU143" s="144" t="s">
        <v>78</v>
      </c>
      <c r="AY143" s="13" t="s">
        <v>155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3" t="s">
        <v>76</v>
      </c>
      <c r="BK143" s="145">
        <f>ROUND(I143*H143,2)</f>
        <v>0</v>
      </c>
      <c r="BL143" s="13" t="s">
        <v>161</v>
      </c>
      <c r="BM143" s="144" t="s">
        <v>943</v>
      </c>
    </row>
    <row r="144" spans="2:65" s="11" customFormat="1" ht="22.95" customHeight="1">
      <c r="B144" s="121"/>
      <c r="D144" s="122" t="s">
        <v>68</v>
      </c>
      <c r="E144" s="131" t="s">
        <v>188</v>
      </c>
      <c r="F144" s="131" t="s">
        <v>898</v>
      </c>
      <c r="J144" s="132">
        <f>BK144</f>
        <v>0</v>
      </c>
      <c r="L144" s="121"/>
      <c r="M144" s="125"/>
      <c r="N144" s="126"/>
      <c r="O144" s="126"/>
      <c r="P144" s="127">
        <f>P145</f>
        <v>0</v>
      </c>
      <c r="Q144" s="126"/>
      <c r="R144" s="127">
        <f>R145</f>
        <v>0</v>
      </c>
      <c r="S144" s="126"/>
      <c r="T144" s="128">
        <f>T145</f>
        <v>0</v>
      </c>
      <c r="AR144" s="122" t="s">
        <v>76</v>
      </c>
      <c r="AT144" s="129" t="s">
        <v>68</v>
      </c>
      <c r="AU144" s="129" t="s">
        <v>76</v>
      </c>
      <c r="AY144" s="122" t="s">
        <v>155</v>
      </c>
      <c r="BK144" s="130">
        <f>BK145</f>
        <v>0</v>
      </c>
    </row>
    <row r="145" spans="2:65" s="1" customFormat="1" ht="16.5" customHeight="1">
      <c r="B145" s="133"/>
      <c r="C145" s="134" t="s">
        <v>210</v>
      </c>
      <c r="D145" s="134" t="s">
        <v>157</v>
      </c>
      <c r="E145" s="135" t="s">
        <v>899</v>
      </c>
      <c r="F145" s="136" t="s">
        <v>900</v>
      </c>
      <c r="G145" s="137" t="s">
        <v>360</v>
      </c>
      <c r="H145" s="138">
        <v>1</v>
      </c>
      <c r="I145" s="139"/>
      <c r="J145" s="139">
        <f>ROUND(I145*H145,2)</f>
        <v>0</v>
      </c>
      <c r="K145" s="136" t="s">
        <v>1</v>
      </c>
      <c r="L145" s="25"/>
      <c r="M145" s="140" t="s">
        <v>1</v>
      </c>
      <c r="N145" s="141" t="s">
        <v>34</v>
      </c>
      <c r="O145" s="142">
        <v>0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161</v>
      </c>
      <c r="AT145" s="144" t="s">
        <v>157</v>
      </c>
      <c r="AU145" s="144" t="s">
        <v>78</v>
      </c>
      <c r="AY145" s="13" t="s">
        <v>155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3" t="s">
        <v>76</v>
      </c>
      <c r="BK145" s="145">
        <f>ROUND(I145*H145,2)</f>
        <v>0</v>
      </c>
      <c r="BL145" s="13" t="s">
        <v>161</v>
      </c>
      <c r="BM145" s="144" t="s">
        <v>944</v>
      </c>
    </row>
    <row r="146" spans="2:65" s="11" customFormat="1" ht="22.95" customHeight="1">
      <c r="B146" s="121"/>
      <c r="D146" s="122" t="s">
        <v>68</v>
      </c>
      <c r="E146" s="131" t="s">
        <v>905</v>
      </c>
      <c r="F146" s="131" t="s">
        <v>906</v>
      </c>
      <c r="J146" s="132">
        <f>BK146</f>
        <v>0</v>
      </c>
      <c r="L146" s="121"/>
      <c r="M146" s="125"/>
      <c r="N146" s="126"/>
      <c r="O146" s="126"/>
      <c r="P146" s="127">
        <f>SUM(P147:P152)</f>
        <v>0</v>
      </c>
      <c r="Q146" s="126"/>
      <c r="R146" s="127">
        <f>SUM(R147:R152)</f>
        <v>47.317078480000013</v>
      </c>
      <c r="S146" s="126"/>
      <c r="T146" s="128">
        <f>SUM(T147:T152)</f>
        <v>0</v>
      </c>
      <c r="AR146" s="122" t="s">
        <v>76</v>
      </c>
      <c r="AT146" s="129" t="s">
        <v>68</v>
      </c>
      <c r="AU146" s="129" t="s">
        <v>76</v>
      </c>
      <c r="AY146" s="122" t="s">
        <v>155</v>
      </c>
      <c r="BK146" s="130">
        <f>SUM(BK147:BK152)</f>
        <v>0</v>
      </c>
    </row>
    <row r="147" spans="2:65" s="1" customFormat="1" ht="36" customHeight="1">
      <c r="B147" s="133"/>
      <c r="C147" s="134" t="s">
        <v>215</v>
      </c>
      <c r="D147" s="134" t="s">
        <v>157</v>
      </c>
      <c r="E147" s="135" t="s">
        <v>907</v>
      </c>
      <c r="F147" s="136" t="s">
        <v>908</v>
      </c>
      <c r="G147" s="137" t="s">
        <v>160</v>
      </c>
      <c r="H147" s="138">
        <v>10.009</v>
      </c>
      <c r="I147" s="139"/>
      <c r="J147" s="139">
        <f t="shared" ref="J147:J152" si="10">ROUND(I147*H147,2)</f>
        <v>0</v>
      </c>
      <c r="K147" s="136" t="s">
        <v>1</v>
      </c>
      <c r="L147" s="25"/>
      <c r="M147" s="140" t="s">
        <v>1</v>
      </c>
      <c r="N147" s="141" t="s">
        <v>34</v>
      </c>
      <c r="O147" s="142">
        <v>0</v>
      </c>
      <c r="P147" s="142">
        <f t="shared" ref="P147:P152" si="11">O147*H147</f>
        <v>0</v>
      </c>
      <c r="Q147" s="142">
        <v>2.3125900000000001</v>
      </c>
      <c r="R147" s="142">
        <f t="shared" ref="R147:R152" si="12">Q147*H147</f>
        <v>23.146713310000003</v>
      </c>
      <c r="S147" s="142">
        <v>0</v>
      </c>
      <c r="T147" s="143">
        <f t="shared" ref="T147:T152" si="13">S147*H147</f>
        <v>0</v>
      </c>
      <c r="AR147" s="144" t="s">
        <v>161</v>
      </c>
      <c r="AT147" s="144" t="s">
        <v>157</v>
      </c>
      <c r="AU147" s="144" t="s">
        <v>78</v>
      </c>
      <c r="AY147" s="13" t="s">
        <v>155</v>
      </c>
      <c r="BE147" s="145">
        <f t="shared" ref="BE147:BE152" si="14">IF(N147="základní",J147,0)</f>
        <v>0</v>
      </c>
      <c r="BF147" s="145">
        <f t="shared" ref="BF147:BF152" si="15">IF(N147="snížená",J147,0)</f>
        <v>0</v>
      </c>
      <c r="BG147" s="145">
        <f t="shared" ref="BG147:BG152" si="16">IF(N147="zákl. přenesená",J147,0)</f>
        <v>0</v>
      </c>
      <c r="BH147" s="145">
        <f t="shared" ref="BH147:BH152" si="17">IF(N147="sníž. přenesená",J147,0)</f>
        <v>0</v>
      </c>
      <c r="BI147" s="145">
        <f t="shared" ref="BI147:BI152" si="18">IF(N147="nulová",J147,0)</f>
        <v>0</v>
      </c>
      <c r="BJ147" s="13" t="s">
        <v>76</v>
      </c>
      <c r="BK147" s="145">
        <f t="shared" ref="BK147:BK152" si="19">ROUND(I147*H147,2)</f>
        <v>0</v>
      </c>
      <c r="BL147" s="13" t="s">
        <v>161</v>
      </c>
      <c r="BM147" s="144" t="s">
        <v>945</v>
      </c>
    </row>
    <row r="148" spans="2:65" s="1" customFormat="1" ht="24" customHeight="1">
      <c r="B148" s="133"/>
      <c r="C148" s="134" t="s">
        <v>8</v>
      </c>
      <c r="D148" s="134" t="s">
        <v>157</v>
      </c>
      <c r="E148" s="135" t="s">
        <v>910</v>
      </c>
      <c r="F148" s="136" t="s">
        <v>946</v>
      </c>
      <c r="G148" s="137" t="s">
        <v>160</v>
      </c>
      <c r="H148" s="138">
        <v>9.5380000000000003</v>
      </c>
      <c r="I148" s="139"/>
      <c r="J148" s="139">
        <f t="shared" si="10"/>
        <v>0</v>
      </c>
      <c r="K148" s="136" t="s">
        <v>1</v>
      </c>
      <c r="L148" s="25"/>
      <c r="M148" s="140" t="s">
        <v>1</v>
      </c>
      <c r="N148" s="141" t="s">
        <v>34</v>
      </c>
      <c r="O148" s="142">
        <v>0</v>
      </c>
      <c r="P148" s="142">
        <f t="shared" si="11"/>
        <v>0</v>
      </c>
      <c r="Q148" s="142">
        <v>2.3125900000000001</v>
      </c>
      <c r="R148" s="142">
        <f t="shared" si="12"/>
        <v>22.057483420000001</v>
      </c>
      <c r="S148" s="142">
        <v>0</v>
      </c>
      <c r="T148" s="143">
        <f t="shared" si="13"/>
        <v>0</v>
      </c>
      <c r="AR148" s="144" t="s">
        <v>161</v>
      </c>
      <c r="AT148" s="144" t="s">
        <v>157</v>
      </c>
      <c r="AU148" s="144" t="s">
        <v>78</v>
      </c>
      <c r="AY148" s="13" t="s">
        <v>155</v>
      </c>
      <c r="BE148" s="145">
        <f t="shared" si="14"/>
        <v>0</v>
      </c>
      <c r="BF148" s="145">
        <f t="shared" si="15"/>
        <v>0</v>
      </c>
      <c r="BG148" s="145">
        <f t="shared" si="16"/>
        <v>0</v>
      </c>
      <c r="BH148" s="145">
        <f t="shared" si="17"/>
        <v>0</v>
      </c>
      <c r="BI148" s="145">
        <f t="shared" si="18"/>
        <v>0</v>
      </c>
      <c r="BJ148" s="13" t="s">
        <v>76</v>
      </c>
      <c r="BK148" s="145">
        <f t="shared" si="19"/>
        <v>0</v>
      </c>
      <c r="BL148" s="13" t="s">
        <v>161</v>
      </c>
      <c r="BM148" s="144" t="s">
        <v>947</v>
      </c>
    </row>
    <row r="149" spans="2:65" s="1" customFormat="1" ht="24" customHeight="1">
      <c r="B149" s="133"/>
      <c r="C149" s="134" t="s">
        <v>222</v>
      </c>
      <c r="D149" s="134" t="s">
        <v>157</v>
      </c>
      <c r="E149" s="135" t="s">
        <v>913</v>
      </c>
      <c r="F149" s="136" t="s">
        <v>914</v>
      </c>
      <c r="G149" s="137" t="s">
        <v>191</v>
      </c>
      <c r="H149" s="138">
        <v>95.024000000000001</v>
      </c>
      <c r="I149" s="139"/>
      <c r="J149" s="139">
        <f t="shared" si="10"/>
        <v>0</v>
      </c>
      <c r="K149" s="136" t="s">
        <v>1</v>
      </c>
      <c r="L149" s="25"/>
      <c r="M149" s="140" t="s">
        <v>1</v>
      </c>
      <c r="N149" s="141" t="s">
        <v>34</v>
      </c>
      <c r="O149" s="142">
        <v>0</v>
      </c>
      <c r="P149" s="142">
        <f t="shared" si="11"/>
        <v>0</v>
      </c>
      <c r="Q149" s="142">
        <v>3.5300000000000002E-3</v>
      </c>
      <c r="R149" s="142">
        <f t="shared" si="12"/>
        <v>0.33543472000000002</v>
      </c>
      <c r="S149" s="142">
        <v>0</v>
      </c>
      <c r="T149" s="143">
        <f t="shared" si="13"/>
        <v>0</v>
      </c>
      <c r="AR149" s="144" t="s">
        <v>161</v>
      </c>
      <c r="AT149" s="144" t="s">
        <v>157</v>
      </c>
      <c r="AU149" s="144" t="s">
        <v>78</v>
      </c>
      <c r="AY149" s="13" t="s">
        <v>155</v>
      </c>
      <c r="BE149" s="145">
        <f t="shared" si="14"/>
        <v>0</v>
      </c>
      <c r="BF149" s="145">
        <f t="shared" si="15"/>
        <v>0</v>
      </c>
      <c r="BG149" s="145">
        <f t="shared" si="16"/>
        <v>0</v>
      </c>
      <c r="BH149" s="145">
        <f t="shared" si="17"/>
        <v>0</v>
      </c>
      <c r="BI149" s="145">
        <f t="shared" si="18"/>
        <v>0</v>
      </c>
      <c r="BJ149" s="13" t="s">
        <v>76</v>
      </c>
      <c r="BK149" s="145">
        <f t="shared" si="19"/>
        <v>0</v>
      </c>
      <c r="BL149" s="13" t="s">
        <v>161</v>
      </c>
      <c r="BM149" s="144" t="s">
        <v>948</v>
      </c>
    </row>
    <row r="150" spans="2:65" s="1" customFormat="1" ht="24" customHeight="1">
      <c r="B150" s="133"/>
      <c r="C150" s="134" t="s">
        <v>226</v>
      </c>
      <c r="D150" s="134" t="s">
        <v>157</v>
      </c>
      <c r="E150" s="135" t="s">
        <v>916</v>
      </c>
      <c r="F150" s="136" t="s">
        <v>917</v>
      </c>
      <c r="G150" s="137" t="s">
        <v>191</v>
      </c>
      <c r="H150" s="138">
        <v>95.024000000000001</v>
      </c>
      <c r="I150" s="139"/>
      <c r="J150" s="139">
        <f t="shared" si="10"/>
        <v>0</v>
      </c>
      <c r="K150" s="136" t="s">
        <v>1</v>
      </c>
      <c r="L150" s="25"/>
      <c r="M150" s="140" t="s">
        <v>1</v>
      </c>
      <c r="N150" s="141" t="s">
        <v>34</v>
      </c>
      <c r="O150" s="142">
        <v>0</v>
      </c>
      <c r="P150" s="142">
        <f t="shared" si="11"/>
        <v>0</v>
      </c>
      <c r="Q150" s="142">
        <v>0</v>
      </c>
      <c r="R150" s="142">
        <f t="shared" si="12"/>
        <v>0</v>
      </c>
      <c r="S150" s="142">
        <v>0</v>
      </c>
      <c r="T150" s="143">
        <f t="shared" si="13"/>
        <v>0</v>
      </c>
      <c r="AR150" s="144" t="s">
        <v>161</v>
      </c>
      <c r="AT150" s="144" t="s">
        <v>157</v>
      </c>
      <c r="AU150" s="144" t="s">
        <v>78</v>
      </c>
      <c r="AY150" s="13" t="s">
        <v>155</v>
      </c>
      <c r="BE150" s="145">
        <f t="shared" si="14"/>
        <v>0</v>
      </c>
      <c r="BF150" s="145">
        <f t="shared" si="15"/>
        <v>0</v>
      </c>
      <c r="BG150" s="145">
        <f t="shared" si="16"/>
        <v>0</v>
      </c>
      <c r="BH150" s="145">
        <f t="shared" si="17"/>
        <v>0</v>
      </c>
      <c r="BI150" s="145">
        <f t="shared" si="18"/>
        <v>0</v>
      </c>
      <c r="BJ150" s="13" t="s">
        <v>76</v>
      </c>
      <c r="BK150" s="145">
        <f t="shared" si="19"/>
        <v>0</v>
      </c>
      <c r="BL150" s="13" t="s">
        <v>161</v>
      </c>
      <c r="BM150" s="144" t="s">
        <v>949</v>
      </c>
    </row>
    <row r="151" spans="2:65" s="1" customFormat="1" ht="24" customHeight="1">
      <c r="B151" s="133"/>
      <c r="C151" s="134" t="s">
        <v>231</v>
      </c>
      <c r="D151" s="134" t="s">
        <v>157</v>
      </c>
      <c r="E151" s="135" t="s">
        <v>919</v>
      </c>
      <c r="F151" s="136" t="s">
        <v>920</v>
      </c>
      <c r="G151" s="137" t="s">
        <v>213</v>
      </c>
      <c r="H151" s="138">
        <v>0.371</v>
      </c>
      <c r="I151" s="139"/>
      <c r="J151" s="139">
        <f t="shared" si="10"/>
        <v>0</v>
      </c>
      <c r="K151" s="136" t="s">
        <v>1</v>
      </c>
      <c r="L151" s="25"/>
      <c r="M151" s="140" t="s">
        <v>1</v>
      </c>
      <c r="N151" s="141" t="s">
        <v>34</v>
      </c>
      <c r="O151" s="142">
        <v>0</v>
      </c>
      <c r="P151" s="142">
        <f t="shared" si="11"/>
        <v>0</v>
      </c>
      <c r="Q151" s="142">
        <v>1.10951</v>
      </c>
      <c r="R151" s="142">
        <f t="shared" si="12"/>
        <v>0.41162820999999999</v>
      </c>
      <c r="S151" s="142">
        <v>0</v>
      </c>
      <c r="T151" s="143">
        <f t="shared" si="13"/>
        <v>0</v>
      </c>
      <c r="AR151" s="144" t="s">
        <v>161</v>
      </c>
      <c r="AT151" s="144" t="s">
        <v>157</v>
      </c>
      <c r="AU151" s="144" t="s">
        <v>78</v>
      </c>
      <c r="AY151" s="13" t="s">
        <v>155</v>
      </c>
      <c r="BE151" s="145">
        <f t="shared" si="14"/>
        <v>0</v>
      </c>
      <c r="BF151" s="145">
        <f t="shared" si="15"/>
        <v>0</v>
      </c>
      <c r="BG151" s="145">
        <f t="shared" si="16"/>
        <v>0</v>
      </c>
      <c r="BH151" s="145">
        <f t="shared" si="17"/>
        <v>0</v>
      </c>
      <c r="BI151" s="145">
        <f t="shared" si="18"/>
        <v>0</v>
      </c>
      <c r="BJ151" s="13" t="s">
        <v>76</v>
      </c>
      <c r="BK151" s="145">
        <f t="shared" si="19"/>
        <v>0</v>
      </c>
      <c r="BL151" s="13" t="s">
        <v>161</v>
      </c>
      <c r="BM151" s="144" t="s">
        <v>950</v>
      </c>
    </row>
    <row r="152" spans="2:65" s="1" customFormat="1" ht="24" customHeight="1">
      <c r="B152" s="133"/>
      <c r="C152" s="134" t="s">
        <v>236</v>
      </c>
      <c r="D152" s="134" t="s">
        <v>157</v>
      </c>
      <c r="E152" s="135" t="s">
        <v>922</v>
      </c>
      <c r="F152" s="136" t="s">
        <v>923</v>
      </c>
      <c r="G152" s="137" t="s">
        <v>213</v>
      </c>
      <c r="H152" s="138">
        <v>1.2969999999999999</v>
      </c>
      <c r="I152" s="139"/>
      <c r="J152" s="139">
        <f t="shared" si="10"/>
        <v>0</v>
      </c>
      <c r="K152" s="136" t="s">
        <v>1</v>
      </c>
      <c r="L152" s="25"/>
      <c r="M152" s="140" t="s">
        <v>1</v>
      </c>
      <c r="N152" s="141" t="s">
        <v>34</v>
      </c>
      <c r="O152" s="142">
        <v>0</v>
      </c>
      <c r="P152" s="142">
        <f t="shared" si="11"/>
        <v>0</v>
      </c>
      <c r="Q152" s="142">
        <v>1.0530600000000001</v>
      </c>
      <c r="R152" s="142">
        <f t="shared" si="12"/>
        <v>1.3658188200000001</v>
      </c>
      <c r="S152" s="142">
        <v>0</v>
      </c>
      <c r="T152" s="143">
        <f t="shared" si="13"/>
        <v>0</v>
      </c>
      <c r="AR152" s="144" t="s">
        <v>161</v>
      </c>
      <c r="AT152" s="144" t="s">
        <v>157</v>
      </c>
      <c r="AU152" s="144" t="s">
        <v>78</v>
      </c>
      <c r="AY152" s="13" t="s">
        <v>155</v>
      </c>
      <c r="BE152" s="145">
        <f t="shared" si="14"/>
        <v>0</v>
      </c>
      <c r="BF152" s="145">
        <f t="shared" si="15"/>
        <v>0</v>
      </c>
      <c r="BG152" s="145">
        <f t="shared" si="16"/>
        <v>0</v>
      </c>
      <c r="BH152" s="145">
        <f t="shared" si="17"/>
        <v>0</v>
      </c>
      <c r="BI152" s="145">
        <f t="shared" si="18"/>
        <v>0</v>
      </c>
      <c r="BJ152" s="13" t="s">
        <v>76</v>
      </c>
      <c r="BK152" s="145">
        <f t="shared" si="19"/>
        <v>0</v>
      </c>
      <c r="BL152" s="13" t="s">
        <v>161</v>
      </c>
      <c r="BM152" s="144" t="s">
        <v>951</v>
      </c>
    </row>
    <row r="153" spans="2:65" s="11" customFormat="1" ht="22.95" customHeight="1">
      <c r="B153" s="121"/>
      <c r="D153" s="122" t="s">
        <v>68</v>
      </c>
      <c r="E153" s="131" t="s">
        <v>297</v>
      </c>
      <c r="F153" s="131" t="s">
        <v>298</v>
      </c>
      <c r="J153" s="132">
        <f>BK153</f>
        <v>0</v>
      </c>
      <c r="L153" s="121"/>
      <c r="M153" s="125"/>
      <c r="N153" s="126"/>
      <c r="O153" s="126"/>
      <c r="P153" s="127">
        <f>P154</f>
        <v>8.0288000000000004</v>
      </c>
      <c r="Q153" s="126"/>
      <c r="R153" s="127">
        <f>R154</f>
        <v>0</v>
      </c>
      <c r="S153" s="126"/>
      <c r="T153" s="128">
        <f>T154</f>
        <v>0</v>
      </c>
      <c r="AR153" s="122" t="s">
        <v>76</v>
      </c>
      <c r="AT153" s="129" t="s">
        <v>68</v>
      </c>
      <c r="AU153" s="129" t="s">
        <v>76</v>
      </c>
      <c r="AY153" s="122" t="s">
        <v>155</v>
      </c>
      <c r="BK153" s="130">
        <f>BK154</f>
        <v>0</v>
      </c>
    </row>
    <row r="154" spans="2:65" s="1" customFormat="1" ht="24" customHeight="1">
      <c r="B154" s="133"/>
      <c r="C154" s="134" t="s">
        <v>240</v>
      </c>
      <c r="D154" s="134" t="s">
        <v>157</v>
      </c>
      <c r="E154" s="135" t="s">
        <v>925</v>
      </c>
      <c r="F154" s="136" t="s">
        <v>926</v>
      </c>
      <c r="G154" s="137" t="s">
        <v>213</v>
      </c>
      <c r="H154" s="138">
        <v>19.3</v>
      </c>
      <c r="I154" s="139"/>
      <c r="J154" s="139">
        <f>ROUND(I154*H154,2)</f>
        <v>0</v>
      </c>
      <c r="K154" s="136" t="s">
        <v>169</v>
      </c>
      <c r="L154" s="25"/>
      <c r="M154" s="140" t="s">
        <v>1</v>
      </c>
      <c r="N154" s="141" t="s">
        <v>34</v>
      </c>
      <c r="O154" s="142">
        <v>0.41599999999999998</v>
      </c>
      <c r="P154" s="142">
        <f>O154*H154</f>
        <v>8.0288000000000004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161</v>
      </c>
      <c r="AT154" s="144" t="s">
        <v>157</v>
      </c>
      <c r="AU154" s="144" t="s">
        <v>78</v>
      </c>
      <c r="AY154" s="13" t="s">
        <v>155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3" t="s">
        <v>76</v>
      </c>
      <c r="BK154" s="145">
        <f>ROUND(I154*H154,2)</f>
        <v>0</v>
      </c>
      <c r="BL154" s="13" t="s">
        <v>161</v>
      </c>
      <c r="BM154" s="144" t="s">
        <v>952</v>
      </c>
    </row>
    <row r="155" spans="2:65" s="11" customFormat="1" ht="25.95" customHeight="1">
      <c r="B155" s="121"/>
      <c r="D155" s="122" t="s">
        <v>68</v>
      </c>
      <c r="E155" s="123" t="s">
        <v>303</v>
      </c>
      <c r="F155" s="123" t="s">
        <v>304</v>
      </c>
      <c r="J155" s="124">
        <f>BK155</f>
        <v>0</v>
      </c>
      <c r="L155" s="121"/>
      <c r="M155" s="125"/>
      <c r="N155" s="126"/>
      <c r="O155" s="126"/>
      <c r="P155" s="127">
        <f>P156</f>
        <v>0</v>
      </c>
      <c r="Q155" s="126"/>
      <c r="R155" s="127">
        <f>R156</f>
        <v>0</v>
      </c>
      <c r="S155" s="126"/>
      <c r="T155" s="128">
        <f>T156</f>
        <v>0</v>
      </c>
      <c r="AR155" s="122" t="s">
        <v>78</v>
      </c>
      <c r="AT155" s="129" t="s">
        <v>68</v>
      </c>
      <c r="AU155" s="129" t="s">
        <v>69</v>
      </c>
      <c r="AY155" s="122" t="s">
        <v>155</v>
      </c>
      <c r="BK155" s="130">
        <f>BK156</f>
        <v>0</v>
      </c>
    </row>
    <row r="156" spans="2:65" s="11" customFormat="1" ht="22.95" customHeight="1">
      <c r="B156" s="121"/>
      <c r="D156" s="122" t="s">
        <v>68</v>
      </c>
      <c r="E156" s="131" t="s">
        <v>406</v>
      </c>
      <c r="F156" s="131" t="s">
        <v>407</v>
      </c>
      <c r="J156" s="132">
        <f>BK156</f>
        <v>0</v>
      </c>
      <c r="L156" s="121"/>
      <c r="M156" s="125"/>
      <c r="N156" s="126"/>
      <c r="O156" s="126"/>
      <c r="P156" s="127">
        <f>P157</f>
        <v>0</v>
      </c>
      <c r="Q156" s="126"/>
      <c r="R156" s="127">
        <f>R157</f>
        <v>0</v>
      </c>
      <c r="S156" s="126"/>
      <c r="T156" s="128">
        <f>T157</f>
        <v>0</v>
      </c>
      <c r="AR156" s="122" t="s">
        <v>78</v>
      </c>
      <c r="AT156" s="129" t="s">
        <v>68</v>
      </c>
      <c r="AU156" s="129" t="s">
        <v>76</v>
      </c>
      <c r="AY156" s="122" t="s">
        <v>155</v>
      </c>
      <c r="BK156" s="130">
        <f>BK157</f>
        <v>0</v>
      </c>
    </row>
    <row r="157" spans="2:65" s="1" customFormat="1" ht="16.5" customHeight="1">
      <c r="B157" s="133"/>
      <c r="C157" s="134" t="s">
        <v>7</v>
      </c>
      <c r="D157" s="134" t="s">
        <v>157</v>
      </c>
      <c r="E157" s="135" t="s">
        <v>409</v>
      </c>
      <c r="F157" s="136" t="s">
        <v>928</v>
      </c>
      <c r="G157" s="137" t="s">
        <v>1</v>
      </c>
      <c r="H157" s="138">
        <v>14.914999999999999</v>
      </c>
      <c r="I157" s="139"/>
      <c r="J157" s="139">
        <f>ROUND(I157*H157,2)</f>
        <v>0</v>
      </c>
      <c r="K157" s="136" t="s">
        <v>1</v>
      </c>
      <c r="L157" s="25"/>
      <c r="M157" s="155" t="s">
        <v>1</v>
      </c>
      <c r="N157" s="156" t="s">
        <v>34</v>
      </c>
      <c r="O157" s="157">
        <v>0</v>
      </c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44" t="s">
        <v>222</v>
      </c>
      <c r="AT157" s="144" t="s">
        <v>157</v>
      </c>
      <c r="AU157" s="144" t="s">
        <v>78</v>
      </c>
      <c r="AY157" s="13" t="s">
        <v>155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3" t="s">
        <v>76</v>
      </c>
      <c r="BK157" s="145">
        <f>ROUND(I157*H157,2)</f>
        <v>0</v>
      </c>
      <c r="BL157" s="13" t="s">
        <v>222</v>
      </c>
      <c r="BM157" s="144" t="s">
        <v>953</v>
      </c>
    </row>
    <row r="158" spans="2:65" s="1" customFormat="1" ht="6.9" customHeight="1">
      <c r="B158" s="37"/>
      <c r="C158" s="38"/>
      <c r="D158" s="38"/>
      <c r="E158" s="38"/>
      <c r="F158" s="38"/>
      <c r="G158" s="38"/>
      <c r="H158" s="38"/>
      <c r="I158" s="38"/>
      <c r="J158" s="38"/>
      <c r="K158" s="38"/>
      <c r="L158" s="25"/>
    </row>
  </sheetData>
  <autoFilter ref="C127:K157"/>
  <mergeCells count="11">
    <mergeCell ref="E120:H120"/>
    <mergeCell ref="E7:H7"/>
    <mergeCell ref="E9:H9"/>
    <mergeCell ref="E11:H11"/>
    <mergeCell ref="E29:H29"/>
    <mergeCell ref="E85:H85"/>
    <mergeCell ref="L2:V2"/>
    <mergeCell ref="E87:H87"/>
    <mergeCell ref="E89:H89"/>
    <mergeCell ref="E116:H116"/>
    <mergeCell ref="E118:H1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8"/>
  <sheetViews>
    <sheetView showGridLines="0" workbookViewId="0">
      <selection activeCell="I25" sqref="I25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86"/>
    </row>
    <row r="2" spans="1:46" ht="36.9" customHeight="1">
      <c r="L2" s="193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3" t="s">
        <v>105</v>
      </c>
    </row>
    <row r="3" spans="1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1:46" ht="24.9" customHeight="1">
      <c r="B4" s="16"/>
      <c r="D4" s="17" t="s">
        <v>111</v>
      </c>
      <c r="L4" s="16"/>
      <c r="M4" s="87" t="s">
        <v>10</v>
      </c>
      <c r="AT4" s="13" t="s">
        <v>3</v>
      </c>
    </row>
    <row r="5" spans="1:46" ht="6.9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200" t="str">
        <f>'Rekapitulace stavby'!K6</f>
        <v>Novostavba zimoviště Liblín</v>
      </c>
      <c r="F7" s="202"/>
      <c r="G7" s="202"/>
      <c r="H7" s="202"/>
      <c r="L7" s="16"/>
    </row>
    <row r="8" spans="1:46" ht="12" customHeight="1">
      <c r="B8" s="16"/>
      <c r="D8" s="22" t="s">
        <v>112</v>
      </c>
      <c r="L8" s="16"/>
    </row>
    <row r="9" spans="1:46" s="1" customFormat="1" ht="16.5" customHeight="1">
      <c r="B9" s="25"/>
      <c r="E9" s="200" t="s">
        <v>930</v>
      </c>
      <c r="F9" s="201"/>
      <c r="G9" s="201"/>
      <c r="H9" s="201"/>
      <c r="L9" s="25"/>
    </row>
    <row r="10" spans="1:46" s="1" customFormat="1" ht="12" customHeight="1">
      <c r="B10" s="25"/>
      <c r="D10" s="22" t="s">
        <v>114</v>
      </c>
      <c r="L10" s="25"/>
    </row>
    <row r="11" spans="1:46" s="1" customFormat="1" ht="36.9" customHeight="1">
      <c r="B11" s="25"/>
      <c r="E11" s="181" t="s">
        <v>954</v>
      </c>
      <c r="F11" s="201"/>
      <c r="G11" s="201"/>
      <c r="H11" s="201"/>
      <c r="L11" s="25"/>
    </row>
    <row r="12" spans="1:46" s="1" customFormat="1">
      <c r="B12" s="25"/>
      <c r="L12" s="25"/>
    </row>
    <row r="13" spans="1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1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5">
        <f>'Rekapitulace stavby'!AN8</f>
        <v>43644</v>
      </c>
      <c r="L14" s="25"/>
    </row>
    <row r="15" spans="1:46" s="1" customFormat="1" ht="10.95" customHeight="1">
      <c r="B15" s="25"/>
      <c r="L15" s="25"/>
    </row>
    <row r="16" spans="1:46" s="1" customFormat="1" ht="12" customHeight="1">
      <c r="B16" s="25"/>
      <c r="D16" s="22" t="s">
        <v>20</v>
      </c>
      <c r="I16" s="22" t="s">
        <v>21</v>
      </c>
      <c r="J16" s="20" t="str">
        <f>IF('Rekapitulace stavby'!AN10="","",'Rekapitulace stavby'!AN10)</f>
        <v/>
      </c>
      <c r="L16" s="25"/>
    </row>
    <row r="17" spans="2:12" s="1" customFormat="1" ht="18" customHeight="1">
      <c r="B17" s="25"/>
      <c r="E17" s="20" t="str">
        <f>IF('Rekapitulace stavby'!E11="","",'Rekapitulace stavby'!E11)</f>
        <v xml:space="preserve"> </v>
      </c>
      <c r="I17" s="22" t="s">
        <v>23</v>
      </c>
      <c r="J17" s="20" t="str">
        <f>IF('Rekapitulace stavby'!AN11="","",'Rekapitulace stavby'!AN11)</f>
        <v/>
      </c>
      <c r="L17" s="25"/>
    </row>
    <row r="18" spans="2:12" s="1" customFormat="1" ht="6.9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/>
      <c r="L19" s="25"/>
    </row>
    <row r="20" spans="2:12" s="1" customFormat="1" ht="18" customHeight="1">
      <c r="B20" s="25"/>
      <c r="E20" s="20"/>
      <c r="I20" s="22" t="s">
        <v>23</v>
      </c>
      <c r="J20" s="20"/>
      <c r="L20" s="25"/>
    </row>
    <row r="21" spans="2:12" s="1" customFormat="1" ht="6.9" customHeight="1">
      <c r="B21" s="25"/>
      <c r="L21" s="25"/>
    </row>
    <row r="22" spans="2:12" s="1" customFormat="1" ht="12" customHeight="1">
      <c r="B22" s="25"/>
      <c r="D22" s="22" t="s">
        <v>25</v>
      </c>
      <c r="I22" s="22" t="s">
        <v>21</v>
      </c>
      <c r="J22" s="20" t="str">
        <f>IF('Rekapitulace stavby'!AN16="","",'Rekapitulace stavby'!AN16)</f>
        <v/>
      </c>
      <c r="L22" s="25"/>
    </row>
    <row r="23" spans="2:12" s="1" customFormat="1" ht="18" customHeight="1">
      <c r="B23" s="25"/>
      <c r="E23" s="20" t="str">
        <f>IF('Rekapitulace stavby'!E17="","",'Rekapitulace stavby'!E17)</f>
        <v xml:space="preserve"> </v>
      </c>
      <c r="I23" s="22" t="s">
        <v>23</v>
      </c>
      <c r="J23" s="20" t="str">
        <f>IF('Rekapitulace stavby'!AN17="","",'Rekapitulace stavby'!AN17)</f>
        <v/>
      </c>
      <c r="L23" s="25"/>
    </row>
    <row r="24" spans="2:12" s="1" customFormat="1" ht="6.9" customHeight="1">
      <c r="B24" s="25"/>
      <c r="L24" s="25"/>
    </row>
    <row r="25" spans="2:12" s="1" customFormat="1" ht="12" customHeight="1">
      <c r="B25" s="25"/>
      <c r="D25" s="22" t="s">
        <v>27</v>
      </c>
      <c r="I25" s="22" t="s">
        <v>21</v>
      </c>
      <c r="J25" s="20" t="str">
        <f>IF('Rekapitulace stavby'!AN19="","",'Rekapitulace stavby'!AN19)</f>
        <v/>
      </c>
      <c r="L25" s="25"/>
    </row>
    <row r="26" spans="2:12" s="1" customFormat="1" ht="18" customHeight="1">
      <c r="B26" s="25"/>
      <c r="E26" s="20" t="str">
        <f>IF('Rekapitulace stavby'!E20="","",'Rekapitulace stavby'!E20)</f>
        <v xml:space="preserve"> </v>
      </c>
      <c r="I26" s="22" t="s">
        <v>23</v>
      </c>
      <c r="J26" s="20" t="str">
        <f>IF('Rekapitulace stavby'!AN20="","",'Rekapitulace stavby'!AN20)</f>
        <v/>
      </c>
      <c r="L26" s="25"/>
    </row>
    <row r="27" spans="2:12" s="1" customFormat="1" ht="6.9" customHeight="1">
      <c r="B27" s="25"/>
      <c r="L27" s="25"/>
    </row>
    <row r="28" spans="2:12" s="1" customFormat="1" ht="12" customHeight="1">
      <c r="B28" s="25"/>
      <c r="D28" s="22" t="s">
        <v>28</v>
      </c>
      <c r="L28" s="25"/>
    </row>
    <row r="29" spans="2:12" s="7" customFormat="1" ht="16.5" customHeight="1">
      <c r="B29" s="88"/>
      <c r="E29" s="194" t="s">
        <v>1</v>
      </c>
      <c r="F29" s="194"/>
      <c r="G29" s="194"/>
      <c r="H29" s="194"/>
      <c r="L29" s="88"/>
    </row>
    <row r="30" spans="2:12" s="1" customFormat="1" ht="6.9" customHeight="1">
      <c r="B30" s="25"/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25.35" customHeight="1">
      <c r="B32" s="25"/>
      <c r="D32" s="89" t="s">
        <v>29</v>
      </c>
      <c r="J32" s="59">
        <f>ROUND(J125, 2)</f>
        <v>0</v>
      </c>
      <c r="L32" s="25"/>
    </row>
    <row r="33" spans="2:12" s="1" customFormat="1" ht="6.9" customHeight="1">
      <c r="B33" s="25"/>
      <c r="D33" s="46"/>
      <c r="E33" s="46"/>
      <c r="F33" s="46"/>
      <c r="G33" s="46"/>
      <c r="H33" s="46"/>
      <c r="I33" s="46"/>
      <c r="J33" s="46"/>
      <c r="K33" s="46"/>
      <c r="L33" s="25"/>
    </row>
    <row r="34" spans="2:12" s="1" customFormat="1" ht="14.4" customHeight="1">
      <c r="B34" s="25"/>
      <c r="F34" s="28" t="s">
        <v>31</v>
      </c>
      <c r="I34" s="28" t="s">
        <v>30</v>
      </c>
      <c r="J34" s="28" t="s">
        <v>32</v>
      </c>
      <c r="L34" s="25"/>
    </row>
    <row r="35" spans="2:12" s="1" customFormat="1" ht="14.4" customHeight="1">
      <c r="B35" s="25"/>
      <c r="D35" s="90" t="s">
        <v>33</v>
      </c>
      <c r="E35" s="22" t="s">
        <v>34</v>
      </c>
      <c r="F35" s="91">
        <f>ROUND((SUM(BE125:BE147)),  2)</f>
        <v>0</v>
      </c>
      <c r="I35" s="92">
        <v>0.21</v>
      </c>
      <c r="J35" s="91">
        <f>ROUND(((SUM(BE125:BE147))*I35),  2)</f>
        <v>0</v>
      </c>
      <c r="L35" s="25"/>
    </row>
    <row r="36" spans="2:12" s="1" customFormat="1" ht="14.4" customHeight="1">
      <c r="B36" s="25"/>
      <c r="E36" s="22" t="s">
        <v>35</v>
      </c>
      <c r="F36" s="91">
        <f>ROUND((SUM(BF125:BF147)),  2)</f>
        <v>0</v>
      </c>
      <c r="I36" s="92">
        <v>0.15</v>
      </c>
      <c r="J36" s="91">
        <f>ROUND(((SUM(BF125:BF147))*I36),  2)</f>
        <v>0</v>
      </c>
      <c r="L36" s="25"/>
    </row>
    <row r="37" spans="2:12" s="1" customFormat="1" ht="14.4" hidden="1" customHeight="1">
      <c r="B37" s="25"/>
      <c r="E37" s="22" t="s">
        <v>36</v>
      </c>
      <c r="F37" s="91">
        <f>ROUND((SUM(BG125:BG147)),  2)</f>
        <v>0</v>
      </c>
      <c r="I37" s="92">
        <v>0.21</v>
      </c>
      <c r="J37" s="91">
        <f>0</f>
        <v>0</v>
      </c>
      <c r="L37" s="25"/>
    </row>
    <row r="38" spans="2:12" s="1" customFormat="1" ht="14.4" hidden="1" customHeight="1">
      <c r="B38" s="25"/>
      <c r="E38" s="22" t="s">
        <v>37</v>
      </c>
      <c r="F38" s="91">
        <f>ROUND((SUM(BH125:BH147)),  2)</f>
        <v>0</v>
      </c>
      <c r="I38" s="92">
        <v>0.15</v>
      </c>
      <c r="J38" s="91">
        <f>0</f>
        <v>0</v>
      </c>
      <c r="L38" s="25"/>
    </row>
    <row r="39" spans="2:12" s="1" customFormat="1" ht="14.4" hidden="1" customHeight="1">
      <c r="B39" s="25"/>
      <c r="E39" s="22" t="s">
        <v>38</v>
      </c>
      <c r="F39" s="91">
        <f>ROUND((SUM(BI125:BI147)),  2)</f>
        <v>0</v>
      </c>
      <c r="I39" s="92">
        <v>0</v>
      </c>
      <c r="J39" s="91">
        <f>0</f>
        <v>0</v>
      </c>
      <c r="L39" s="25"/>
    </row>
    <row r="40" spans="2:12" s="1" customFormat="1" ht="6.9" customHeight="1">
      <c r="B40" s="25"/>
      <c r="L40" s="25"/>
    </row>
    <row r="41" spans="2:12" s="1" customFormat="1" ht="25.35" customHeight="1">
      <c r="B41" s="25"/>
      <c r="C41" s="93"/>
      <c r="D41" s="94" t="s">
        <v>39</v>
      </c>
      <c r="E41" s="50"/>
      <c r="F41" s="50"/>
      <c r="G41" s="95" t="s">
        <v>40</v>
      </c>
      <c r="H41" s="96" t="s">
        <v>41</v>
      </c>
      <c r="I41" s="50"/>
      <c r="J41" s="97">
        <f>SUM(J32:J39)</f>
        <v>0</v>
      </c>
      <c r="K41" s="98"/>
      <c r="L41" s="25"/>
    </row>
    <row r="42" spans="2:12" s="1" customFormat="1" ht="14.4" customHeight="1">
      <c r="B42" s="25"/>
      <c r="L42" s="25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6" t="s">
        <v>44</v>
      </c>
      <c r="E61" s="27"/>
      <c r="F61" s="99" t="s">
        <v>45</v>
      </c>
      <c r="G61" s="36" t="s">
        <v>44</v>
      </c>
      <c r="H61" s="27"/>
      <c r="I61" s="27"/>
      <c r="J61" s="100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6" t="s">
        <v>44</v>
      </c>
      <c r="E76" s="27"/>
      <c r="F76" s="99" t="s">
        <v>45</v>
      </c>
      <c r="G76" s="36" t="s">
        <v>44</v>
      </c>
      <c r="H76" s="27"/>
      <c r="I76" s="27"/>
      <c r="J76" s="100" t="s">
        <v>45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" customHeight="1">
      <c r="B82" s="25"/>
      <c r="C82" s="17" t="s">
        <v>116</v>
      </c>
      <c r="L82" s="25"/>
    </row>
    <row r="83" spans="2:12" s="1" customFormat="1" ht="6.9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200" t="str">
        <f>E7</f>
        <v>Novostavba zimoviště Liblín</v>
      </c>
      <c r="F85" s="202"/>
      <c r="G85" s="202"/>
      <c r="H85" s="202"/>
      <c r="L85" s="25"/>
    </row>
    <row r="86" spans="2:12" ht="12" customHeight="1">
      <c r="B86" s="16"/>
      <c r="C86" s="22" t="s">
        <v>112</v>
      </c>
      <c r="L86" s="16"/>
    </row>
    <row r="87" spans="2:12" s="1" customFormat="1" ht="16.5" customHeight="1">
      <c r="B87" s="25"/>
      <c r="E87" s="200" t="s">
        <v>930</v>
      </c>
      <c r="F87" s="201"/>
      <c r="G87" s="201"/>
      <c r="H87" s="201"/>
      <c r="L87" s="25"/>
    </row>
    <row r="88" spans="2:12" s="1" customFormat="1" ht="12" customHeight="1">
      <c r="B88" s="25"/>
      <c r="C88" s="22" t="s">
        <v>114</v>
      </c>
      <c r="L88" s="25"/>
    </row>
    <row r="89" spans="2:12" s="1" customFormat="1" ht="16.5" customHeight="1">
      <c r="B89" s="25"/>
      <c r="E89" s="181" t="str">
        <f>E11</f>
        <v>SO 04-2 - Výdejní plocha</v>
      </c>
      <c r="F89" s="201"/>
      <c r="G89" s="201"/>
      <c r="H89" s="201"/>
      <c r="L89" s="25"/>
    </row>
    <row r="90" spans="2:12" s="1" customFormat="1" ht="6.9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Liblín</v>
      </c>
      <c r="I91" s="22" t="s">
        <v>19</v>
      </c>
      <c r="J91" s="45">
        <f>IF(J14="","",J14)</f>
        <v>43644</v>
      </c>
      <c r="L91" s="25"/>
    </row>
    <row r="92" spans="2:12" s="1" customFormat="1" ht="6.9" customHeight="1">
      <c r="B92" s="25"/>
      <c r="L92" s="25"/>
    </row>
    <row r="93" spans="2:12" s="1" customFormat="1" ht="15.15" customHeight="1">
      <c r="B93" s="25"/>
      <c r="C93" s="22" t="s">
        <v>20</v>
      </c>
      <c r="F93" s="20" t="str">
        <f>E17</f>
        <v xml:space="preserve"> </v>
      </c>
      <c r="I93" s="22" t="s">
        <v>25</v>
      </c>
      <c r="J93" s="23" t="str">
        <f>E23</f>
        <v xml:space="preserve"> </v>
      </c>
      <c r="L93" s="25"/>
    </row>
    <row r="94" spans="2:12" s="1" customFormat="1" ht="15.15" customHeight="1">
      <c r="B94" s="25"/>
      <c r="C94" s="22" t="s">
        <v>24</v>
      </c>
      <c r="F94" s="20" t="str">
        <f>IF(E20="","",E20)</f>
        <v/>
      </c>
      <c r="I94" s="22" t="s">
        <v>27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1" t="s">
        <v>117</v>
      </c>
      <c r="D96" s="93"/>
      <c r="E96" s="93"/>
      <c r="F96" s="93"/>
      <c r="G96" s="93"/>
      <c r="H96" s="93"/>
      <c r="I96" s="93"/>
      <c r="J96" s="102" t="s">
        <v>118</v>
      </c>
      <c r="K96" s="93"/>
      <c r="L96" s="25"/>
    </row>
    <row r="97" spans="2:47" s="1" customFormat="1" ht="10.35" customHeight="1">
      <c r="B97" s="25"/>
      <c r="L97" s="25"/>
    </row>
    <row r="98" spans="2:47" s="1" customFormat="1" ht="22.95" customHeight="1">
      <c r="B98" s="25"/>
      <c r="C98" s="103" t="s">
        <v>119</v>
      </c>
      <c r="J98" s="59">
        <f>J125</f>
        <v>0</v>
      </c>
      <c r="L98" s="25"/>
      <c r="AU98" s="13" t="s">
        <v>120</v>
      </c>
    </row>
    <row r="99" spans="2:47" s="8" customFormat="1" ht="24.9" customHeight="1">
      <c r="B99" s="104"/>
      <c r="D99" s="105" t="s">
        <v>121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47" s="9" customFormat="1" ht="19.95" customHeight="1">
      <c r="B100" s="108"/>
      <c r="D100" s="109" t="s">
        <v>122</v>
      </c>
      <c r="E100" s="110"/>
      <c r="F100" s="110"/>
      <c r="G100" s="110"/>
      <c r="H100" s="110"/>
      <c r="I100" s="110"/>
      <c r="J100" s="111">
        <f>J127</f>
        <v>0</v>
      </c>
      <c r="L100" s="108"/>
    </row>
    <row r="101" spans="2:47" s="9" customFormat="1" ht="19.95" customHeight="1">
      <c r="B101" s="108"/>
      <c r="D101" s="109" t="s">
        <v>123</v>
      </c>
      <c r="E101" s="110"/>
      <c r="F101" s="110"/>
      <c r="G101" s="110"/>
      <c r="H101" s="110"/>
      <c r="I101" s="110"/>
      <c r="J101" s="111">
        <f>J134</f>
        <v>0</v>
      </c>
      <c r="L101" s="108"/>
    </row>
    <row r="102" spans="2:47" s="9" customFormat="1" ht="19.95" customHeight="1">
      <c r="B102" s="108"/>
      <c r="D102" s="109" t="s">
        <v>867</v>
      </c>
      <c r="E102" s="110"/>
      <c r="F102" s="110"/>
      <c r="G102" s="110"/>
      <c r="H102" s="110"/>
      <c r="I102" s="110"/>
      <c r="J102" s="111">
        <f>J143</f>
        <v>0</v>
      </c>
      <c r="L102" s="108"/>
    </row>
    <row r="103" spans="2:47" s="9" customFormat="1" ht="19.95" customHeight="1">
      <c r="B103" s="108"/>
      <c r="D103" s="109" t="s">
        <v>955</v>
      </c>
      <c r="E103" s="110"/>
      <c r="F103" s="110"/>
      <c r="G103" s="110"/>
      <c r="H103" s="110"/>
      <c r="I103" s="110"/>
      <c r="J103" s="111">
        <f>J146</f>
        <v>0</v>
      </c>
      <c r="L103" s="108"/>
    </row>
    <row r="104" spans="2:47" s="1" customFormat="1" ht="21.75" customHeight="1">
      <c r="B104" s="25"/>
      <c r="L104" s="25"/>
    </row>
    <row r="105" spans="2:47" s="1" customFormat="1" ht="6.9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25"/>
    </row>
    <row r="109" spans="2:47" s="1" customFormat="1" ht="6.9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25"/>
    </row>
    <row r="110" spans="2:47" s="1" customFormat="1" ht="24.9" customHeight="1">
      <c r="B110" s="25"/>
      <c r="C110" s="17" t="s">
        <v>140</v>
      </c>
      <c r="L110" s="25"/>
    </row>
    <row r="111" spans="2:47" s="1" customFormat="1" ht="6.9" customHeight="1">
      <c r="B111" s="25"/>
      <c r="L111" s="25"/>
    </row>
    <row r="112" spans="2:47" s="1" customFormat="1" ht="12" customHeight="1">
      <c r="B112" s="25"/>
      <c r="C112" s="22" t="s">
        <v>13</v>
      </c>
      <c r="L112" s="25"/>
    </row>
    <row r="113" spans="2:65" s="1" customFormat="1" ht="16.5" customHeight="1">
      <c r="B113" s="25"/>
      <c r="E113" s="200" t="str">
        <f>E7</f>
        <v>Novostavba zimoviště Liblín</v>
      </c>
      <c r="F113" s="202"/>
      <c r="G113" s="202"/>
      <c r="H113" s="202"/>
      <c r="L113" s="25"/>
    </row>
    <row r="114" spans="2:65" ht="12" customHeight="1">
      <c r="B114" s="16"/>
      <c r="C114" s="22" t="s">
        <v>112</v>
      </c>
      <c r="L114" s="16"/>
    </row>
    <row r="115" spans="2:65" s="1" customFormat="1" ht="16.5" customHeight="1">
      <c r="B115" s="25"/>
      <c r="E115" s="200" t="s">
        <v>930</v>
      </c>
      <c r="F115" s="201"/>
      <c r="G115" s="201"/>
      <c r="H115" s="201"/>
      <c r="L115" s="25"/>
    </row>
    <row r="116" spans="2:65" s="1" customFormat="1" ht="12" customHeight="1">
      <c r="B116" s="25"/>
      <c r="C116" s="22" t="s">
        <v>114</v>
      </c>
      <c r="L116" s="25"/>
    </row>
    <row r="117" spans="2:65" s="1" customFormat="1" ht="16.5" customHeight="1">
      <c r="B117" s="25"/>
      <c r="E117" s="181" t="str">
        <f>E11</f>
        <v>SO 04-2 - Výdejní plocha</v>
      </c>
      <c r="F117" s="201"/>
      <c r="G117" s="201"/>
      <c r="H117" s="201"/>
      <c r="L117" s="25"/>
    </row>
    <row r="118" spans="2:65" s="1" customFormat="1" ht="6.9" customHeight="1">
      <c r="B118" s="25"/>
      <c r="L118" s="25"/>
    </row>
    <row r="119" spans="2:65" s="1" customFormat="1" ht="12" customHeight="1">
      <c r="B119" s="25"/>
      <c r="C119" s="22" t="s">
        <v>17</v>
      </c>
      <c r="F119" s="20" t="str">
        <f>F14</f>
        <v>Liblín</v>
      </c>
      <c r="I119" s="22" t="s">
        <v>19</v>
      </c>
      <c r="J119" s="45">
        <f>IF(J14="","",J14)</f>
        <v>43644</v>
      </c>
      <c r="L119" s="25"/>
    </row>
    <row r="120" spans="2:65" s="1" customFormat="1" ht="6.9" customHeight="1">
      <c r="B120" s="25"/>
      <c r="L120" s="25"/>
    </row>
    <row r="121" spans="2:65" s="1" customFormat="1" ht="15.15" customHeight="1">
      <c r="B121" s="25"/>
      <c r="C121" s="22" t="s">
        <v>20</v>
      </c>
      <c r="F121" s="20" t="str">
        <f>E17</f>
        <v xml:space="preserve"> </v>
      </c>
      <c r="I121" s="22" t="s">
        <v>25</v>
      </c>
      <c r="J121" s="23" t="str">
        <f>E23</f>
        <v xml:space="preserve"> </v>
      </c>
      <c r="L121" s="25"/>
    </row>
    <row r="122" spans="2:65" s="1" customFormat="1" ht="15.15" customHeight="1">
      <c r="B122" s="25"/>
      <c r="C122" s="22" t="s">
        <v>24</v>
      </c>
      <c r="F122" s="20" t="str">
        <f>IF(E20="","",E20)</f>
        <v/>
      </c>
      <c r="I122" s="22" t="s">
        <v>27</v>
      </c>
      <c r="J122" s="23" t="str">
        <f>E26</f>
        <v xml:space="preserve"> </v>
      </c>
      <c r="L122" s="25"/>
    </row>
    <row r="123" spans="2:65" s="1" customFormat="1" ht="10.35" customHeight="1">
      <c r="B123" s="25"/>
      <c r="L123" s="25"/>
    </row>
    <row r="124" spans="2:65" s="10" customFormat="1" ht="29.25" customHeight="1">
      <c r="B124" s="112"/>
      <c r="C124" s="113" t="s">
        <v>141</v>
      </c>
      <c r="D124" s="114" t="s">
        <v>54</v>
      </c>
      <c r="E124" s="114" t="s">
        <v>50</v>
      </c>
      <c r="F124" s="114" t="s">
        <v>51</v>
      </c>
      <c r="G124" s="114" t="s">
        <v>142</v>
      </c>
      <c r="H124" s="114" t="s">
        <v>143</v>
      </c>
      <c r="I124" s="114" t="s">
        <v>144</v>
      </c>
      <c r="J124" s="115" t="s">
        <v>118</v>
      </c>
      <c r="K124" s="116" t="s">
        <v>145</v>
      </c>
      <c r="L124" s="112"/>
      <c r="M124" s="52" t="s">
        <v>1</v>
      </c>
      <c r="N124" s="53" t="s">
        <v>33</v>
      </c>
      <c r="O124" s="53" t="s">
        <v>146</v>
      </c>
      <c r="P124" s="53" t="s">
        <v>147</v>
      </c>
      <c r="Q124" s="53" t="s">
        <v>148</v>
      </c>
      <c r="R124" s="53" t="s">
        <v>149</v>
      </c>
      <c r="S124" s="53" t="s">
        <v>150</v>
      </c>
      <c r="T124" s="54" t="s">
        <v>151</v>
      </c>
    </row>
    <row r="125" spans="2:65" s="1" customFormat="1" ht="22.95" customHeight="1">
      <c r="B125" s="25"/>
      <c r="C125" s="57" t="s">
        <v>152</v>
      </c>
      <c r="J125" s="117">
        <f>BK125</f>
        <v>0</v>
      </c>
      <c r="L125" s="25"/>
      <c r="M125" s="55"/>
      <c r="N125" s="46"/>
      <c r="O125" s="46"/>
      <c r="P125" s="118">
        <f>P126</f>
        <v>86.322680999999989</v>
      </c>
      <c r="Q125" s="46"/>
      <c r="R125" s="118">
        <f>R126</f>
        <v>38.302334849999994</v>
      </c>
      <c r="S125" s="46"/>
      <c r="T125" s="119">
        <f>T126</f>
        <v>0</v>
      </c>
      <c r="AT125" s="13" t="s">
        <v>68</v>
      </c>
      <c r="AU125" s="13" t="s">
        <v>120</v>
      </c>
      <c r="BK125" s="120">
        <f>BK126</f>
        <v>0</v>
      </c>
    </row>
    <row r="126" spans="2:65" s="11" customFormat="1" ht="25.95" customHeight="1">
      <c r="B126" s="121"/>
      <c r="D126" s="122" t="s">
        <v>68</v>
      </c>
      <c r="E126" s="123" t="s">
        <v>153</v>
      </c>
      <c r="F126" s="123" t="s">
        <v>154</v>
      </c>
      <c r="J126" s="124">
        <f>BK126</f>
        <v>0</v>
      </c>
      <c r="L126" s="121"/>
      <c r="M126" s="125"/>
      <c r="N126" s="126"/>
      <c r="O126" s="126"/>
      <c r="P126" s="127">
        <f>P127+P134+P143+P146</f>
        <v>86.322680999999989</v>
      </c>
      <c r="Q126" s="126"/>
      <c r="R126" s="127">
        <f>R127+R134+R143+R146</f>
        <v>38.302334849999994</v>
      </c>
      <c r="S126" s="126"/>
      <c r="T126" s="128">
        <f>T127+T134+T143+T146</f>
        <v>0</v>
      </c>
      <c r="AR126" s="122" t="s">
        <v>76</v>
      </c>
      <c r="AT126" s="129" t="s">
        <v>68</v>
      </c>
      <c r="AU126" s="129" t="s">
        <v>69</v>
      </c>
      <c r="AY126" s="122" t="s">
        <v>155</v>
      </c>
      <c r="BK126" s="130">
        <f>BK127+BK134+BK143+BK146</f>
        <v>0</v>
      </c>
    </row>
    <row r="127" spans="2:65" s="11" customFormat="1" ht="22.95" customHeight="1">
      <c r="B127" s="121"/>
      <c r="D127" s="122" t="s">
        <v>68</v>
      </c>
      <c r="E127" s="131" t="s">
        <v>76</v>
      </c>
      <c r="F127" s="131" t="s">
        <v>156</v>
      </c>
      <c r="J127" s="132">
        <f>BK127</f>
        <v>0</v>
      </c>
      <c r="L127" s="121"/>
      <c r="M127" s="125"/>
      <c r="N127" s="126"/>
      <c r="O127" s="126"/>
      <c r="P127" s="127">
        <f>SUM(P128:P133)</f>
        <v>23.93647</v>
      </c>
      <c r="Q127" s="126"/>
      <c r="R127" s="127">
        <f>SUM(R128:R133)</f>
        <v>0</v>
      </c>
      <c r="S127" s="126"/>
      <c r="T127" s="128">
        <f>SUM(T128:T133)</f>
        <v>0</v>
      </c>
      <c r="AR127" s="122" t="s">
        <v>76</v>
      </c>
      <c r="AT127" s="129" t="s">
        <v>68</v>
      </c>
      <c r="AU127" s="129" t="s">
        <v>76</v>
      </c>
      <c r="AY127" s="122" t="s">
        <v>155</v>
      </c>
      <c r="BK127" s="130">
        <f>SUM(BK128:BK133)</f>
        <v>0</v>
      </c>
    </row>
    <row r="128" spans="2:65" s="1" customFormat="1" ht="16.5" customHeight="1">
      <c r="B128" s="133"/>
      <c r="C128" s="134" t="s">
        <v>76</v>
      </c>
      <c r="D128" s="134" t="s">
        <v>157</v>
      </c>
      <c r="E128" s="135" t="s">
        <v>158</v>
      </c>
      <c r="F128" s="136" t="s">
        <v>159</v>
      </c>
      <c r="G128" s="137" t="s">
        <v>160</v>
      </c>
      <c r="H128" s="138">
        <v>8.8000000000000007</v>
      </c>
      <c r="I128" s="139"/>
      <c r="J128" s="139">
        <f t="shared" ref="J128:J133" si="0">ROUND(I128*H128,2)</f>
        <v>0</v>
      </c>
      <c r="K128" s="136" t="s">
        <v>169</v>
      </c>
      <c r="L128" s="25"/>
      <c r="M128" s="140" t="s">
        <v>1</v>
      </c>
      <c r="N128" s="141" t="s">
        <v>34</v>
      </c>
      <c r="O128" s="142">
        <v>9.7000000000000003E-2</v>
      </c>
      <c r="P128" s="142">
        <f t="shared" ref="P128:P133" si="1">O128*H128</f>
        <v>0.85360000000000014</v>
      </c>
      <c r="Q128" s="142">
        <v>0</v>
      </c>
      <c r="R128" s="142">
        <f t="shared" ref="R128:R133" si="2">Q128*H128</f>
        <v>0</v>
      </c>
      <c r="S128" s="142">
        <v>0</v>
      </c>
      <c r="T128" s="143">
        <f t="shared" ref="T128:T133" si="3">S128*H128</f>
        <v>0</v>
      </c>
      <c r="AR128" s="144" t="s">
        <v>161</v>
      </c>
      <c r="AT128" s="144" t="s">
        <v>157</v>
      </c>
      <c r="AU128" s="144" t="s">
        <v>78</v>
      </c>
      <c r="AY128" s="13" t="s">
        <v>155</v>
      </c>
      <c r="BE128" s="145">
        <f t="shared" ref="BE128:BE133" si="4">IF(N128="základní",J128,0)</f>
        <v>0</v>
      </c>
      <c r="BF128" s="145">
        <f t="shared" ref="BF128:BF133" si="5">IF(N128="snížená",J128,0)</f>
        <v>0</v>
      </c>
      <c r="BG128" s="145">
        <f t="shared" ref="BG128:BG133" si="6">IF(N128="zákl. přenesená",J128,0)</f>
        <v>0</v>
      </c>
      <c r="BH128" s="145">
        <f t="shared" ref="BH128:BH133" si="7">IF(N128="sníž. přenesená",J128,0)</f>
        <v>0</v>
      </c>
      <c r="BI128" s="145">
        <f t="shared" ref="BI128:BI133" si="8">IF(N128="nulová",J128,0)</f>
        <v>0</v>
      </c>
      <c r="BJ128" s="13" t="s">
        <v>76</v>
      </c>
      <c r="BK128" s="145">
        <f t="shared" ref="BK128:BK133" si="9">ROUND(I128*H128,2)</f>
        <v>0</v>
      </c>
      <c r="BL128" s="13" t="s">
        <v>161</v>
      </c>
      <c r="BM128" s="144" t="s">
        <v>956</v>
      </c>
    </row>
    <row r="129" spans="2:65" s="1" customFormat="1" ht="24" customHeight="1">
      <c r="B129" s="133"/>
      <c r="C129" s="134" t="s">
        <v>78</v>
      </c>
      <c r="D129" s="134" t="s">
        <v>157</v>
      </c>
      <c r="E129" s="135" t="s">
        <v>957</v>
      </c>
      <c r="F129" s="136" t="s">
        <v>958</v>
      </c>
      <c r="G129" s="137" t="s">
        <v>160</v>
      </c>
      <c r="H129" s="138">
        <v>11.25</v>
      </c>
      <c r="I129" s="139"/>
      <c r="J129" s="139">
        <f t="shared" si="0"/>
        <v>0</v>
      </c>
      <c r="K129" s="136" t="s">
        <v>173</v>
      </c>
      <c r="L129" s="25"/>
      <c r="M129" s="140" t="s">
        <v>1</v>
      </c>
      <c r="N129" s="141" t="s">
        <v>34</v>
      </c>
      <c r="O129" s="142">
        <v>0.871</v>
      </c>
      <c r="P129" s="142">
        <f t="shared" si="1"/>
        <v>9.7987500000000001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161</v>
      </c>
      <c r="AT129" s="144" t="s">
        <v>157</v>
      </c>
      <c r="AU129" s="144" t="s">
        <v>78</v>
      </c>
      <c r="AY129" s="13" t="s">
        <v>155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3" t="s">
        <v>76</v>
      </c>
      <c r="BK129" s="145">
        <f t="shared" si="9"/>
        <v>0</v>
      </c>
      <c r="BL129" s="13" t="s">
        <v>161</v>
      </c>
      <c r="BM129" s="144" t="s">
        <v>959</v>
      </c>
    </row>
    <row r="130" spans="2:65" s="1" customFormat="1" ht="24" customHeight="1">
      <c r="B130" s="133"/>
      <c r="C130" s="134" t="s">
        <v>166</v>
      </c>
      <c r="D130" s="134" t="s">
        <v>157</v>
      </c>
      <c r="E130" s="135" t="s">
        <v>836</v>
      </c>
      <c r="F130" s="136" t="s">
        <v>837</v>
      </c>
      <c r="G130" s="137" t="s">
        <v>160</v>
      </c>
      <c r="H130" s="138">
        <v>3.8849999999999998</v>
      </c>
      <c r="I130" s="139"/>
      <c r="J130" s="139">
        <f t="shared" si="0"/>
        <v>0</v>
      </c>
      <c r="K130" s="136" t="s">
        <v>169</v>
      </c>
      <c r="L130" s="25"/>
      <c r="M130" s="140" t="s">
        <v>1</v>
      </c>
      <c r="N130" s="141" t="s">
        <v>34</v>
      </c>
      <c r="O130" s="142">
        <v>2.3199999999999998</v>
      </c>
      <c r="P130" s="142">
        <f t="shared" si="1"/>
        <v>9.0131999999999994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161</v>
      </c>
      <c r="AT130" s="144" t="s">
        <v>157</v>
      </c>
      <c r="AU130" s="144" t="s">
        <v>78</v>
      </c>
      <c r="AY130" s="13" t="s">
        <v>155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3" t="s">
        <v>76</v>
      </c>
      <c r="BK130" s="145">
        <f t="shared" si="9"/>
        <v>0</v>
      </c>
      <c r="BL130" s="13" t="s">
        <v>161</v>
      </c>
      <c r="BM130" s="144" t="s">
        <v>960</v>
      </c>
    </row>
    <row r="131" spans="2:65" s="1" customFormat="1" ht="16.5" customHeight="1">
      <c r="B131" s="133"/>
      <c r="C131" s="134" t="s">
        <v>161</v>
      </c>
      <c r="D131" s="134" t="s">
        <v>157</v>
      </c>
      <c r="E131" s="135" t="s">
        <v>176</v>
      </c>
      <c r="F131" s="136" t="s">
        <v>177</v>
      </c>
      <c r="G131" s="137" t="s">
        <v>160</v>
      </c>
      <c r="H131" s="138">
        <v>0.72</v>
      </c>
      <c r="I131" s="139"/>
      <c r="J131" s="139">
        <f t="shared" si="0"/>
        <v>0</v>
      </c>
      <c r="K131" s="136" t="s">
        <v>169</v>
      </c>
      <c r="L131" s="25"/>
      <c r="M131" s="140" t="s">
        <v>1</v>
      </c>
      <c r="N131" s="141" t="s">
        <v>34</v>
      </c>
      <c r="O131" s="142">
        <v>3.14</v>
      </c>
      <c r="P131" s="142">
        <f t="shared" si="1"/>
        <v>2.2608000000000001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161</v>
      </c>
      <c r="AT131" s="144" t="s">
        <v>157</v>
      </c>
      <c r="AU131" s="144" t="s">
        <v>78</v>
      </c>
      <c r="AY131" s="13" t="s">
        <v>155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3" t="s">
        <v>76</v>
      </c>
      <c r="BK131" s="145">
        <f t="shared" si="9"/>
        <v>0</v>
      </c>
      <c r="BL131" s="13" t="s">
        <v>161</v>
      </c>
      <c r="BM131" s="144" t="s">
        <v>961</v>
      </c>
    </row>
    <row r="132" spans="2:65" s="1" customFormat="1" ht="24" customHeight="1">
      <c r="B132" s="133"/>
      <c r="C132" s="134" t="s">
        <v>175</v>
      </c>
      <c r="D132" s="134" t="s">
        <v>157</v>
      </c>
      <c r="E132" s="135" t="s">
        <v>180</v>
      </c>
      <c r="F132" s="136" t="s">
        <v>181</v>
      </c>
      <c r="G132" s="137" t="s">
        <v>160</v>
      </c>
      <c r="H132" s="138">
        <v>15.855</v>
      </c>
      <c r="I132" s="139"/>
      <c r="J132" s="139">
        <f t="shared" si="0"/>
        <v>0</v>
      </c>
      <c r="K132" s="136" t="s">
        <v>169</v>
      </c>
      <c r="L132" s="25"/>
      <c r="M132" s="140" t="s">
        <v>1</v>
      </c>
      <c r="N132" s="141" t="s">
        <v>34</v>
      </c>
      <c r="O132" s="142">
        <v>4.3999999999999997E-2</v>
      </c>
      <c r="P132" s="142">
        <f t="shared" si="1"/>
        <v>0.69762000000000002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161</v>
      </c>
      <c r="AT132" s="144" t="s">
        <v>157</v>
      </c>
      <c r="AU132" s="144" t="s">
        <v>78</v>
      </c>
      <c r="AY132" s="13" t="s">
        <v>155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3" t="s">
        <v>76</v>
      </c>
      <c r="BK132" s="145">
        <f t="shared" si="9"/>
        <v>0</v>
      </c>
      <c r="BL132" s="13" t="s">
        <v>161</v>
      </c>
      <c r="BM132" s="144" t="s">
        <v>962</v>
      </c>
    </row>
    <row r="133" spans="2:65" s="1" customFormat="1" ht="16.5" customHeight="1">
      <c r="B133" s="133"/>
      <c r="C133" s="134" t="s">
        <v>179</v>
      </c>
      <c r="D133" s="134" t="s">
        <v>157</v>
      </c>
      <c r="E133" s="135" t="s">
        <v>963</v>
      </c>
      <c r="F133" s="136" t="s">
        <v>964</v>
      </c>
      <c r="G133" s="137" t="s">
        <v>191</v>
      </c>
      <c r="H133" s="138">
        <v>37.5</v>
      </c>
      <c r="I133" s="139"/>
      <c r="J133" s="139">
        <f t="shared" si="0"/>
        <v>0</v>
      </c>
      <c r="K133" s="136" t="s">
        <v>169</v>
      </c>
      <c r="L133" s="25"/>
      <c r="M133" s="140" t="s">
        <v>1</v>
      </c>
      <c r="N133" s="141" t="s">
        <v>34</v>
      </c>
      <c r="O133" s="142">
        <v>3.5000000000000003E-2</v>
      </c>
      <c r="P133" s="142">
        <f t="shared" si="1"/>
        <v>1.3125000000000002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161</v>
      </c>
      <c r="AT133" s="144" t="s">
        <v>157</v>
      </c>
      <c r="AU133" s="144" t="s">
        <v>78</v>
      </c>
      <c r="AY133" s="13" t="s">
        <v>155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3" t="s">
        <v>76</v>
      </c>
      <c r="BK133" s="145">
        <f t="shared" si="9"/>
        <v>0</v>
      </c>
      <c r="BL133" s="13" t="s">
        <v>161</v>
      </c>
      <c r="BM133" s="144" t="s">
        <v>965</v>
      </c>
    </row>
    <row r="134" spans="2:65" s="11" customFormat="1" ht="22.95" customHeight="1">
      <c r="B134" s="121"/>
      <c r="D134" s="122" t="s">
        <v>68</v>
      </c>
      <c r="E134" s="131" t="s">
        <v>78</v>
      </c>
      <c r="F134" s="131" t="s">
        <v>193</v>
      </c>
      <c r="J134" s="132">
        <f>BK134</f>
        <v>0</v>
      </c>
      <c r="L134" s="121"/>
      <c r="M134" s="125"/>
      <c r="N134" s="126"/>
      <c r="O134" s="126"/>
      <c r="P134" s="127">
        <f>SUM(P135:P142)</f>
        <v>50.221394999999994</v>
      </c>
      <c r="Q134" s="126"/>
      <c r="R134" s="127">
        <f>SUM(R135:R142)</f>
        <v>37.961434849999996</v>
      </c>
      <c r="S134" s="126"/>
      <c r="T134" s="128">
        <f>SUM(T135:T142)</f>
        <v>0</v>
      </c>
      <c r="AR134" s="122" t="s">
        <v>76</v>
      </c>
      <c r="AT134" s="129" t="s">
        <v>68</v>
      </c>
      <c r="AU134" s="129" t="s">
        <v>76</v>
      </c>
      <c r="AY134" s="122" t="s">
        <v>155</v>
      </c>
      <c r="BK134" s="130">
        <f>SUM(BK135:BK142)</f>
        <v>0</v>
      </c>
    </row>
    <row r="135" spans="2:65" s="1" customFormat="1" ht="24" customHeight="1">
      <c r="B135" s="133"/>
      <c r="C135" s="134" t="s">
        <v>184</v>
      </c>
      <c r="D135" s="134" t="s">
        <v>157</v>
      </c>
      <c r="E135" s="135" t="s">
        <v>195</v>
      </c>
      <c r="F135" s="136" t="s">
        <v>196</v>
      </c>
      <c r="G135" s="137" t="s">
        <v>160</v>
      </c>
      <c r="H135" s="138">
        <v>8.1419999999999995</v>
      </c>
      <c r="I135" s="139"/>
      <c r="J135" s="139">
        <f t="shared" ref="J135:J142" si="10">ROUND(I135*H135,2)</f>
        <v>0</v>
      </c>
      <c r="K135" s="136" t="s">
        <v>169</v>
      </c>
      <c r="L135" s="25"/>
      <c r="M135" s="140" t="s">
        <v>1</v>
      </c>
      <c r="N135" s="141" t="s">
        <v>34</v>
      </c>
      <c r="O135" s="142">
        <v>1.0249999999999999</v>
      </c>
      <c r="P135" s="142">
        <f t="shared" ref="P135:P142" si="11">O135*H135</f>
        <v>8.3455499999999994</v>
      </c>
      <c r="Q135" s="142">
        <v>2.16</v>
      </c>
      <c r="R135" s="142">
        <f t="shared" ref="R135:R142" si="12">Q135*H135</f>
        <v>17.58672</v>
      </c>
      <c r="S135" s="142">
        <v>0</v>
      </c>
      <c r="T135" s="143">
        <f t="shared" ref="T135:T142" si="13">S135*H135</f>
        <v>0</v>
      </c>
      <c r="AR135" s="144" t="s">
        <v>161</v>
      </c>
      <c r="AT135" s="144" t="s">
        <v>157</v>
      </c>
      <c r="AU135" s="144" t="s">
        <v>78</v>
      </c>
      <c r="AY135" s="13" t="s">
        <v>155</v>
      </c>
      <c r="BE135" s="145">
        <f t="shared" ref="BE135:BE142" si="14">IF(N135="základní",J135,0)</f>
        <v>0</v>
      </c>
      <c r="BF135" s="145">
        <f t="shared" ref="BF135:BF142" si="15">IF(N135="snížená",J135,0)</f>
        <v>0</v>
      </c>
      <c r="BG135" s="145">
        <f t="shared" ref="BG135:BG142" si="16">IF(N135="zákl. přenesená",J135,0)</f>
        <v>0</v>
      </c>
      <c r="BH135" s="145">
        <f t="shared" ref="BH135:BH142" si="17">IF(N135="sníž. přenesená",J135,0)</f>
        <v>0</v>
      </c>
      <c r="BI135" s="145">
        <f t="shared" ref="BI135:BI142" si="18">IF(N135="nulová",J135,0)</f>
        <v>0</v>
      </c>
      <c r="BJ135" s="13" t="s">
        <v>76</v>
      </c>
      <c r="BK135" s="145">
        <f t="shared" ref="BK135:BK142" si="19">ROUND(I135*H135,2)</f>
        <v>0</v>
      </c>
      <c r="BL135" s="13" t="s">
        <v>161</v>
      </c>
      <c r="BM135" s="144" t="s">
        <v>966</v>
      </c>
    </row>
    <row r="136" spans="2:65" s="1" customFormat="1" ht="24" customHeight="1">
      <c r="B136" s="133"/>
      <c r="C136" s="134" t="s">
        <v>188</v>
      </c>
      <c r="D136" s="134" t="s">
        <v>157</v>
      </c>
      <c r="E136" s="135" t="s">
        <v>967</v>
      </c>
      <c r="F136" s="136" t="s">
        <v>968</v>
      </c>
      <c r="G136" s="137" t="s">
        <v>160</v>
      </c>
      <c r="H136" s="138">
        <v>8.125</v>
      </c>
      <c r="I136" s="139"/>
      <c r="J136" s="139">
        <f t="shared" si="10"/>
        <v>0</v>
      </c>
      <c r="K136" s="136" t="s">
        <v>169</v>
      </c>
      <c r="L136" s="25"/>
      <c r="M136" s="140" t="s">
        <v>1</v>
      </c>
      <c r="N136" s="141" t="s">
        <v>34</v>
      </c>
      <c r="O136" s="142">
        <v>0.629</v>
      </c>
      <c r="P136" s="142">
        <f t="shared" si="11"/>
        <v>5.1106249999999998</v>
      </c>
      <c r="Q136" s="142">
        <v>2.45329</v>
      </c>
      <c r="R136" s="142">
        <f t="shared" si="12"/>
        <v>19.932981250000001</v>
      </c>
      <c r="S136" s="142">
        <v>0</v>
      </c>
      <c r="T136" s="143">
        <f t="shared" si="13"/>
        <v>0</v>
      </c>
      <c r="AR136" s="144" t="s">
        <v>161</v>
      </c>
      <c r="AT136" s="144" t="s">
        <v>157</v>
      </c>
      <c r="AU136" s="144" t="s">
        <v>78</v>
      </c>
      <c r="AY136" s="13" t="s">
        <v>155</v>
      </c>
      <c r="BE136" s="145">
        <f t="shared" si="14"/>
        <v>0</v>
      </c>
      <c r="BF136" s="145">
        <f t="shared" si="15"/>
        <v>0</v>
      </c>
      <c r="BG136" s="145">
        <f t="shared" si="16"/>
        <v>0</v>
      </c>
      <c r="BH136" s="145">
        <f t="shared" si="17"/>
        <v>0</v>
      </c>
      <c r="BI136" s="145">
        <f t="shared" si="18"/>
        <v>0</v>
      </c>
      <c r="BJ136" s="13" t="s">
        <v>76</v>
      </c>
      <c r="BK136" s="145">
        <f t="shared" si="19"/>
        <v>0</v>
      </c>
      <c r="BL136" s="13" t="s">
        <v>161</v>
      </c>
      <c r="BM136" s="144" t="s">
        <v>969</v>
      </c>
    </row>
    <row r="137" spans="2:65" s="1" customFormat="1" ht="16.5" customHeight="1">
      <c r="B137" s="133"/>
      <c r="C137" s="134" t="s">
        <v>194</v>
      </c>
      <c r="D137" s="134" t="s">
        <v>157</v>
      </c>
      <c r="E137" s="135" t="s">
        <v>970</v>
      </c>
      <c r="F137" s="136" t="s">
        <v>971</v>
      </c>
      <c r="G137" s="137" t="s">
        <v>191</v>
      </c>
      <c r="H137" s="138">
        <v>4.0999999999999996</v>
      </c>
      <c r="I137" s="139"/>
      <c r="J137" s="139">
        <f t="shared" si="10"/>
        <v>0</v>
      </c>
      <c r="K137" s="136" t="s">
        <v>182</v>
      </c>
      <c r="L137" s="25"/>
      <c r="M137" s="140" t="s">
        <v>1</v>
      </c>
      <c r="N137" s="141" t="s">
        <v>34</v>
      </c>
      <c r="O137" s="142">
        <v>0.36399999999999999</v>
      </c>
      <c r="P137" s="142">
        <f t="shared" si="11"/>
        <v>1.4923999999999997</v>
      </c>
      <c r="Q137" s="142">
        <v>1.0300000000000001E-3</v>
      </c>
      <c r="R137" s="142">
        <f t="shared" si="12"/>
        <v>4.2230000000000002E-3</v>
      </c>
      <c r="S137" s="142">
        <v>0</v>
      </c>
      <c r="T137" s="143">
        <f t="shared" si="13"/>
        <v>0</v>
      </c>
      <c r="AR137" s="144" t="s">
        <v>161</v>
      </c>
      <c r="AT137" s="144" t="s">
        <v>157</v>
      </c>
      <c r="AU137" s="144" t="s">
        <v>78</v>
      </c>
      <c r="AY137" s="13" t="s">
        <v>155</v>
      </c>
      <c r="BE137" s="145">
        <f t="shared" si="14"/>
        <v>0</v>
      </c>
      <c r="BF137" s="145">
        <f t="shared" si="15"/>
        <v>0</v>
      </c>
      <c r="BG137" s="145">
        <f t="shared" si="16"/>
        <v>0</v>
      </c>
      <c r="BH137" s="145">
        <f t="shared" si="17"/>
        <v>0</v>
      </c>
      <c r="BI137" s="145">
        <f t="shared" si="18"/>
        <v>0</v>
      </c>
      <c r="BJ137" s="13" t="s">
        <v>76</v>
      </c>
      <c r="BK137" s="145">
        <f t="shared" si="19"/>
        <v>0</v>
      </c>
      <c r="BL137" s="13" t="s">
        <v>161</v>
      </c>
      <c r="BM137" s="144" t="s">
        <v>972</v>
      </c>
    </row>
    <row r="138" spans="2:65" s="1" customFormat="1" ht="16.5" customHeight="1">
      <c r="B138" s="133"/>
      <c r="C138" s="134" t="s">
        <v>198</v>
      </c>
      <c r="D138" s="134" t="s">
        <v>157</v>
      </c>
      <c r="E138" s="135" t="s">
        <v>973</v>
      </c>
      <c r="F138" s="136" t="s">
        <v>974</v>
      </c>
      <c r="G138" s="137" t="s">
        <v>191</v>
      </c>
      <c r="H138" s="138">
        <v>4.0999999999999996</v>
      </c>
      <c r="I138" s="139"/>
      <c r="J138" s="139">
        <f t="shared" si="10"/>
        <v>0</v>
      </c>
      <c r="K138" s="136" t="s">
        <v>182</v>
      </c>
      <c r="L138" s="25"/>
      <c r="M138" s="140" t="s">
        <v>1</v>
      </c>
      <c r="N138" s="141" t="s">
        <v>34</v>
      </c>
      <c r="O138" s="142">
        <v>0.20100000000000001</v>
      </c>
      <c r="P138" s="142">
        <f t="shared" si="11"/>
        <v>0.82409999999999994</v>
      </c>
      <c r="Q138" s="142">
        <v>0</v>
      </c>
      <c r="R138" s="142">
        <f t="shared" si="12"/>
        <v>0</v>
      </c>
      <c r="S138" s="142">
        <v>0</v>
      </c>
      <c r="T138" s="143">
        <f t="shared" si="13"/>
        <v>0</v>
      </c>
      <c r="AR138" s="144" t="s">
        <v>161</v>
      </c>
      <c r="AT138" s="144" t="s">
        <v>157</v>
      </c>
      <c r="AU138" s="144" t="s">
        <v>78</v>
      </c>
      <c r="AY138" s="13" t="s">
        <v>155</v>
      </c>
      <c r="BE138" s="145">
        <f t="shared" si="14"/>
        <v>0</v>
      </c>
      <c r="BF138" s="145">
        <f t="shared" si="15"/>
        <v>0</v>
      </c>
      <c r="BG138" s="145">
        <f t="shared" si="16"/>
        <v>0</v>
      </c>
      <c r="BH138" s="145">
        <f t="shared" si="17"/>
        <v>0</v>
      </c>
      <c r="BI138" s="145">
        <f t="shared" si="18"/>
        <v>0</v>
      </c>
      <c r="BJ138" s="13" t="s">
        <v>76</v>
      </c>
      <c r="BK138" s="145">
        <f t="shared" si="19"/>
        <v>0</v>
      </c>
      <c r="BL138" s="13" t="s">
        <v>161</v>
      </c>
      <c r="BM138" s="144" t="s">
        <v>975</v>
      </c>
    </row>
    <row r="139" spans="2:65" s="1" customFormat="1" ht="24" customHeight="1">
      <c r="B139" s="133"/>
      <c r="C139" s="134" t="s">
        <v>202</v>
      </c>
      <c r="D139" s="134" t="s">
        <v>157</v>
      </c>
      <c r="E139" s="135" t="s">
        <v>894</v>
      </c>
      <c r="F139" s="136" t="s">
        <v>976</v>
      </c>
      <c r="G139" s="137" t="s">
        <v>213</v>
      </c>
      <c r="H139" s="138">
        <v>0.38</v>
      </c>
      <c r="I139" s="139"/>
      <c r="J139" s="139">
        <f t="shared" si="10"/>
        <v>0</v>
      </c>
      <c r="K139" s="136" t="s">
        <v>169</v>
      </c>
      <c r="L139" s="25"/>
      <c r="M139" s="140" t="s">
        <v>1</v>
      </c>
      <c r="N139" s="141" t="s">
        <v>34</v>
      </c>
      <c r="O139" s="142">
        <v>15.231</v>
      </c>
      <c r="P139" s="142">
        <f t="shared" si="11"/>
        <v>5.7877799999999997</v>
      </c>
      <c r="Q139" s="142">
        <v>1.0530600000000001</v>
      </c>
      <c r="R139" s="142">
        <f t="shared" si="12"/>
        <v>0.40016280000000004</v>
      </c>
      <c r="S139" s="142">
        <v>0</v>
      </c>
      <c r="T139" s="143">
        <f t="shared" si="13"/>
        <v>0</v>
      </c>
      <c r="AR139" s="144" t="s">
        <v>161</v>
      </c>
      <c r="AT139" s="144" t="s">
        <v>157</v>
      </c>
      <c r="AU139" s="144" t="s">
        <v>78</v>
      </c>
      <c r="AY139" s="13" t="s">
        <v>155</v>
      </c>
      <c r="BE139" s="145">
        <f t="shared" si="14"/>
        <v>0</v>
      </c>
      <c r="BF139" s="145">
        <f t="shared" si="15"/>
        <v>0</v>
      </c>
      <c r="BG139" s="145">
        <f t="shared" si="16"/>
        <v>0</v>
      </c>
      <c r="BH139" s="145">
        <f t="shared" si="17"/>
        <v>0</v>
      </c>
      <c r="BI139" s="145">
        <f t="shared" si="18"/>
        <v>0</v>
      </c>
      <c r="BJ139" s="13" t="s">
        <v>76</v>
      </c>
      <c r="BK139" s="145">
        <f t="shared" si="19"/>
        <v>0</v>
      </c>
      <c r="BL139" s="13" t="s">
        <v>161</v>
      </c>
      <c r="BM139" s="144" t="s">
        <v>977</v>
      </c>
    </row>
    <row r="140" spans="2:65" s="1" customFormat="1" ht="16.5" customHeight="1">
      <c r="B140" s="133"/>
      <c r="C140" s="134" t="s">
        <v>206</v>
      </c>
      <c r="D140" s="134" t="s">
        <v>157</v>
      </c>
      <c r="E140" s="135" t="s">
        <v>978</v>
      </c>
      <c r="F140" s="136" t="s">
        <v>979</v>
      </c>
      <c r="G140" s="137" t="s">
        <v>160</v>
      </c>
      <c r="H140" s="138">
        <v>10.36</v>
      </c>
      <c r="I140" s="139"/>
      <c r="J140" s="139">
        <f t="shared" si="10"/>
        <v>0</v>
      </c>
      <c r="K140" s="136" t="s">
        <v>169</v>
      </c>
      <c r="L140" s="25"/>
      <c r="M140" s="140" t="s">
        <v>1</v>
      </c>
      <c r="N140" s="141" t="s">
        <v>34</v>
      </c>
      <c r="O140" s="142">
        <v>0.78900000000000003</v>
      </c>
      <c r="P140" s="142">
        <f t="shared" si="11"/>
        <v>8.1740399999999998</v>
      </c>
      <c r="Q140" s="142">
        <v>0</v>
      </c>
      <c r="R140" s="142">
        <f t="shared" si="12"/>
        <v>0</v>
      </c>
      <c r="S140" s="142">
        <v>0</v>
      </c>
      <c r="T140" s="143">
        <f t="shared" si="13"/>
        <v>0</v>
      </c>
      <c r="AR140" s="144" t="s">
        <v>161</v>
      </c>
      <c r="AT140" s="144" t="s">
        <v>157</v>
      </c>
      <c r="AU140" s="144" t="s">
        <v>78</v>
      </c>
      <c r="AY140" s="13" t="s">
        <v>155</v>
      </c>
      <c r="BE140" s="145">
        <f t="shared" si="14"/>
        <v>0</v>
      </c>
      <c r="BF140" s="145">
        <f t="shared" si="15"/>
        <v>0</v>
      </c>
      <c r="BG140" s="145">
        <f t="shared" si="16"/>
        <v>0</v>
      </c>
      <c r="BH140" s="145">
        <f t="shared" si="17"/>
        <v>0</v>
      </c>
      <c r="BI140" s="145">
        <f t="shared" si="18"/>
        <v>0</v>
      </c>
      <c r="BJ140" s="13" t="s">
        <v>76</v>
      </c>
      <c r="BK140" s="145">
        <f t="shared" si="19"/>
        <v>0</v>
      </c>
      <c r="BL140" s="13" t="s">
        <v>161</v>
      </c>
      <c r="BM140" s="144" t="s">
        <v>980</v>
      </c>
    </row>
    <row r="141" spans="2:65" s="1" customFormat="1" ht="16.5" customHeight="1">
      <c r="B141" s="133"/>
      <c r="C141" s="134" t="s">
        <v>210</v>
      </c>
      <c r="D141" s="134" t="s">
        <v>157</v>
      </c>
      <c r="E141" s="135" t="s">
        <v>981</v>
      </c>
      <c r="F141" s="136" t="s">
        <v>982</v>
      </c>
      <c r="G141" s="137" t="s">
        <v>191</v>
      </c>
      <c r="H141" s="138">
        <v>36.26</v>
      </c>
      <c r="I141" s="139"/>
      <c r="J141" s="139">
        <f t="shared" si="10"/>
        <v>0</v>
      </c>
      <c r="K141" s="136" t="s">
        <v>169</v>
      </c>
      <c r="L141" s="25"/>
      <c r="M141" s="140" t="s">
        <v>1</v>
      </c>
      <c r="N141" s="141" t="s">
        <v>34</v>
      </c>
      <c r="O141" s="142">
        <v>0.36399999999999999</v>
      </c>
      <c r="P141" s="142">
        <f t="shared" si="11"/>
        <v>13.198639999999999</v>
      </c>
      <c r="Q141" s="142">
        <v>1.0300000000000001E-3</v>
      </c>
      <c r="R141" s="142">
        <f t="shared" si="12"/>
        <v>3.73478E-2</v>
      </c>
      <c r="S141" s="142">
        <v>0</v>
      </c>
      <c r="T141" s="143">
        <f t="shared" si="13"/>
        <v>0</v>
      </c>
      <c r="AR141" s="144" t="s">
        <v>161</v>
      </c>
      <c r="AT141" s="144" t="s">
        <v>157</v>
      </c>
      <c r="AU141" s="144" t="s">
        <v>78</v>
      </c>
      <c r="AY141" s="13" t="s">
        <v>155</v>
      </c>
      <c r="BE141" s="145">
        <f t="shared" si="14"/>
        <v>0</v>
      </c>
      <c r="BF141" s="145">
        <f t="shared" si="15"/>
        <v>0</v>
      </c>
      <c r="BG141" s="145">
        <f t="shared" si="16"/>
        <v>0</v>
      </c>
      <c r="BH141" s="145">
        <f t="shared" si="17"/>
        <v>0</v>
      </c>
      <c r="BI141" s="145">
        <f t="shared" si="18"/>
        <v>0</v>
      </c>
      <c r="BJ141" s="13" t="s">
        <v>76</v>
      </c>
      <c r="BK141" s="145">
        <f t="shared" si="19"/>
        <v>0</v>
      </c>
      <c r="BL141" s="13" t="s">
        <v>161</v>
      </c>
      <c r="BM141" s="144" t="s">
        <v>983</v>
      </c>
    </row>
    <row r="142" spans="2:65" s="1" customFormat="1" ht="16.5" customHeight="1">
      <c r="B142" s="133"/>
      <c r="C142" s="134" t="s">
        <v>215</v>
      </c>
      <c r="D142" s="134" t="s">
        <v>157</v>
      </c>
      <c r="E142" s="135" t="s">
        <v>207</v>
      </c>
      <c r="F142" s="136" t="s">
        <v>208</v>
      </c>
      <c r="G142" s="137" t="s">
        <v>191</v>
      </c>
      <c r="H142" s="138">
        <v>36.26</v>
      </c>
      <c r="I142" s="139"/>
      <c r="J142" s="139">
        <f t="shared" si="10"/>
        <v>0</v>
      </c>
      <c r="K142" s="136" t="s">
        <v>169</v>
      </c>
      <c r="L142" s="25"/>
      <c r="M142" s="140" t="s">
        <v>1</v>
      </c>
      <c r="N142" s="141" t="s">
        <v>34</v>
      </c>
      <c r="O142" s="142">
        <v>0.20100000000000001</v>
      </c>
      <c r="P142" s="142">
        <f t="shared" si="11"/>
        <v>7.2882600000000002</v>
      </c>
      <c r="Q142" s="142">
        <v>0</v>
      </c>
      <c r="R142" s="142">
        <f t="shared" si="12"/>
        <v>0</v>
      </c>
      <c r="S142" s="142">
        <v>0</v>
      </c>
      <c r="T142" s="143">
        <f t="shared" si="13"/>
        <v>0</v>
      </c>
      <c r="AR142" s="144" t="s">
        <v>161</v>
      </c>
      <c r="AT142" s="144" t="s">
        <v>157</v>
      </c>
      <c r="AU142" s="144" t="s">
        <v>78</v>
      </c>
      <c r="AY142" s="13" t="s">
        <v>155</v>
      </c>
      <c r="BE142" s="145">
        <f t="shared" si="14"/>
        <v>0</v>
      </c>
      <c r="BF142" s="145">
        <f t="shared" si="15"/>
        <v>0</v>
      </c>
      <c r="BG142" s="145">
        <f t="shared" si="16"/>
        <v>0</v>
      </c>
      <c r="BH142" s="145">
        <f t="shared" si="17"/>
        <v>0</v>
      </c>
      <c r="BI142" s="145">
        <f t="shared" si="18"/>
        <v>0</v>
      </c>
      <c r="BJ142" s="13" t="s">
        <v>76</v>
      </c>
      <c r="BK142" s="145">
        <f t="shared" si="19"/>
        <v>0</v>
      </c>
      <c r="BL142" s="13" t="s">
        <v>161</v>
      </c>
      <c r="BM142" s="144" t="s">
        <v>984</v>
      </c>
    </row>
    <row r="143" spans="2:65" s="11" customFormat="1" ht="22.95" customHeight="1">
      <c r="B143" s="121"/>
      <c r="D143" s="122" t="s">
        <v>68</v>
      </c>
      <c r="E143" s="131" t="s">
        <v>188</v>
      </c>
      <c r="F143" s="131" t="s">
        <v>898</v>
      </c>
      <c r="J143" s="132">
        <f>BK143</f>
        <v>0</v>
      </c>
      <c r="L143" s="121"/>
      <c r="M143" s="125"/>
      <c r="N143" s="126"/>
      <c r="O143" s="126"/>
      <c r="P143" s="127">
        <f>SUM(P144:P145)</f>
        <v>4.1980000000000004</v>
      </c>
      <c r="Q143" s="126"/>
      <c r="R143" s="127">
        <f>SUM(R144:R145)</f>
        <v>0.34089999999999998</v>
      </c>
      <c r="S143" s="126"/>
      <c r="T143" s="128">
        <f>SUM(T144:T145)</f>
        <v>0</v>
      </c>
      <c r="AR143" s="122" t="s">
        <v>76</v>
      </c>
      <c r="AT143" s="129" t="s">
        <v>68</v>
      </c>
      <c r="AU143" s="129" t="s">
        <v>76</v>
      </c>
      <c r="AY143" s="122" t="s">
        <v>155</v>
      </c>
      <c r="BK143" s="130">
        <f>SUM(BK144:BK145)</f>
        <v>0</v>
      </c>
    </row>
    <row r="144" spans="2:65" s="1" customFormat="1" ht="24" customHeight="1">
      <c r="B144" s="133"/>
      <c r="C144" s="134" t="s">
        <v>8</v>
      </c>
      <c r="D144" s="134" t="s">
        <v>157</v>
      </c>
      <c r="E144" s="135" t="s">
        <v>985</v>
      </c>
      <c r="F144" s="136" t="s">
        <v>986</v>
      </c>
      <c r="G144" s="137" t="s">
        <v>329</v>
      </c>
      <c r="H144" s="138">
        <v>3</v>
      </c>
      <c r="I144" s="139"/>
      <c r="J144" s="139">
        <f>ROUND(I144*H144,2)</f>
        <v>0</v>
      </c>
      <c r="K144" s="136" t="s">
        <v>1</v>
      </c>
      <c r="L144" s="25"/>
      <c r="M144" s="140" t="s">
        <v>1</v>
      </c>
      <c r="N144" s="141" t="s">
        <v>34</v>
      </c>
      <c r="O144" s="142">
        <v>0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161</v>
      </c>
      <c r="AT144" s="144" t="s">
        <v>157</v>
      </c>
      <c r="AU144" s="144" t="s">
        <v>78</v>
      </c>
      <c r="AY144" s="13" t="s">
        <v>155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3" t="s">
        <v>76</v>
      </c>
      <c r="BK144" s="145">
        <f>ROUND(I144*H144,2)</f>
        <v>0</v>
      </c>
      <c r="BL144" s="13" t="s">
        <v>161</v>
      </c>
      <c r="BM144" s="144" t="s">
        <v>987</v>
      </c>
    </row>
    <row r="145" spans="2:65" s="1" customFormat="1" ht="16.5" customHeight="1">
      <c r="B145" s="133"/>
      <c r="C145" s="134" t="s">
        <v>222</v>
      </c>
      <c r="D145" s="134" t="s">
        <v>157</v>
      </c>
      <c r="E145" s="135" t="s">
        <v>988</v>
      </c>
      <c r="F145" s="136" t="s">
        <v>989</v>
      </c>
      <c r="G145" s="137" t="s">
        <v>360</v>
      </c>
      <c r="H145" s="138">
        <v>1</v>
      </c>
      <c r="I145" s="139"/>
      <c r="J145" s="139">
        <f>ROUND(I145*H145,2)</f>
        <v>0</v>
      </c>
      <c r="K145" s="136" t="s">
        <v>169</v>
      </c>
      <c r="L145" s="25"/>
      <c r="M145" s="140" t="s">
        <v>1</v>
      </c>
      <c r="N145" s="141" t="s">
        <v>34</v>
      </c>
      <c r="O145" s="142">
        <v>4.1980000000000004</v>
      </c>
      <c r="P145" s="142">
        <f>O145*H145</f>
        <v>4.1980000000000004</v>
      </c>
      <c r="Q145" s="142">
        <v>0.34089999999999998</v>
      </c>
      <c r="R145" s="142">
        <f>Q145*H145</f>
        <v>0.34089999999999998</v>
      </c>
      <c r="S145" s="142">
        <v>0</v>
      </c>
      <c r="T145" s="143">
        <f>S145*H145</f>
        <v>0</v>
      </c>
      <c r="AR145" s="144" t="s">
        <v>161</v>
      </c>
      <c r="AT145" s="144" t="s">
        <v>157</v>
      </c>
      <c r="AU145" s="144" t="s">
        <v>78</v>
      </c>
      <c r="AY145" s="13" t="s">
        <v>155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3" t="s">
        <v>76</v>
      </c>
      <c r="BK145" s="145">
        <f>ROUND(I145*H145,2)</f>
        <v>0</v>
      </c>
      <c r="BL145" s="13" t="s">
        <v>161</v>
      </c>
      <c r="BM145" s="144" t="s">
        <v>990</v>
      </c>
    </row>
    <row r="146" spans="2:65" s="11" customFormat="1" ht="22.95" customHeight="1">
      <c r="B146" s="121"/>
      <c r="D146" s="122" t="s">
        <v>68</v>
      </c>
      <c r="E146" s="131" t="s">
        <v>582</v>
      </c>
      <c r="F146" s="131" t="s">
        <v>991</v>
      </c>
      <c r="J146" s="132">
        <f>BK146</f>
        <v>0</v>
      </c>
      <c r="L146" s="121"/>
      <c r="M146" s="125"/>
      <c r="N146" s="126"/>
      <c r="O146" s="126"/>
      <c r="P146" s="127">
        <f>P147</f>
        <v>7.9668159999999997</v>
      </c>
      <c r="Q146" s="126"/>
      <c r="R146" s="127">
        <f>R147</f>
        <v>0</v>
      </c>
      <c r="S146" s="126"/>
      <c r="T146" s="128">
        <f>T147</f>
        <v>0</v>
      </c>
      <c r="AR146" s="122" t="s">
        <v>76</v>
      </c>
      <c r="AT146" s="129" t="s">
        <v>68</v>
      </c>
      <c r="AU146" s="129" t="s">
        <v>76</v>
      </c>
      <c r="AY146" s="122" t="s">
        <v>155</v>
      </c>
      <c r="BK146" s="130">
        <f>BK147</f>
        <v>0</v>
      </c>
    </row>
    <row r="147" spans="2:65" s="1" customFormat="1" ht="24" customHeight="1">
      <c r="B147" s="133"/>
      <c r="C147" s="134" t="s">
        <v>226</v>
      </c>
      <c r="D147" s="134" t="s">
        <v>157</v>
      </c>
      <c r="E147" s="135" t="s">
        <v>992</v>
      </c>
      <c r="F147" s="136" t="s">
        <v>993</v>
      </c>
      <c r="G147" s="137" t="s">
        <v>213</v>
      </c>
      <c r="H147" s="138">
        <v>38.302</v>
      </c>
      <c r="I147" s="139"/>
      <c r="J147" s="139">
        <f>ROUND(I147*H147,2)</f>
        <v>0</v>
      </c>
      <c r="K147" s="136" t="s">
        <v>169</v>
      </c>
      <c r="L147" s="25"/>
      <c r="M147" s="155" t="s">
        <v>1</v>
      </c>
      <c r="N147" s="156" t="s">
        <v>34</v>
      </c>
      <c r="O147" s="157">
        <v>0.20799999999999999</v>
      </c>
      <c r="P147" s="157">
        <f>O147*H147</f>
        <v>7.9668159999999997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AR147" s="144" t="s">
        <v>161</v>
      </c>
      <c r="AT147" s="144" t="s">
        <v>157</v>
      </c>
      <c r="AU147" s="144" t="s">
        <v>78</v>
      </c>
      <c r="AY147" s="13" t="s">
        <v>155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3" t="s">
        <v>76</v>
      </c>
      <c r="BK147" s="145">
        <f>ROUND(I147*H147,2)</f>
        <v>0</v>
      </c>
      <c r="BL147" s="13" t="s">
        <v>161</v>
      </c>
      <c r="BM147" s="144" t="s">
        <v>994</v>
      </c>
    </row>
    <row r="148" spans="2:65" s="1" customFormat="1" ht="6.9" customHeight="1">
      <c r="B148" s="37"/>
      <c r="C148" s="38"/>
      <c r="D148" s="38"/>
      <c r="E148" s="38"/>
      <c r="F148" s="38"/>
      <c r="G148" s="38"/>
      <c r="H148" s="38"/>
      <c r="I148" s="38"/>
      <c r="J148" s="38"/>
      <c r="K148" s="38"/>
      <c r="L148" s="25"/>
    </row>
  </sheetData>
  <autoFilter ref="C124:K147"/>
  <mergeCells count="11">
    <mergeCell ref="E117:H117"/>
    <mergeCell ref="E7:H7"/>
    <mergeCell ref="E9:H9"/>
    <mergeCell ref="E11:H11"/>
    <mergeCell ref="E29:H29"/>
    <mergeCell ref="E85:H85"/>
    <mergeCell ref="L2:V2"/>
    <mergeCell ref="E87:H87"/>
    <mergeCell ref="E89:H89"/>
    <mergeCell ref="E113:H113"/>
    <mergeCell ref="E115:H11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8"/>
  <sheetViews>
    <sheetView showGridLines="0" workbookViewId="0">
      <selection activeCell="I24" sqref="I24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86"/>
    </row>
    <row r="2" spans="1:46" ht="36.9" customHeight="1">
      <c r="L2" s="193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3" t="s">
        <v>110</v>
      </c>
    </row>
    <row r="3" spans="1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1:46" ht="24.9" customHeight="1">
      <c r="B4" s="16"/>
      <c r="D4" s="17" t="s">
        <v>111</v>
      </c>
      <c r="L4" s="16"/>
      <c r="M4" s="87" t="s">
        <v>10</v>
      </c>
      <c r="AT4" s="13" t="s">
        <v>3</v>
      </c>
    </row>
    <row r="5" spans="1:46" ht="6.9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200" t="str">
        <f>'Rekapitulace stavby'!K6</f>
        <v>Novostavba zimoviště Liblín</v>
      </c>
      <c r="F7" s="202"/>
      <c r="G7" s="202"/>
      <c r="H7" s="202"/>
      <c r="L7" s="16"/>
    </row>
    <row r="8" spans="1:46" ht="12" customHeight="1">
      <c r="B8" s="16"/>
      <c r="D8" s="22" t="s">
        <v>112</v>
      </c>
      <c r="L8" s="16"/>
    </row>
    <row r="9" spans="1:46" s="1" customFormat="1" ht="25.5" customHeight="1">
      <c r="B9" s="25"/>
      <c r="E9" s="200" t="s">
        <v>995</v>
      </c>
      <c r="F9" s="201"/>
      <c r="G9" s="201"/>
      <c r="H9" s="201"/>
      <c r="L9" s="25"/>
    </row>
    <row r="10" spans="1:46" s="1" customFormat="1" ht="12" customHeight="1">
      <c r="B10" s="25"/>
      <c r="D10" s="22" t="s">
        <v>114</v>
      </c>
      <c r="L10" s="25"/>
    </row>
    <row r="11" spans="1:46" s="1" customFormat="1" ht="36.9" customHeight="1">
      <c r="B11" s="25"/>
      <c r="E11" s="181" t="s">
        <v>996</v>
      </c>
      <c r="F11" s="201"/>
      <c r="G11" s="201"/>
      <c r="H11" s="201"/>
      <c r="L11" s="25"/>
    </row>
    <row r="12" spans="1:46" s="1" customFormat="1">
      <c r="B12" s="25"/>
      <c r="L12" s="25"/>
    </row>
    <row r="13" spans="1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1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5">
        <f>'Rekapitulace stavby'!AN8</f>
        <v>43644</v>
      </c>
      <c r="L14" s="25"/>
    </row>
    <row r="15" spans="1:46" s="1" customFormat="1" ht="10.95" customHeight="1">
      <c r="B15" s="25"/>
      <c r="L15" s="25"/>
    </row>
    <row r="16" spans="1:46" s="1" customFormat="1" ht="12" customHeight="1">
      <c r="B16" s="25"/>
      <c r="D16" s="22" t="s">
        <v>20</v>
      </c>
      <c r="I16" s="22" t="s">
        <v>21</v>
      </c>
      <c r="J16" s="20" t="str">
        <f>IF('Rekapitulace stavby'!AN10="","",'Rekapitulace stavby'!AN10)</f>
        <v/>
      </c>
      <c r="L16" s="25"/>
    </row>
    <row r="17" spans="2:12" s="1" customFormat="1" ht="18" customHeight="1">
      <c r="B17" s="25"/>
      <c r="E17" s="20" t="str">
        <f>IF('Rekapitulace stavby'!E11="","",'Rekapitulace stavby'!E11)</f>
        <v xml:space="preserve"> </v>
      </c>
      <c r="I17" s="22" t="s">
        <v>23</v>
      </c>
      <c r="J17" s="20" t="str">
        <f>IF('Rekapitulace stavby'!AN11="","",'Rekapitulace stavby'!AN11)</f>
        <v/>
      </c>
      <c r="L17" s="25"/>
    </row>
    <row r="18" spans="2:12" s="1" customFormat="1" ht="6.9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/>
      <c r="L19" s="25"/>
    </row>
    <row r="20" spans="2:12" s="1" customFormat="1" ht="18" customHeight="1">
      <c r="B20" s="25"/>
      <c r="E20" s="20"/>
      <c r="I20" s="22" t="s">
        <v>23</v>
      </c>
      <c r="J20" s="20"/>
      <c r="L20" s="25"/>
    </row>
    <row r="21" spans="2:12" s="1" customFormat="1" ht="6.9" customHeight="1">
      <c r="B21" s="25"/>
      <c r="L21" s="25"/>
    </row>
    <row r="22" spans="2:12" s="1" customFormat="1" ht="12" customHeight="1">
      <c r="B22" s="25"/>
      <c r="D22" s="22" t="s">
        <v>25</v>
      </c>
      <c r="I22" s="22" t="s">
        <v>21</v>
      </c>
      <c r="J22" s="20" t="str">
        <f>IF('Rekapitulace stavby'!AN16="","",'Rekapitulace stavby'!AN16)</f>
        <v/>
      </c>
      <c r="L22" s="25"/>
    </row>
    <row r="23" spans="2:12" s="1" customFormat="1" ht="18" customHeight="1">
      <c r="B23" s="25"/>
      <c r="E23" s="20" t="str">
        <f>IF('Rekapitulace stavby'!E17="","",'Rekapitulace stavby'!E17)</f>
        <v xml:space="preserve"> </v>
      </c>
      <c r="I23" s="22" t="s">
        <v>23</v>
      </c>
      <c r="J23" s="20" t="str">
        <f>IF('Rekapitulace stavby'!AN17="","",'Rekapitulace stavby'!AN17)</f>
        <v/>
      </c>
      <c r="L23" s="25"/>
    </row>
    <row r="24" spans="2:12" s="1" customFormat="1" ht="6.9" customHeight="1">
      <c r="B24" s="25"/>
      <c r="L24" s="25"/>
    </row>
    <row r="25" spans="2:12" s="1" customFormat="1" ht="12" customHeight="1">
      <c r="B25" s="25"/>
      <c r="D25" s="22" t="s">
        <v>27</v>
      </c>
      <c r="I25" s="22" t="s">
        <v>21</v>
      </c>
      <c r="J25" s="20" t="str">
        <f>IF('Rekapitulace stavby'!AN19="","",'Rekapitulace stavby'!AN19)</f>
        <v/>
      </c>
      <c r="L25" s="25"/>
    </row>
    <row r="26" spans="2:12" s="1" customFormat="1" ht="18" customHeight="1">
      <c r="B26" s="25"/>
      <c r="E26" s="20" t="str">
        <f>IF('Rekapitulace stavby'!E20="","",'Rekapitulace stavby'!E20)</f>
        <v xml:space="preserve"> </v>
      </c>
      <c r="I26" s="22" t="s">
        <v>23</v>
      </c>
      <c r="J26" s="20" t="str">
        <f>IF('Rekapitulace stavby'!AN20="","",'Rekapitulace stavby'!AN20)</f>
        <v/>
      </c>
      <c r="L26" s="25"/>
    </row>
    <row r="27" spans="2:12" s="1" customFormat="1" ht="6.9" customHeight="1">
      <c r="B27" s="25"/>
      <c r="L27" s="25"/>
    </row>
    <row r="28" spans="2:12" s="1" customFormat="1" ht="12" customHeight="1">
      <c r="B28" s="25"/>
      <c r="D28" s="22" t="s">
        <v>28</v>
      </c>
      <c r="L28" s="25"/>
    </row>
    <row r="29" spans="2:12" s="7" customFormat="1" ht="16.5" customHeight="1">
      <c r="B29" s="88"/>
      <c r="E29" s="194" t="s">
        <v>1</v>
      </c>
      <c r="F29" s="194"/>
      <c r="G29" s="194"/>
      <c r="H29" s="194"/>
      <c r="L29" s="88"/>
    </row>
    <row r="30" spans="2:12" s="1" customFormat="1" ht="6.9" customHeight="1">
      <c r="B30" s="25"/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25.35" customHeight="1">
      <c r="B32" s="25"/>
      <c r="D32" s="89" t="s">
        <v>29</v>
      </c>
      <c r="J32" s="59">
        <f>ROUND(J129, 2)</f>
        <v>0</v>
      </c>
      <c r="L32" s="25"/>
    </row>
    <row r="33" spans="2:12" s="1" customFormat="1" ht="6.9" customHeight="1">
      <c r="B33" s="25"/>
      <c r="D33" s="46"/>
      <c r="E33" s="46"/>
      <c r="F33" s="46"/>
      <c r="G33" s="46"/>
      <c r="H33" s="46"/>
      <c r="I33" s="46"/>
      <c r="J33" s="46"/>
      <c r="K33" s="46"/>
      <c r="L33" s="25"/>
    </row>
    <row r="34" spans="2:12" s="1" customFormat="1" ht="14.4" customHeight="1">
      <c r="B34" s="25"/>
      <c r="F34" s="28" t="s">
        <v>31</v>
      </c>
      <c r="I34" s="28" t="s">
        <v>30</v>
      </c>
      <c r="J34" s="28" t="s">
        <v>32</v>
      </c>
      <c r="L34" s="25"/>
    </row>
    <row r="35" spans="2:12" s="1" customFormat="1" ht="14.4" customHeight="1">
      <c r="B35" s="25"/>
      <c r="D35" s="90" t="s">
        <v>33</v>
      </c>
      <c r="E35" s="22" t="s">
        <v>34</v>
      </c>
      <c r="F35" s="91">
        <f>ROUND((SUM(BE129:BE157)),  2)</f>
        <v>0</v>
      </c>
      <c r="I35" s="92">
        <v>0.21</v>
      </c>
      <c r="J35" s="91">
        <f>ROUND(((SUM(BE129:BE157))*I35),  2)</f>
        <v>0</v>
      </c>
      <c r="L35" s="25"/>
    </row>
    <row r="36" spans="2:12" s="1" customFormat="1" ht="14.4" customHeight="1">
      <c r="B36" s="25"/>
      <c r="E36" s="22" t="s">
        <v>35</v>
      </c>
      <c r="F36" s="91">
        <f>ROUND((SUM(BF129:BF157)),  2)</f>
        <v>0</v>
      </c>
      <c r="I36" s="92">
        <v>0.15</v>
      </c>
      <c r="J36" s="91">
        <f>ROUND(((SUM(BF129:BF157))*I36),  2)</f>
        <v>0</v>
      </c>
      <c r="L36" s="25"/>
    </row>
    <row r="37" spans="2:12" s="1" customFormat="1" ht="14.4" hidden="1" customHeight="1">
      <c r="B37" s="25"/>
      <c r="E37" s="22" t="s">
        <v>36</v>
      </c>
      <c r="F37" s="91">
        <f>ROUND((SUM(BG129:BG157)),  2)</f>
        <v>0</v>
      </c>
      <c r="I37" s="92">
        <v>0.21</v>
      </c>
      <c r="J37" s="91">
        <f>0</f>
        <v>0</v>
      </c>
      <c r="L37" s="25"/>
    </row>
    <row r="38" spans="2:12" s="1" customFormat="1" ht="14.4" hidden="1" customHeight="1">
      <c r="B38" s="25"/>
      <c r="E38" s="22" t="s">
        <v>37</v>
      </c>
      <c r="F38" s="91">
        <f>ROUND((SUM(BH129:BH157)),  2)</f>
        <v>0</v>
      </c>
      <c r="I38" s="92">
        <v>0.15</v>
      </c>
      <c r="J38" s="91">
        <f>0</f>
        <v>0</v>
      </c>
      <c r="L38" s="25"/>
    </row>
    <row r="39" spans="2:12" s="1" customFormat="1" ht="14.4" hidden="1" customHeight="1">
      <c r="B39" s="25"/>
      <c r="E39" s="22" t="s">
        <v>38</v>
      </c>
      <c r="F39" s="91">
        <f>ROUND((SUM(BI129:BI157)),  2)</f>
        <v>0</v>
      </c>
      <c r="I39" s="92">
        <v>0</v>
      </c>
      <c r="J39" s="91">
        <f>0</f>
        <v>0</v>
      </c>
      <c r="L39" s="25"/>
    </row>
    <row r="40" spans="2:12" s="1" customFormat="1" ht="6.9" customHeight="1">
      <c r="B40" s="25"/>
      <c r="L40" s="25"/>
    </row>
    <row r="41" spans="2:12" s="1" customFormat="1" ht="25.35" customHeight="1">
      <c r="B41" s="25"/>
      <c r="C41" s="93"/>
      <c r="D41" s="94" t="s">
        <v>39</v>
      </c>
      <c r="E41" s="50"/>
      <c r="F41" s="50"/>
      <c r="G41" s="95" t="s">
        <v>40</v>
      </c>
      <c r="H41" s="96" t="s">
        <v>41</v>
      </c>
      <c r="I41" s="50"/>
      <c r="J41" s="97">
        <f>SUM(J32:J39)</f>
        <v>0</v>
      </c>
      <c r="K41" s="98"/>
      <c r="L41" s="25"/>
    </row>
    <row r="42" spans="2:12" s="1" customFormat="1" ht="14.4" customHeight="1">
      <c r="B42" s="25"/>
      <c r="L42" s="25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6" t="s">
        <v>44</v>
      </c>
      <c r="E61" s="27"/>
      <c r="F61" s="99" t="s">
        <v>45</v>
      </c>
      <c r="G61" s="36" t="s">
        <v>44</v>
      </c>
      <c r="H61" s="27"/>
      <c r="I61" s="27"/>
      <c r="J61" s="100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6" t="s">
        <v>44</v>
      </c>
      <c r="E76" s="27"/>
      <c r="F76" s="99" t="s">
        <v>45</v>
      </c>
      <c r="G76" s="36" t="s">
        <v>44</v>
      </c>
      <c r="H76" s="27"/>
      <c r="I76" s="27"/>
      <c r="J76" s="100" t="s">
        <v>45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" customHeight="1">
      <c r="B82" s="25"/>
      <c r="C82" s="17" t="s">
        <v>116</v>
      </c>
      <c r="L82" s="25"/>
    </row>
    <row r="83" spans="2:12" s="1" customFormat="1" ht="6.9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200" t="str">
        <f>E7</f>
        <v>Novostavba zimoviště Liblín</v>
      </c>
      <c r="F85" s="202"/>
      <c r="G85" s="202"/>
      <c r="H85" s="202"/>
      <c r="L85" s="25"/>
    </row>
    <row r="86" spans="2:12" ht="12" customHeight="1">
      <c r="B86" s="16"/>
      <c r="C86" s="22" t="s">
        <v>112</v>
      </c>
      <c r="L86" s="16"/>
    </row>
    <row r="87" spans="2:12" s="1" customFormat="1" ht="25.5" customHeight="1">
      <c r="B87" s="25"/>
      <c r="E87" s="200" t="s">
        <v>995</v>
      </c>
      <c r="F87" s="201"/>
      <c r="G87" s="201"/>
      <c r="H87" s="201"/>
      <c r="L87" s="25"/>
    </row>
    <row r="88" spans="2:12" s="1" customFormat="1" ht="12" customHeight="1">
      <c r="B88" s="25"/>
      <c r="C88" s="22" t="s">
        <v>114</v>
      </c>
      <c r="L88" s="25"/>
    </row>
    <row r="89" spans="2:12" s="1" customFormat="1" ht="16.5" customHeight="1">
      <c r="B89" s="25"/>
      <c r="E89" s="181" t="str">
        <f>E11</f>
        <v>SO 05-1 - Stavební náklady</v>
      </c>
      <c r="F89" s="201"/>
      <c r="G89" s="201"/>
      <c r="H89" s="201"/>
      <c r="L89" s="25"/>
    </row>
    <row r="90" spans="2:12" s="1" customFormat="1" ht="6.9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Liblín</v>
      </c>
      <c r="I91" s="22" t="s">
        <v>19</v>
      </c>
      <c r="J91" s="45">
        <f>IF(J14="","",J14)</f>
        <v>43644</v>
      </c>
      <c r="L91" s="25"/>
    </row>
    <row r="92" spans="2:12" s="1" customFormat="1" ht="6.9" customHeight="1">
      <c r="B92" s="25"/>
      <c r="L92" s="25"/>
    </row>
    <row r="93" spans="2:12" s="1" customFormat="1" ht="15.15" customHeight="1">
      <c r="B93" s="25"/>
      <c r="C93" s="22" t="s">
        <v>20</v>
      </c>
      <c r="F93" s="20" t="str">
        <f>E17</f>
        <v xml:space="preserve"> </v>
      </c>
      <c r="I93" s="22" t="s">
        <v>25</v>
      </c>
      <c r="J93" s="23" t="str">
        <f>E23</f>
        <v xml:space="preserve"> </v>
      </c>
      <c r="L93" s="25"/>
    </row>
    <row r="94" spans="2:12" s="1" customFormat="1" ht="15.15" customHeight="1">
      <c r="B94" s="25"/>
      <c r="C94" s="22" t="s">
        <v>24</v>
      </c>
      <c r="F94" s="20" t="str">
        <f>IF(E20="","",E20)</f>
        <v/>
      </c>
      <c r="I94" s="22" t="s">
        <v>27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1" t="s">
        <v>117</v>
      </c>
      <c r="D96" s="93"/>
      <c r="E96" s="93"/>
      <c r="F96" s="93"/>
      <c r="G96" s="93"/>
      <c r="H96" s="93"/>
      <c r="I96" s="93"/>
      <c r="J96" s="102" t="s">
        <v>118</v>
      </c>
      <c r="K96" s="93"/>
      <c r="L96" s="25"/>
    </row>
    <row r="97" spans="2:47" s="1" customFormat="1" ht="10.35" customHeight="1">
      <c r="B97" s="25"/>
      <c r="L97" s="25"/>
    </row>
    <row r="98" spans="2:47" s="1" customFormat="1" ht="22.95" customHeight="1">
      <c r="B98" s="25"/>
      <c r="C98" s="103" t="s">
        <v>119</v>
      </c>
      <c r="J98" s="59">
        <f>J129</f>
        <v>0</v>
      </c>
      <c r="L98" s="25"/>
      <c r="AU98" s="13" t="s">
        <v>120</v>
      </c>
    </row>
    <row r="99" spans="2:47" s="8" customFormat="1" ht="24.9" customHeight="1">
      <c r="B99" s="104"/>
      <c r="D99" s="105" t="s">
        <v>121</v>
      </c>
      <c r="E99" s="106"/>
      <c r="F99" s="106"/>
      <c r="G99" s="106"/>
      <c r="H99" s="106"/>
      <c r="I99" s="106"/>
      <c r="J99" s="107">
        <f>J130</f>
        <v>0</v>
      </c>
      <c r="L99" s="104"/>
    </row>
    <row r="100" spans="2:47" s="9" customFormat="1" ht="19.95" customHeight="1">
      <c r="B100" s="108"/>
      <c r="D100" s="109" t="s">
        <v>122</v>
      </c>
      <c r="E100" s="110"/>
      <c r="F100" s="110"/>
      <c r="G100" s="110"/>
      <c r="H100" s="110"/>
      <c r="I100" s="110"/>
      <c r="J100" s="111">
        <f>J131</f>
        <v>0</v>
      </c>
      <c r="L100" s="108"/>
    </row>
    <row r="101" spans="2:47" s="9" customFormat="1" ht="19.95" customHeight="1">
      <c r="B101" s="108"/>
      <c r="D101" s="109" t="s">
        <v>123</v>
      </c>
      <c r="E101" s="110"/>
      <c r="F101" s="110"/>
      <c r="G101" s="110"/>
      <c r="H101" s="110"/>
      <c r="I101" s="110"/>
      <c r="J101" s="111">
        <f>J140</f>
        <v>0</v>
      </c>
      <c r="L101" s="108"/>
    </row>
    <row r="102" spans="2:47" s="9" customFormat="1" ht="19.95" customHeight="1">
      <c r="B102" s="108"/>
      <c r="D102" s="109" t="s">
        <v>867</v>
      </c>
      <c r="E102" s="110"/>
      <c r="F102" s="110"/>
      <c r="G102" s="110"/>
      <c r="H102" s="110"/>
      <c r="I102" s="110"/>
      <c r="J102" s="111">
        <f>J142</f>
        <v>0</v>
      </c>
      <c r="L102" s="108"/>
    </row>
    <row r="103" spans="2:47" s="9" customFormat="1" ht="19.95" customHeight="1">
      <c r="B103" s="108"/>
      <c r="D103" s="109" t="s">
        <v>128</v>
      </c>
      <c r="E103" s="110"/>
      <c r="F103" s="110"/>
      <c r="G103" s="110"/>
      <c r="H103" s="110"/>
      <c r="I103" s="110"/>
      <c r="J103" s="111">
        <f>J148</f>
        <v>0</v>
      </c>
      <c r="L103" s="108"/>
    </row>
    <row r="104" spans="2:47" s="8" customFormat="1" ht="24.9" customHeight="1">
      <c r="B104" s="104"/>
      <c r="D104" s="105" t="s">
        <v>129</v>
      </c>
      <c r="E104" s="106"/>
      <c r="F104" s="106"/>
      <c r="G104" s="106"/>
      <c r="H104" s="106"/>
      <c r="I104" s="106"/>
      <c r="J104" s="107">
        <f>J150</f>
        <v>0</v>
      </c>
      <c r="L104" s="104"/>
    </row>
    <row r="105" spans="2:47" s="9" customFormat="1" ht="19.95" customHeight="1">
      <c r="B105" s="108"/>
      <c r="D105" s="109" t="s">
        <v>997</v>
      </c>
      <c r="E105" s="110"/>
      <c r="F105" s="110"/>
      <c r="G105" s="110"/>
      <c r="H105" s="110"/>
      <c r="I105" s="110"/>
      <c r="J105" s="111">
        <f>J151</f>
        <v>0</v>
      </c>
      <c r="L105" s="108"/>
    </row>
    <row r="106" spans="2:47" s="8" customFormat="1" ht="24.9" customHeight="1">
      <c r="B106" s="104"/>
      <c r="D106" s="105" t="s">
        <v>136</v>
      </c>
      <c r="E106" s="106"/>
      <c r="F106" s="106"/>
      <c r="G106" s="106"/>
      <c r="H106" s="106"/>
      <c r="I106" s="106"/>
      <c r="J106" s="107">
        <f>J155</f>
        <v>0</v>
      </c>
      <c r="L106" s="104"/>
    </row>
    <row r="107" spans="2:47" s="9" customFormat="1" ht="19.95" customHeight="1">
      <c r="B107" s="108"/>
      <c r="D107" s="109" t="s">
        <v>137</v>
      </c>
      <c r="E107" s="110"/>
      <c r="F107" s="110"/>
      <c r="G107" s="110"/>
      <c r="H107" s="110"/>
      <c r="I107" s="110"/>
      <c r="J107" s="111">
        <f>J156</f>
        <v>0</v>
      </c>
      <c r="L107" s="108"/>
    </row>
    <row r="108" spans="2:47" s="1" customFormat="1" ht="21.75" customHeight="1">
      <c r="B108" s="25"/>
      <c r="L108" s="25"/>
    </row>
    <row r="109" spans="2:47" s="1" customFormat="1" ht="6.9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25"/>
    </row>
    <row r="113" spans="2:20" s="1" customFormat="1" ht="6.9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25"/>
    </row>
    <row r="114" spans="2:20" s="1" customFormat="1" ht="24.9" customHeight="1">
      <c r="B114" s="25"/>
      <c r="C114" s="17" t="s">
        <v>140</v>
      </c>
      <c r="L114" s="25"/>
    </row>
    <row r="115" spans="2:20" s="1" customFormat="1" ht="6.9" customHeight="1">
      <c r="B115" s="25"/>
      <c r="L115" s="25"/>
    </row>
    <row r="116" spans="2:20" s="1" customFormat="1" ht="12" customHeight="1">
      <c r="B116" s="25"/>
      <c r="C116" s="22" t="s">
        <v>13</v>
      </c>
      <c r="L116" s="25"/>
    </row>
    <row r="117" spans="2:20" s="1" customFormat="1" ht="16.5" customHeight="1">
      <c r="B117" s="25"/>
      <c r="E117" s="200" t="str">
        <f>E7</f>
        <v>Novostavba zimoviště Liblín</v>
      </c>
      <c r="F117" s="202"/>
      <c r="G117" s="202"/>
      <c r="H117" s="202"/>
      <c r="L117" s="25"/>
    </row>
    <row r="118" spans="2:20" ht="12" customHeight="1">
      <c r="B118" s="16"/>
      <c r="C118" s="22" t="s">
        <v>112</v>
      </c>
      <c r="L118" s="16"/>
    </row>
    <row r="119" spans="2:20" s="1" customFormat="1" ht="25.5" customHeight="1">
      <c r="B119" s="25"/>
      <c r="E119" s="200" t="s">
        <v>995</v>
      </c>
      <c r="F119" s="201"/>
      <c r="G119" s="201"/>
      <c r="H119" s="201"/>
      <c r="L119" s="25"/>
    </row>
    <row r="120" spans="2:20" s="1" customFormat="1" ht="12" customHeight="1">
      <c r="B120" s="25"/>
      <c r="C120" s="22" t="s">
        <v>114</v>
      </c>
      <c r="L120" s="25"/>
    </row>
    <row r="121" spans="2:20" s="1" customFormat="1" ht="16.5" customHeight="1">
      <c r="B121" s="25"/>
      <c r="E121" s="181" t="str">
        <f>E11</f>
        <v>SO 05-1 - Stavební náklady</v>
      </c>
      <c r="F121" s="201"/>
      <c r="G121" s="201"/>
      <c r="H121" s="201"/>
      <c r="L121" s="25"/>
    </row>
    <row r="122" spans="2:20" s="1" customFormat="1" ht="6.9" customHeight="1">
      <c r="B122" s="25"/>
      <c r="L122" s="25"/>
    </row>
    <row r="123" spans="2:20" s="1" customFormat="1" ht="12" customHeight="1">
      <c r="B123" s="25"/>
      <c r="C123" s="22" t="s">
        <v>17</v>
      </c>
      <c r="F123" s="20" t="str">
        <f>F14</f>
        <v>Liblín</v>
      </c>
      <c r="I123" s="22" t="s">
        <v>19</v>
      </c>
      <c r="J123" s="45">
        <f>IF(J14="","",J14)</f>
        <v>43644</v>
      </c>
      <c r="L123" s="25"/>
    </row>
    <row r="124" spans="2:20" s="1" customFormat="1" ht="6.9" customHeight="1">
      <c r="B124" s="25"/>
      <c r="L124" s="25"/>
    </row>
    <row r="125" spans="2:20" s="1" customFormat="1" ht="15.15" customHeight="1">
      <c r="B125" s="25"/>
      <c r="C125" s="22" t="s">
        <v>20</v>
      </c>
      <c r="F125" s="20" t="str">
        <f>E17</f>
        <v xml:space="preserve"> </v>
      </c>
      <c r="I125" s="22" t="s">
        <v>25</v>
      </c>
      <c r="J125" s="23" t="str">
        <f>E23</f>
        <v xml:space="preserve"> </v>
      </c>
      <c r="L125" s="25"/>
    </row>
    <row r="126" spans="2:20" s="1" customFormat="1" ht="15.15" customHeight="1">
      <c r="B126" s="25"/>
      <c r="C126" s="22" t="s">
        <v>24</v>
      </c>
      <c r="F126" s="20" t="str">
        <f>IF(E20="","",E20)</f>
        <v/>
      </c>
      <c r="I126" s="22" t="s">
        <v>27</v>
      </c>
      <c r="J126" s="23" t="str">
        <f>E26</f>
        <v xml:space="preserve"> </v>
      </c>
      <c r="L126" s="25"/>
    </row>
    <row r="127" spans="2:20" s="1" customFormat="1" ht="10.35" customHeight="1">
      <c r="B127" s="25"/>
      <c r="L127" s="25"/>
    </row>
    <row r="128" spans="2:20" s="10" customFormat="1" ht="29.25" customHeight="1">
      <c r="B128" s="112"/>
      <c r="C128" s="113" t="s">
        <v>141</v>
      </c>
      <c r="D128" s="114" t="s">
        <v>54</v>
      </c>
      <c r="E128" s="114" t="s">
        <v>50</v>
      </c>
      <c r="F128" s="114" t="s">
        <v>51</v>
      </c>
      <c r="G128" s="114" t="s">
        <v>142</v>
      </c>
      <c r="H128" s="114" t="s">
        <v>143</v>
      </c>
      <c r="I128" s="114" t="s">
        <v>144</v>
      </c>
      <c r="J128" s="115" t="s">
        <v>118</v>
      </c>
      <c r="K128" s="116" t="s">
        <v>145</v>
      </c>
      <c r="L128" s="112"/>
      <c r="M128" s="52" t="s">
        <v>1</v>
      </c>
      <c r="N128" s="53" t="s">
        <v>33</v>
      </c>
      <c r="O128" s="53" t="s">
        <v>146</v>
      </c>
      <c r="P128" s="53" t="s">
        <v>147</v>
      </c>
      <c r="Q128" s="53" t="s">
        <v>148</v>
      </c>
      <c r="R128" s="53" t="s">
        <v>149</v>
      </c>
      <c r="S128" s="53" t="s">
        <v>150</v>
      </c>
      <c r="T128" s="54" t="s">
        <v>151</v>
      </c>
    </row>
    <row r="129" spans="2:65" s="1" customFormat="1" ht="22.95" customHeight="1">
      <c r="B129" s="25"/>
      <c r="C129" s="57" t="s">
        <v>152</v>
      </c>
      <c r="J129" s="117">
        <f>BK129</f>
        <v>0</v>
      </c>
      <c r="L129" s="25"/>
      <c r="M129" s="55"/>
      <c r="N129" s="46"/>
      <c r="O129" s="46"/>
      <c r="P129" s="118">
        <f>P130+P150+P155</f>
        <v>124.31241799999998</v>
      </c>
      <c r="Q129" s="46"/>
      <c r="R129" s="118">
        <f>R130+R150+R155</f>
        <v>0.30930250000000004</v>
      </c>
      <c r="S129" s="46"/>
      <c r="T129" s="119">
        <f>T130+T150+T155</f>
        <v>0</v>
      </c>
      <c r="AT129" s="13" t="s">
        <v>68</v>
      </c>
      <c r="AU129" s="13" t="s">
        <v>120</v>
      </c>
      <c r="BK129" s="120">
        <f>BK130+BK150+BK155</f>
        <v>0</v>
      </c>
    </row>
    <row r="130" spans="2:65" s="11" customFormat="1" ht="25.95" customHeight="1">
      <c r="B130" s="121"/>
      <c r="D130" s="122" t="s">
        <v>68</v>
      </c>
      <c r="E130" s="123" t="s">
        <v>153</v>
      </c>
      <c r="F130" s="123" t="s">
        <v>154</v>
      </c>
      <c r="J130" s="124">
        <f>BK130</f>
        <v>0</v>
      </c>
      <c r="L130" s="121"/>
      <c r="M130" s="125"/>
      <c r="N130" s="126"/>
      <c r="O130" s="126"/>
      <c r="P130" s="127">
        <f>P131+P140+P142+P148</f>
        <v>120.24047999999998</v>
      </c>
      <c r="Q130" s="126"/>
      <c r="R130" s="127">
        <f>R131+R140+R142+R148</f>
        <v>0.29560000000000003</v>
      </c>
      <c r="S130" s="126"/>
      <c r="T130" s="128">
        <f>T131+T140+T142+T148</f>
        <v>0</v>
      </c>
      <c r="AR130" s="122" t="s">
        <v>76</v>
      </c>
      <c r="AT130" s="129" t="s">
        <v>68</v>
      </c>
      <c r="AU130" s="129" t="s">
        <v>69</v>
      </c>
      <c r="AY130" s="122" t="s">
        <v>155</v>
      </c>
      <c r="BK130" s="130">
        <f>BK131+BK140+BK142+BK148</f>
        <v>0</v>
      </c>
    </row>
    <row r="131" spans="2:65" s="11" customFormat="1" ht="22.95" customHeight="1">
      <c r="B131" s="121"/>
      <c r="D131" s="122" t="s">
        <v>68</v>
      </c>
      <c r="E131" s="131" t="s">
        <v>76</v>
      </c>
      <c r="F131" s="131" t="s">
        <v>156</v>
      </c>
      <c r="J131" s="132">
        <f>BK131</f>
        <v>0</v>
      </c>
      <c r="L131" s="121"/>
      <c r="M131" s="125"/>
      <c r="N131" s="126"/>
      <c r="O131" s="126"/>
      <c r="P131" s="127">
        <f>SUM(P132:P139)</f>
        <v>66.4602</v>
      </c>
      <c r="Q131" s="126"/>
      <c r="R131" s="127">
        <f>SUM(R132:R139)</f>
        <v>0</v>
      </c>
      <c r="S131" s="126"/>
      <c r="T131" s="128">
        <f>SUM(T132:T139)</f>
        <v>0</v>
      </c>
      <c r="AR131" s="122" t="s">
        <v>76</v>
      </c>
      <c r="AT131" s="129" t="s">
        <v>68</v>
      </c>
      <c r="AU131" s="129" t="s">
        <v>76</v>
      </c>
      <c r="AY131" s="122" t="s">
        <v>155</v>
      </c>
      <c r="BK131" s="130">
        <f>SUM(BK132:BK139)</f>
        <v>0</v>
      </c>
    </row>
    <row r="132" spans="2:65" s="1" customFormat="1" ht="16.5" customHeight="1">
      <c r="B132" s="133"/>
      <c r="C132" s="134" t="s">
        <v>76</v>
      </c>
      <c r="D132" s="134" t="s">
        <v>157</v>
      </c>
      <c r="E132" s="135" t="s">
        <v>158</v>
      </c>
      <c r="F132" s="136" t="s">
        <v>159</v>
      </c>
      <c r="G132" s="137" t="s">
        <v>160</v>
      </c>
      <c r="H132" s="138">
        <v>9.6</v>
      </c>
      <c r="I132" s="139"/>
      <c r="J132" s="139">
        <f t="shared" ref="J132:J139" si="0">ROUND(I132*H132,2)</f>
        <v>0</v>
      </c>
      <c r="K132" s="136" t="s">
        <v>1</v>
      </c>
      <c r="L132" s="25"/>
      <c r="M132" s="140" t="s">
        <v>1</v>
      </c>
      <c r="N132" s="141" t="s">
        <v>34</v>
      </c>
      <c r="O132" s="142">
        <v>9.7000000000000003E-2</v>
      </c>
      <c r="P132" s="142">
        <f t="shared" ref="P132:P139" si="1">O132*H132</f>
        <v>0.93120000000000003</v>
      </c>
      <c r="Q132" s="142">
        <v>0</v>
      </c>
      <c r="R132" s="142">
        <f t="shared" ref="R132:R139" si="2">Q132*H132</f>
        <v>0</v>
      </c>
      <c r="S132" s="142">
        <v>0</v>
      </c>
      <c r="T132" s="143">
        <f t="shared" ref="T132:T139" si="3">S132*H132</f>
        <v>0</v>
      </c>
      <c r="AR132" s="144" t="s">
        <v>161</v>
      </c>
      <c r="AT132" s="144" t="s">
        <v>157</v>
      </c>
      <c r="AU132" s="144" t="s">
        <v>78</v>
      </c>
      <c r="AY132" s="13" t="s">
        <v>155</v>
      </c>
      <c r="BE132" s="145">
        <f t="shared" ref="BE132:BE139" si="4">IF(N132="základní",J132,0)</f>
        <v>0</v>
      </c>
      <c r="BF132" s="145">
        <f t="shared" ref="BF132:BF139" si="5">IF(N132="snížená",J132,0)</f>
        <v>0</v>
      </c>
      <c r="BG132" s="145">
        <f t="shared" ref="BG132:BG139" si="6">IF(N132="zákl. přenesená",J132,0)</f>
        <v>0</v>
      </c>
      <c r="BH132" s="145">
        <f t="shared" ref="BH132:BH139" si="7">IF(N132="sníž. přenesená",J132,0)</f>
        <v>0</v>
      </c>
      <c r="BI132" s="145">
        <f t="shared" ref="BI132:BI139" si="8">IF(N132="nulová",J132,0)</f>
        <v>0</v>
      </c>
      <c r="BJ132" s="13" t="s">
        <v>76</v>
      </c>
      <c r="BK132" s="145">
        <f t="shared" ref="BK132:BK139" si="9">ROUND(I132*H132,2)</f>
        <v>0</v>
      </c>
      <c r="BL132" s="13" t="s">
        <v>161</v>
      </c>
      <c r="BM132" s="144" t="s">
        <v>998</v>
      </c>
    </row>
    <row r="133" spans="2:65" s="1" customFormat="1" ht="24" customHeight="1">
      <c r="B133" s="133"/>
      <c r="C133" s="134" t="s">
        <v>78</v>
      </c>
      <c r="D133" s="134" t="s">
        <v>157</v>
      </c>
      <c r="E133" s="135" t="s">
        <v>957</v>
      </c>
      <c r="F133" s="136" t="s">
        <v>958</v>
      </c>
      <c r="G133" s="137" t="s">
        <v>160</v>
      </c>
      <c r="H133" s="138">
        <v>58.5</v>
      </c>
      <c r="I133" s="139"/>
      <c r="J133" s="139">
        <f t="shared" si="0"/>
        <v>0</v>
      </c>
      <c r="K133" s="136" t="s">
        <v>173</v>
      </c>
      <c r="L133" s="25"/>
      <c r="M133" s="140" t="s">
        <v>1</v>
      </c>
      <c r="N133" s="141" t="s">
        <v>34</v>
      </c>
      <c r="O133" s="142">
        <v>0.871</v>
      </c>
      <c r="P133" s="142">
        <f t="shared" si="1"/>
        <v>50.953499999999998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161</v>
      </c>
      <c r="AT133" s="144" t="s">
        <v>157</v>
      </c>
      <c r="AU133" s="144" t="s">
        <v>78</v>
      </c>
      <c r="AY133" s="13" t="s">
        <v>155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3" t="s">
        <v>76</v>
      </c>
      <c r="BK133" s="145">
        <f t="shared" si="9"/>
        <v>0</v>
      </c>
      <c r="BL133" s="13" t="s">
        <v>161</v>
      </c>
      <c r="BM133" s="144" t="s">
        <v>999</v>
      </c>
    </row>
    <row r="134" spans="2:65" s="1" customFormat="1" ht="24" customHeight="1">
      <c r="B134" s="133"/>
      <c r="C134" s="134" t="s">
        <v>166</v>
      </c>
      <c r="D134" s="134" t="s">
        <v>157</v>
      </c>
      <c r="E134" s="135" t="s">
        <v>180</v>
      </c>
      <c r="F134" s="136" t="s">
        <v>181</v>
      </c>
      <c r="G134" s="137" t="s">
        <v>160</v>
      </c>
      <c r="H134" s="138">
        <v>58.5</v>
      </c>
      <c r="I134" s="139"/>
      <c r="J134" s="139">
        <f t="shared" si="0"/>
        <v>0</v>
      </c>
      <c r="K134" s="136" t="s">
        <v>169</v>
      </c>
      <c r="L134" s="25"/>
      <c r="M134" s="140" t="s">
        <v>1</v>
      </c>
      <c r="N134" s="141" t="s">
        <v>34</v>
      </c>
      <c r="O134" s="142">
        <v>4.3999999999999997E-2</v>
      </c>
      <c r="P134" s="142">
        <f t="shared" si="1"/>
        <v>2.5739999999999998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44" t="s">
        <v>161</v>
      </c>
      <c r="AT134" s="144" t="s">
        <v>157</v>
      </c>
      <c r="AU134" s="144" t="s">
        <v>78</v>
      </c>
      <c r="AY134" s="13" t="s">
        <v>155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3" t="s">
        <v>76</v>
      </c>
      <c r="BK134" s="145">
        <f t="shared" si="9"/>
        <v>0</v>
      </c>
      <c r="BL134" s="13" t="s">
        <v>161</v>
      </c>
      <c r="BM134" s="144" t="s">
        <v>1000</v>
      </c>
    </row>
    <row r="135" spans="2:65" s="1" customFormat="1" ht="24" customHeight="1">
      <c r="B135" s="133"/>
      <c r="C135" s="134" t="s">
        <v>161</v>
      </c>
      <c r="D135" s="134" t="s">
        <v>157</v>
      </c>
      <c r="E135" s="135" t="s">
        <v>874</v>
      </c>
      <c r="F135" s="136" t="s">
        <v>875</v>
      </c>
      <c r="G135" s="137" t="s">
        <v>160</v>
      </c>
      <c r="H135" s="138">
        <v>22.5</v>
      </c>
      <c r="I135" s="139"/>
      <c r="J135" s="139">
        <f t="shared" si="0"/>
        <v>0</v>
      </c>
      <c r="K135" s="136" t="s">
        <v>1</v>
      </c>
      <c r="L135" s="25"/>
      <c r="M135" s="140" t="s">
        <v>1</v>
      </c>
      <c r="N135" s="141" t="s">
        <v>34</v>
      </c>
      <c r="O135" s="142">
        <v>4.3999999999999997E-2</v>
      </c>
      <c r="P135" s="142">
        <f t="shared" si="1"/>
        <v>0.99</v>
      </c>
      <c r="Q135" s="142">
        <v>0</v>
      </c>
      <c r="R135" s="142">
        <f t="shared" si="2"/>
        <v>0</v>
      </c>
      <c r="S135" s="142">
        <v>0</v>
      </c>
      <c r="T135" s="143">
        <f t="shared" si="3"/>
        <v>0</v>
      </c>
      <c r="AR135" s="144" t="s">
        <v>161</v>
      </c>
      <c r="AT135" s="144" t="s">
        <v>157</v>
      </c>
      <c r="AU135" s="144" t="s">
        <v>78</v>
      </c>
      <c r="AY135" s="13" t="s">
        <v>155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3" t="s">
        <v>76</v>
      </c>
      <c r="BK135" s="145">
        <f t="shared" si="9"/>
        <v>0</v>
      </c>
      <c r="BL135" s="13" t="s">
        <v>161</v>
      </c>
      <c r="BM135" s="144" t="s">
        <v>1001</v>
      </c>
    </row>
    <row r="136" spans="2:65" s="1" customFormat="1" ht="16.5" customHeight="1">
      <c r="B136" s="133"/>
      <c r="C136" s="134" t="s">
        <v>175</v>
      </c>
      <c r="D136" s="134" t="s">
        <v>157</v>
      </c>
      <c r="E136" s="135" t="s">
        <v>877</v>
      </c>
      <c r="F136" s="136" t="s">
        <v>878</v>
      </c>
      <c r="G136" s="137" t="s">
        <v>160</v>
      </c>
      <c r="H136" s="138">
        <v>22.5</v>
      </c>
      <c r="I136" s="139"/>
      <c r="J136" s="139">
        <f t="shared" si="0"/>
        <v>0</v>
      </c>
      <c r="K136" s="136" t="s">
        <v>182</v>
      </c>
      <c r="L136" s="25"/>
      <c r="M136" s="140" t="s">
        <v>1</v>
      </c>
      <c r="N136" s="141" t="s">
        <v>34</v>
      </c>
      <c r="O136" s="142">
        <v>9.7000000000000003E-2</v>
      </c>
      <c r="P136" s="142">
        <f t="shared" si="1"/>
        <v>2.1825000000000001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AR136" s="144" t="s">
        <v>161</v>
      </c>
      <c r="AT136" s="144" t="s">
        <v>157</v>
      </c>
      <c r="AU136" s="144" t="s">
        <v>78</v>
      </c>
      <c r="AY136" s="13" t="s">
        <v>155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3" t="s">
        <v>76</v>
      </c>
      <c r="BK136" s="145">
        <f t="shared" si="9"/>
        <v>0</v>
      </c>
      <c r="BL136" s="13" t="s">
        <v>161</v>
      </c>
      <c r="BM136" s="144" t="s">
        <v>1002</v>
      </c>
    </row>
    <row r="137" spans="2:65" s="1" customFormat="1" ht="16.5" customHeight="1">
      <c r="B137" s="133"/>
      <c r="C137" s="134" t="s">
        <v>179</v>
      </c>
      <c r="D137" s="134" t="s">
        <v>157</v>
      </c>
      <c r="E137" s="135" t="s">
        <v>185</v>
      </c>
      <c r="F137" s="136" t="s">
        <v>186</v>
      </c>
      <c r="G137" s="137" t="s">
        <v>160</v>
      </c>
      <c r="H137" s="138">
        <v>58.5</v>
      </c>
      <c r="I137" s="139"/>
      <c r="J137" s="139">
        <f t="shared" si="0"/>
        <v>0</v>
      </c>
      <c r="K137" s="136" t="s">
        <v>169</v>
      </c>
      <c r="L137" s="25"/>
      <c r="M137" s="140" t="s">
        <v>1</v>
      </c>
      <c r="N137" s="141" t="s">
        <v>34</v>
      </c>
      <c r="O137" s="142">
        <v>8.9999999999999993E-3</v>
      </c>
      <c r="P137" s="142">
        <f t="shared" si="1"/>
        <v>0.52649999999999997</v>
      </c>
      <c r="Q137" s="142">
        <v>0</v>
      </c>
      <c r="R137" s="142">
        <f t="shared" si="2"/>
        <v>0</v>
      </c>
      <c r="S137" s="142">
        <v>0</v>
      </c>
      <c r="T137" s="143">
        <f t="shared" si="3"/>
        <v>0</v>
      </c>
      <c r="AR137" s="144" t="s">
        <v>161</v>
      </c>
      <c r="AT137" s="144" t="s">
        <v>157</v>
      </c>
      <c r="AU137" s="144" t="s">
        <v>78</v>
      </c>
      <c r="AY137" s="13" t="s">
        <v>155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3" t="s">
        <v>76</v>
      </c>
      <c r="BK137" s="145">
        <f t="shared" si="9"/>
        <v>0</v>
      </c>
      <c r="BL137" s="13" t="s">
        <v>161</v>
      </c>
      <c r="BM137" s="144" t="s">
        <v>1003</v>
      </c>
    </row>
    <row r="138" spans="2:65" s="1" customFormat="1" ht="24" customHeight="1">
      <c r="B138" s="133"/>
      <c r="C138" s="134" t="s">
        <v>184</v>
      </c>
      <c r="D138" s="134" t="s">
        <v>157</v>
      </c>
      <c r="E138" s="135" t="s">
        <v>881</v>
      </c>
      <c r="F138" s="136" t="s">
        <v>882</v>
      </c>
      <c r="G138" s="137" t="s">
        <v>160</v>
      </c>
      <c r="H138" s="138">
        <v>22.5</v>
      </c>
      <c r="I138" s="139"/>
      <c r="J138" s="139">
        <f t="shared" si="0"/>
        <v>0</v>
      </c>
      <c r="K138" s="136" t="s">
        <v>1004</v>
      </c>
      <c r="L138" s="25"/>
      <c r="M138" s="140" t="s">
        <v>1</v>
      </c>
      <c r="N138" s="141" t="s">
        <v>34</v>
      </c>
      <c r="O138" s="142">
        <v>0.29899999999999999</v>
      </c>
      <c r="P138" s="142">
        <f t="shared" si="1"/>
        <v>6.7275</v>
      </c>
      <c r="Q138" s="142">
        <v>0</v>
      </c>
      <c r="R138" s="142">
        <f t="shared" si="2"/>
        <v>0</v>
      </c>
      <c r="S138" s="142">
        <v>0</v>
      </c>
      <c r="T138" s="143">
        <f t="shared" si="3"/>
        <v>0</v>
      </c>
      <c r="AR138" s="144" t="s">
        <v>161</v>
      </c>
      <c r="AT138" s="144" t="s">
        <v>157</v>
      </c>
      <c r="AU138" s="144" t="s">
        <v>78</v>
      </c>
      <c r="AY138" s="13" t="s">
        <v>155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3" t="s">
        <v>76</v>
      </c>
      <c r="BK138" s="145">
        <f t="shared" si="9"/>
        <v>0</v>
      </c>
      <c r="BL138" s="13" t="s">
        <v>161</v>
      </c>
      <c r="BM138" s="144" t="s">
        <v>1005</v>
      </c>
    </row>
    <row r="139" spans="2:65" s="1" customFormat="1" ht="16.5" customHeight="1">
      <c r="B139" s="133"/>
      <c r="C139" s="134" t="s">
        <v>188</v>
      </c>
      <c r="D139" s="134" t="s">
        <v>157</v>
      </c>
      <c r="E139" s="135" t="s">
        <v>963</v>
      </c>
      <c r="F139" s="136" t="s">
        <v>964</v>
      </c>
      <c r="G139" s="137" t="s">
        <v>191</v>
      </c>
      <c r="H139" s="138">
        <v>45</v>
      </c>
      <c r="I139" s="139"/>
      <c r="J139" s="139">
        <f t="shared" si="0"/>
        <v>0</v>
      </c>
      <c r="K139" s="136" t="s">
        <v>1</v>
      </c>
      <c r="L139" s="25"/>
      <c r="M139" s="140" t="s">
        <v>1</v>
      </c>
      <c r="N139" s="141" t="s">
        <v>34</v>
      </c>
      <c r="O139" s="142">
        <v>3.5000000000000003E-2</v>
      </c>
      <c r="P139" s="142">
        <f t="shared" si="1"/>
        <v>1.5750000000000002</v>
      </c>
      <c r="Q139" s="142">
        <v>0</v>
      </c>
      <c r="R139" s="142">
        <f t="shared" si="2"/>
        <v>0</v>
      </c>
      <c r="S139" s="142">
        <v>0</v>
      </c>
      <c r="T139" s="143">
        <f t="shared" si="3"/>
        <v>0</v>
      </c>
      <c r="AR139" s="144" t="s">
        <v>161</v>
      </c>
      <c r="AT139" s="144" t="s">
        <v>157</v>
      </c>
      <c r="AU139" s="144" t="s">
        <v>78</v>
      </c>
      <c r="AY139" s="13" t="s">
        <v>155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3" t="s">
        <v>76</v>
      </c>
      <c r="BK139" s="145">
        <f t="shared" si="9"/>
        <v>0</v>
      </c>
      <c r="BL139" s="13" t="s">
        <v>161</v>
      </c>
      <c r="BM139" s="144" t="s">
        <v>1006</v>
      </c>
    </row>
    <row r="140" spans="2:65" s="11" customFormat="1" ht="22.95" customHeight="1">
      <c r="B140" s="121"/>
      <c r="D140" s="122" t="s">
        <v>68</v>
      </c>
      <c r="E140" s="131" t="s">
        <v>78</v>
      </c>
      <c r="F140" s="131" t="s">
        <v>193</v>
      </c>
      <c r="J140" s="132">
        <f>BK140</f>
        <v>0</v>
      </c>
      <c r="L140" s="121"/>
      <c r="M140" s="125"/>
      <c r="N140" s="126"/>
      <c r="O140" s="126"/>
      <c r="P140" s="127">
        <f>P141</f>
        <v>41.4</v>
      </c>
      <c r="Q140" s="126"/>
      <c r="R140" s="127">
        <f>R141</f>
        <v>0</v>
      </c>
      <c r="S140" s="126"/>
      <c r="T140" s="128">
        <f>T141</f>
        <v>0</v>
      </c>
      <c r="AR140" s="122" t="s">
        <v>76</v>
      </c>
      <c r="AT140" s="129" t="s">
        <v>68</v>
      </c>
      <c r="AU140" s="129" t="s">
        <v>76</v>
      </c>
      <c r="AY140" s="122" t="s">
        <v>155</v>
      </c>
      <c r="BK140" s="130">
        <f>BK141</f>
        <v>0</v>
      </c>
    </row>
    <row r="141" spans="2:65" s="1" customFormat="1" ht="24" customHeight="1">
      <c r="B141" s="133"/>
      <c r="C141" s="134" t="s">
        <v>194</v>
      </c>
      <c r="D141" s="134" t="s">
        <v>157</v>
      </c>
      <c r="E141" s="135" t="s">
        <v>1007</v>
      </c>
      <c r="F141" s="136" t="s">
        <v>1008</v>
      </c>
      <c r="G141" s="137" t="s">
        <v>160</v>
      </c>
      <c r="H141" s="138">
        <v>45</v>
      </c>
      <c r="I141" s="139"/>
      <c r="J141" s="139">
        <f>ROUND(I141*H141,2)</f>
        <v>0</v>
      </c>
      <c r="K141" s="136" t="s">
        <v>173</v>
      </c>
      <c r="L141" s="25"/>
      <c r="M141" s="140" t="s">
        <v>1</v>
      </c>
      <c r="N141" s="141" t="s">
        <v>34</v>
      </c>
      <c r="O141" s="142">
        <v>0.92</v>
      </c>
      <c r="P141" s="142">
        <f>O141*H141</f>
        <v>41.4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161</v>
      </c>
      <c r="AT141" s="144" t="s">
        <v>157</v>
      </c>
      <c r="AU141" s="144" t="s">
        <v>78</v>
      </c>
      <c r="AY141" s="13" t="s">
        <v>155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3" t="s">
        <v>76</v>
      </c>
      <c r="BK141" s="145">
        <f>ROUND(I141*H141,2)</f>
        <v>0</v>
      </c>
      <c r="BL141" s="13" t="s">
        <v>161</v>
      </c>
      <c r="BM141" s="144" t="s">
        <v>1009</v>
      </c>
    </row>
    <row r="142" spans="2:65" s="11" customFormat="1" ht="22.95" customHeight="1">
      <c r="B142" s="121"/>
      <c r="D142" s="122" t="s">
        <v>68</v>
      </c>
      <c r="E142" s="131" t="s">
        <v>188</v>
      </c>
      <c r="F142" s="131" t="s">
        <v>898</v>
      </c>
      <c r="J142" s="132">
        <f>BK142</f>
        <v>0</v>
      </c>
      <c r="L142" s="121"/>
      <c r="M142" s="125"/>
      <c r="N142" s="126"/>
      <c r="O142" s="126"/>
      <c r="P142" s="127">
        <f>SUM(P143:P147)</f>
        <v>12.283999999999999</v>
      </c>
      <c r="Q142" s="126"/>
      <c r="R142" s="127">
        <f>SUM(R143:R147)</f>
        <v>0.29560000000000003</v>
      </c>
      <c r="S142" s="126"/>
      <c r="T142" s="128">
        <f>SUM(T143:T147)</f>
        <v>0</v>
      </c>
      <c r="AR142" s="122" t="s">
        <v>76</v>
      </c>
      <c r="AT142" s="129" t="s">
        <v>68</v>
      </c>
      <c r="AU142" s="129" t="s">
        <v>76</v>
      </c>
      <c r="AY142" s="122" t="s">
        <v>155</v>
      </c>
      <c r="BK142" s="130">
        <f>SUM(BK143:BK147)</f>
        <v>0</v>
      </c>
    </row>
    <row r="143" spans="2:65" s="1" customFormat="1" ht="16.5" customHeight="1">
      <c r="B143" s="133"/>
      <c r="C143" s="134" t="s">
        <v>198</v>
      </c>
      <c r="D143" s="134" t="s">
        <v>157</v>
      </c>
      <c r="E143" s="135" t="s">
        <v>899</v>
      </c>
      <c r="F143" s="136" t="s">
        <v>1010</v>
      </c>
      <c r="G143" s="137" t="s">
        <v>329</v>
      </c>
      <c r="H143" s="138">
        <v>92.2</v>
      </c>
      <c r="I143" s="139"/>
      <c r="J143" s="139">
        <f>ROUND(I143*H143,2)</f>
        <v>0</v>
      </c>
      <c r="K143" s="136" t="s">
        <v>1</v>
      </c>
      <c r="L143" s="25"/>
      <c r="M143" s="140" t="s">
        <v>1</v>
      </c>
      <c r="N143" s="141" t="s">
        <v>34</v>
      </c>
      <c r="O143" s="142">
        <v>0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161</v>
      </c>
      <c r="AT143" s="144" t="s">
        <v>157</v>
      </c>
      <c r="AU143" s="144" t="s">
        <v>78</v>
      </c>
      <c r="AY143" s="13" t="s">
        <v>155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3" t="s">
        <v>76</v>
      </c>
      <c r="BK143" s="145">
        <f>ROUND(I143*H143,2)</f>
        <v>0</v>
      </c>
      <c r="BL143" s="13" t="s">
        <v>161</v>
      </c>
      <c r="BM143" s="144" t="s">
        <v>1011</v>
      </c>
    </row>
    <row r="144" spans="2:65" s="1" customFormat="1" ht="16.5" customHeight="1">
      <c r="B144" s="133"/>
      <c r="C144" s="134" t="s">
        <v>202</v>
      </c>
      <c r="D144" s="134" t="s">
        <v>157</v>
      </c>
      <c r="E144" s="135" t="s">
        <v>1012</v>
      </c>
      <c r="F144" s="136" t="s">
        <v>1013</v>
      </c>
      <c r="G144" s="137" t="s">
        <v>329</v>
      </c>
      <c r="H144" s="138">
        <v>81</v>
      </c>
      <c r="I144" s="139"/>
      <c r="J144" s="139">
        <f>ROUND(I144*H144,2)</f>
        <v>0</v>
      </c>
      <c r="K144" s="136" t="s">
        <v>1</v>
      </c>
      <c r="L144" s="25"/>
      <c r="M144" s="140" t="s">
        <v>1</v>
      </c>
      <c r="N144" s="141" t="s">
        <v>34</v>
      </c>
      <c r="O144" s="142">
        <v>0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161</v>
      </c>
      <c r="AT144" s="144" t="s">
        <v>157</v>
      </c>
      <c r="AU144" s="144" t="s">
        <v>78</v>
      </c>
      <c r="AY144" s="13" t="s">
        <v>155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3" t="s">
        <v>76</v>
      </c>
      <c r="BK144" s="145">
        <f>ROUND(I144*H144,2)</f>
        <v>0</v>
      </c>
      <c r="BL144" s="13" t="s">
        <v>161</v>
      </c>
      <c r="BM144" s="144" t="s">
        <v>1014</v>
      </c>
    </row>
    <row r="145" spans="2:65" s="1" customFormat="1" ht="24" customHeight="1">
      <c r="B145" s="133"/>
      <c r="C145" s="134" t="s">
        <v>206</v>
      </c>
      <c r="D145" s="134" t="s">
        <v>157</v>
      </c>
      <c r="E145" s="135" t="s">
        <v>1015</v>
      </c>
      <c r="F145" s="136" t="s">
        <v>1016</v>
      </c>
      <c r="G145" s="137" t="s">
        <v>360</v>
      </c>
      <c r="H145" s="138">
        <v>4</v>
      </c>
      <c r="I145" s="139"/>
      <c r="J145" s="139">
        <f>ROUND(I145*H145,2)</f>
        <v>0</v>
      </c>
      <c r="K145" s="136" t="s">
        <v>1004</v>
      </c>
      <c r="L145" s="25"/>
      <c r="M145" s="140" t="s">
        <v>1</v>
      </c>
      <c r="N145" s="141" t="s">
        <v>34</v>
      </c>
      <c r="O145" s="142">
        <v>0.55900000000000005</v>
      </c>
      <c r="P145" s="142">
        <f>O145*H145</f>
        <v>2.2360000000000002</v>
      </c>
      <c r="Q145" s="142">
        <v>1.4300000000000001E-3</v>
      </c>
      <c r="R145" s="142">
        <f>Q145*H145</f>
        <v>5.7200000000000003E-3</v>
      </c>
      <c r="S145" s="142">
        <v>0</v>
      </c>
      <c r="T145" s="143">
        <f>S145*H145</f>
        <v>0</v>
      </c>
      <c r="AR145" s="144" t="s">
        <v>222</v>
      </c>
      <c r="AT145" s="144" t="s">
        <v>157</v>
      </c>
      <c r="AU145" s="144" t="s">
        <v>78</v>
      </c>
      <c r="AY145" s="13" t="s">
        <v>155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3" t="s">
        <v>76</v>
      </c>
      <c r="BK145" s="145">
        <f>ROUND(I145*H145,2)</f>
        <v>0</v>
      </c>
      <c r="BL145" s="13" t="s">
        <v>222</v>
      </c>
      <c r="BM145" s="144" t="s">
        <v>1017</v>
      </c>
    </row>
    <row r="146" spans="2:65" s="1" customFormat="1" ht="16.5" customHeight="1">
      <c r="B146" s="133"/>
      <c r="C146" s="134" t="s">
        <v>210</v>
      </c>
      <c r="D146" s="134" t="s">
        <v>157</v>
      </c>
      <c r="E146" s="135" t="s">
        <v>1018</v>
      </c>
      <c r="F146" s="136" t="s">
        <v>1019</v>
      </c>
      <c r="G146" s="137" t="s">
        <v>360</v>
      </c>
      <c r="H146" s="138">
        <v>1</v>
      </c>
      <c r="I146" s="139"/>
      <c r="J146" s="139">
        <f>ROUND(I146*H146,2)</f>
        <v>0</v>
      </c>
      <c r="K146" s="136" t="s">
        <v>1</v>
      </c>
      <c r="L146" s="25"/>
      <c r="M146" s="140" t="s">
        <v>1</v>
      </c>
      <c r="N146" s="141" t="s">
        <v>34</v>
      </c>
      <c r="O146" s="142">
        <v>5.024</v>
      </c>
      <c r="P146" s="142">
        <f>O146*H146</f>
        <v>5.024</v>
      </c>
      <c r="Q146" s="142">
        <v>0.14494000000000001</v>
      </c>
      <c r="R146" s="142">
        <f>Q146*H146</f>
        <v>0.14494000000000001</v>
      </c>
      <c r="S146" s="142">
        <v>0</v>
      </c>
      <c r="T146" s="143">
        <f>S146*H146</f>
        <v>0</v>
      </c>
      <c r="AR146" s="144" t="s">
        <v>161</v>
      </c>
      <c r="AT146" s="144" t="s">
        <v>157</v>
      </c>
      <c r="AU146" s="144" t="s">
        <v>78</v>
      </c>
      <c r="AY146" s="13" t="s">
        <v>155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3" t="s">
        <v>76</v>
      </c>
      <c r="BK146" s="145">
        <f>ROUND(I146*H146,2)</f>
        <v>0</v>
      </c>
      <c r="BL146" s="13" t="s">
        <v>161</v>
      </c>
      <c r="BM146" s="144" t="s">
        <v>1020</v>
      </c>
    </row>
    <row r="147" spans="2:65" s="1" customFormat="1" ht="16.5" customHeight="1">
      <c r="B147" s="133"/>
      <c r="C147" s="134" t="s">
        <v>215</v>
      </c>
      <c r="D147" s="134" t="s">
        <v>157</v>
      </c>
      <c r="E147" s="135" t="s">
        <v>1021</v>
      </c>
      <c r="F147" s="136" t="s">
        <v>1022</v>
      </c>
      <c r="G147" s="137" t="s">
        <v>360</v>
      </c>
      <c r="H147" s="138">
        <v>1</v>
      </c>
      <c r="I147" s="139"/>
      <c r="J147" s="139">
        <f>ROUND(I147*H147,2)</f>
        <v>0</v>
      </c>
      <c r="K147" s="136" t="s">
        <v>1</v>
      </c>
      <c r="L147" s="25"/>
      <c r="M147" s="140" t="s">
        <v>1</v>
      </c>
      <c r="N147" s="141" t="s">
        <v>34</v>
      </c>
      <c r="O147" s="142">
        <v>5.024</v>
      </c>
      <c r="P147" s="142">
        <f>O147*H147</f>
        <v>5.024</v>
      </c>
      <c r="Q147" s="142">
        <v>0.14494000000000001</v>
      </c>
      <c r="R147" s="142">
        <f>Q147*H147</f>
        <v>0.14494000000000001</v>
      </c>
      <c r="S147" s="142">
        <v>0</v>
      </c>
      <c r="T147" s="143">
        <f>S147*H147</f>
        <v>0</v>
      </c>
      <c r="AR147" s="144" t="s">
        <v>161</v>
      </c>
      <c r="AT147" s="144" t="s">
        <v>157</v>
      </c>
      <c r="AU147" s="144" t="s">
        <v>78</v>
      </c>
      <c r="AY147" s="13" t="s">
        <v>155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3" t="s">
        <v>76</v>
      </c>
      <c r="BK147" s="145">
        <f>ROUND(I147*H147,2)</f>
        <v>0</v>
      </c>
      <c r="BL147" s="13" t="s">
        <v>161</v>
      </c>
      <c r="BM147" s="144" t="s">
        <v>1023</v>
      </c>
    </row>
    <row r="148" spans="2:65" s="11" customFormat="1" ht="22.95" customHeight="1">
      <c r="B148" s="121"/>
      <c r="D148" s="122" t="s">
        <v>68</v>
      </c>
      <c r="E148" s="131" t="s">
        <v>297</v>
      </c>
      <c r="F148" s="131" t="s">
        <v>298</v>
      </c>
      <c r="J148" s="132">
        <f>BK148</f>
        <v>0</v>
      </c>
      <c r="L148" s="121"/>
      <c r="M148" s="125"/>
      <c r="N148" s="126"/>
      <c r="O148" s="126"/>
      <c r="P148" s="127">
        <f>P149</f>
        <v>9.6280000000000004E-2</v>
      </c>
      <c r="Q148" s="126"/>
      <c r="R148" s="127">
        <f>R149</f>
        <v>0</v>
      </c>
      <c r="S148" s="126"/>
      <c r="T148" s="128">
        <f>T149</f>
        <v>0</v>
      </c>
      <c r="AR148" s="122" t="s">
        <v>76</v>
      </c>
      <c r="AT148" s="129" t="s">
        <v>68</v>
      </c>
      <c r="AU148" s="129" t="s">
        <v>76</v>
      </c>
      <c r="AY148" s="122" t="s">
        <v>155</v>
      </c>
      <c r="BK148" s="130">
        <f>BK149</f>
        <v>0</v>
      </c>
    </row>
    <row r="149" spans="2:65" s="1" customFormat="1" ht="24" customHeight="1">
      <c r="B149" s="133"/>
      <c r="C149" s="134" t="s">
        <v>8</v>
      </c>
      <c r="D149" s="134" t="s">
        <v>157</v>
      </c>
      <c r="E149" s="135" t="s">
        <v>300</v>
      </c>
      <c r="F149" s="136" t="s">
        <v>301</v>
      </c>
      <c r="G149" s="137" t="s">
        <v>213</v>
      </c>
      <c r="H149" s="138">
        <v>0.28999999999999998</v>
      </c>
      <c r="I149" s="139"/>
      <c r="J149" s="139">
        <f>ROUND(I149*H149,2)</f>
        <v>0</v>
      </c>
      <c r="K149" s="136" t="s">
        <v>169</v>
      </c>
      <c r="L149" s="25"/>
      <c r="M149" s="140" t="s">
        <v>1</v>
      </c>
      <c r="N149" s="141" t="s">
        <v>34</v>
      </c>
      <c r="O149" s="142">
        <v>0.33200000000000002</v>
      </c>
      <c r="P149" s="142">
        <f>O149*H149</f>
        <v>9.6280000000000004E-2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161</v>
      </c>
      <c r="AT149" s="144" t="s">
        <v>157</v>
      </c>
      <c r="AU149" s="144" t="s">
        <v>78</v>
      </c>
      <c r="AY149" s="13" t="s">
        <v>155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3" t="s">
        <v>76</v>
      </c>
      <c r="BK149" s="145">
        <f>ROUND(I149*H149,2)</f>
        <v>0</v>
      </c>
      <c r="BL149" s="13" t="s">
        <v>161</v>
      </c>
      <c r="BM149" s="144" t="s">
        <v>1024</v>
      </c>
    </row>
    <row r="150" spans="2:65" s="11" customFormat="1" ht="25.95" customHeight="1">
      <c r="B150" s="121"/>
      <c r="D150" s="122" t="s">
        <v>68</v>
      </c>
      <c r="E150" s="123" t="s">
        <v>303</v>
      </c>
      <c r="F150" s="123" t="s">
        <v>304</v>
      </c>
      <c r="J150" s="124">
        <f>BK150</f>
        <v>0</v>
      </c>
      <c r="L150" s="121"/>
      <c r="M150" s="125"/>
      <c r="N150" s="126"/>
      <c r="O150" s="126"/>
      <c r="P150" s="127">
        <f>P151</f>
        <v>4.0719379999999994</v>
      </c>
      <c r="Q150" s="126"/>
      <c r="R150" s="127">
        <f>R151</f>
        <v>1.3702499999999999E-2</v>
      </c>
      <c r="S150" s="126"/>
      <c r="T150" s="128">
        <f>T151</f>
        <v>0</v>
      </c>
      <c r="AR150" s="122" t="s">
        <v>78</v>
      </c>
      <c r="AT150" s="129" t="s">
        <v>68</v>
      </c>
      <c r="AU150" s="129" t="s">
        <v>69</v>
      </c>
      <c r="AY150" s="122" t="s">
        <v>155</v>
      </c>
      <c r="BK150" s="130">
        <f>BK151</f>
        <v>0</v>
      </c>
    </row>
    <row r="151" spans="2:65" s="11" customFormat="1" ht="22.95" customHeight="1">
      <c r="B151" s="121"/>
      <c r="D151" s="122" t="s">
        <v>68</v>
      </c>
      <c r="E151" s="131" t="s">
        <v>1025</v>
      </c>
      <c r="F151" s="131" t="s">
        <v>1026</v>
      </c>
      <c r="J151" s="132">
        <f>BK151</f>
        <v>0</v>
      </c>
      <c r="L151" s="121"/>
      <c r="M151" s="125"/>
      <c r="N151" s="126"/>
      <c r="O151" s="126"/>
      <c r="P151" s="127">
        <f>SUM(P152:P154)</f>
        <v>4.0719379999999994</v>
      </c>
      <c r="Q151" s="126"/>
      <c r="R151" s="127">
        <f>SUM(R152:R154)</f>
        <v>1.3702499999999999E-2</v>
      </c>
      <c r="S151" s="126"/>
      <c r="T151" s="128">
        <f>SUM(T152:T154)</f>
        <v>0</v>
      </c>
      <c r="AR151" s="122" t="s">
        <v>78</v>
      </c>
      <c r="AT151" s="129" t="s">
        <v>68</v>
      </c>
      <c r="AU151" s="129" t="s">
        <v>76</v>
      </c>
      <c r="AY151" s="122" t="s">
        <v>155</v>
      </c>
      <c r="BK151" s="130">
        <f>SUM(BK152:BK154)</f>
        <v>0</v>
      </c>
    </row>
    <row r="152" spans="2:65" s="1" customFormat="1" ht="24" customHeight="1">
      <c r="B152" s="133"/>
      <c r="C152" s="134" t="s">
        <v>222</v>
      </c>
      <c r="D152" s="134" t="s">
        <v>157</v>
      </c>
      <c r="E152" s="135" t="s">
        <v>1027</v>
      </c>
      <c r="F152" s="136" t="s">
        <v>1028</v>
      </c>
      <c r="G152" s="137" t="s">
        <v>191</v>
      </c>
      <c r="H152" s="138">
        <v>45</v>
      </c>
      <c r="I152" s="139"/>
      <c r="J152" s="139">
        <f>ROUND(I152*H152,2)</f>
        <v>0</v>
      </c>
      <c r="K152" s="136" t="s">
        <v>182</v>
      </c>
      <c r="L152" s="25"/>
      <c r="M152" s="140" t="s">
        <v>1</v>
      </c>
      <c r="N152" s="141" t="s">
        <v>34</v>
      </c>
      <c r="O152" s="142">
        <v>0.09</v>
      </c>
      <c r="P152" s="142">
        <f>O152*H152</f>
        <v>4.05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161</v>
      </c>
      <c r="AT152" s="144" t="s">
        <v>157</v>
      </c>
      <c r="AU152" s="144" t="s">
        <v>78</v>
      </c>
      <c r="AY152" s="13" t="s">
        <v>155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3" t="s">
        <v>76</v>
      </c>
      <c r="BK152" s="145">
        <f>ROUND(I152*H152,2)</f>
        <v>0</v>
      </c>
      <c r="BL152" s="13" t="s">
        <v>161</v>
      </c>
      <c r="BM152" s="144" t="s">
        <v>1029</v>
      </c>
    </row>
    <row r="153" spans="2:65" s="1" customFormat="1" ht="16.5" customHeight="1">
      <c r="B153" s="133"/>
      <c r="C153" s="146" t="s">
        <v>226</v>
      </c>
      <c r="D153" s="146" t="s">
        <v>289</v>
      </c>
      <c r="E153" s="147" t="s">
        <v>1030</v>
      </c>
      <c r="F153" s="148" t="s">
        <v>1031</v>
      </c>
      <c r="G153" s="149" t="s">
        <v>191</v>
      </c>
      <c r="H153" s="150">
        <v>47.25</v>
      </c>
      <c r="I153" s="151"/>
      <c r="J153" s="151">
        <f>ROUND(I153*H153,2)</f>
        <v>0</v>
      </c>
      <c r="K153" s="148" t="s">
        <v>182</v>
      </c>
      <c r="L153" s="152"/>
      <c r="M153" s="153" t="s">
        <v>1</v>
      </c>
      <c r="N153" s="154" t="s">
        <v>34</v>
      </c>
      <c r="O153" s="142">
        <v>0</v>
      </c>
      <c r="P153" s="142">
        <f>O153*H153</f>
        <v>0</v>
      </c>
      <c r="Q153" s="142">
        <v>2.9E-4</v>
      </c>
      <c r="R153" s="142">
        <f>Q153*H153</f>
        <v>1.3702499999999999E-2</v>
      </c>
      <c r="S153" s="142">
        <v>0</v>
      </c>
      <c r="T153" s="143">
        <f>S153*H153</f>
        <v>0</v>
      </c>
      <c r="AR153" s="144" t="s">
        <v>293</v>
      </c>
      <c r="AT153" s="144" t="s">
        <v>289</v>
      </c>
      <c r="AU153" s="144" t="s">
        <v>78</v>
      </c>
      <c r="AY153" s="13" t="s">
        <v>155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3" t="s">
        <v>76</v>
      </c>
      <c r="BK153" s="145">
        <f>ROUND(I153*H153,2)</f>
        <v>0</v>
      </c>
      <c r="BL153" s="13" t="s">
        <v>222</v>
      </c>
      <c r="BM153" s="144" t="s">
        <v>1032</v>
      </c>
    </row>
    <row r="154" spans="2:65" s="1" customFormat="1" ht="24" customHeight="1">
      <c r="B154" s="133"/>
      <c r="C154" s="134" t="s">
        <v>231</v>
      </c>
      <c r="D154" s="134" t="s">
        <v>157</v>
      </c>
      <c r="E154" s="135" t="s">
        <v>1033</v>
      </c>
      <c r="F154" s="136" t="s">
        <v>1034</v>
      </c>
      <c r="G154" s="137" t="s">
        <v>213</v>
      </c>
      <c r="H154" s="138">
        <v>1.4E-2</v>
      </c>
      <c r="I154" s="139"/>
      <c r="J154" s="139">
        <f>ROUND(I154*H154,2)</f>
        <v>0</v>
      </c>
      <c r="K154" s="136" t="s">
        <v>173</v>
      </c>
      <c r="L154" s="25"/>
      <c r="M154" s="140" t="s">
        <v>1</v>
      </c>
      <c r="N154" s="141" t="s">
        <v>34</v>
      </c>
      <c r="O154" s="142">
        <v>1.5669999999999999</v>
      </c>
      <c r="P154" s="142">
        <f>O154*H154</f>
        <v>2.1937999999999999E-2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222</v>
      </c>
      <c r="AT154" s="144" t="s">
        <v>157</v>
      </c>
      <c r="AU154" s="144" t="s">
        <v>78</v>
      </c>
      <c r="AY154" s="13" t="s">
        <v>155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3" t="s">
        <v>76</v>
      </c>
      <c r="BK154" s="145">
        <f>ROUND(I154*H154,2)</f>
        <v>0</v>
      </c>
      <c r="BL154" s="13" t="s">
        <v>222</v>
      </c>
      <c r="BM154" s="144" t="s">
        <v>1035</v>
      </c>
    </row>
    <row r="155" spans="2:65" s="11" customFormat="1" ht="25.95" customHeight="1">
      <c r="B155" s="121"/>
      <c r="D155" s="122" t="s">
        <v>68</v>
      </c>
      <c r="E155" s="123" t="s">
        <v>289</v>
      </c>
      <c r="F155" s="123" t="s">
        <v>453</v>
      </c>
      <c r="J155" s="124">
        <f>BK155</f>
        <v>0</v>
      </c>
      <c r="L155" s="121"/>
      <c r="M155" s="125"/>
      <c r="N155" s="126"/>
      <c r="O155" s="126"/>
      <c r="P155" s="127">
        <f>P156</f>
        <v>0</v>
      </c>
      <c r="Q155" s="126"/>
      <c r="R155" s="127">
        <f>R156</f>
        <v>0</v>
      </c>
      <c r="S155" s="126"/>
      <c r="T155" s="128">
        <f>T156</f>
        <v>0</v>
      </c>
      <c r="AR155" s="122" t="s">
        <v>166</v>
      </c>
      <c r="AT155" s="129" t="s">
        <v>68</v>
      </c>
      <c r="AU155" s="129" t="s">
        <v>69</v>
      </c>
      <c r="AY155" s="122" t="s">
        <v>155</v>
      </c>
      <c r="BK155" s="130">
        <f>BK156</f>
        <v>0</v>
      </c>
    </row>
    <row r="156" spans="2:65" s="11" customFormat="1" ht="22.95" customHeight="1">
      <c r="B156" s="121"/>
      <c r="D156" s="122" t="s">
        <v>68</v>
      </c>
      <c r="E156" s="131" t="s">
        <v>454</v>
      </c>
      <c r="F156" s="131" t="s">
        <v>455</v>
      </c>
      <c r="J156" s="132">
        <f>BK156</f>
        <v>0</v>
      </c>
      <c r="L156" s="121"/>
      <c r="M156" s="125"/>
      <c r="N156" s="126"/>
      <c r="O156" s="126"/>
      <c r="P156" s="127">
        <f>P157</f>
        <v>0</v>
      </c>
      <c r="Q156" s="126"/>
      <c r="R156" s="127">
        <f>R157</f>
        <v>0</v>
      </c>
      <c r="S156" s="126"/>
      <c r="T156" s="128">
        <f>T157</f>
        <v>0</v>
      </c>
      <c r="AR156" s="122" t="s">
        <v>166</v>
      </c>
      <c r="AT156" s="129" t="s">
        <v>68</v>
      </c>
      <c r="AU156" s="129" t="s">
        <v>76</v>
      </c>
      <c r="AY156" s="122" t="s">
        <v>155</v>
      </c>
      <c r="BK156" s="130">
        <f>BK157</f>
        <v>0</v>
      </c>
    </row>
    <row r="157" spans="2:65" s="1" customFormat="1" ht="16.5" customHeight="1">
      <c r="B157" s="133"/>
      <c r="C157" s="134" t="s">
        <v>236</v>
      </c>
      <c r="D157" s="134" t="s">
        <v>157</v>
      </c>
      <c r="E157" s="135" t="s">
        <v>1036</v>
      </c>
      <c r="F157" s="136" t="s">
        <v>1037</v>
      </c>
      <c r="G157" s="137" t="s">
        <v>329</v>
      </c>
      <c r="H157" s="138">
        <v>40</v>
      </c>
      <c r="I157" s="139"/>
      <c r="J157" s="139">
        <f>ROUND(I157*H157,2)</f>
        <v>0</v>
      </c>
      <c r="K157" s="136" t="s">
        <v>1</v>
      </c>
      <c r="L157" s="25"/>
      <c r="M157" s="155" t="s">
        <v>1</v>
      </c>
      <c r="N157" s="156" t="s">
        <v>34</v>
      </c>
      <c r="O157" s="157">
        <v>0</v>
      </c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44" t="s">
        <v>319</v>
      </c>
      <c r="AT157" s="144" t="s">
        <v>157</v>
      </c>
      <c r="AU157" s="144" t="s">
        <v>78</v>
      </c>
      <c r="AY157" s="13" t="s">
        <v>155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3" t="s">
        <v>76</v>
      </c>
      <c r="BK157" s="145">
        <f>ROUND(I157*H157,2)</f>
        <v>0</v>
      </c>
      <c r="BL157" s="13" t="s">
        <v>319</v>
      </c>
      <c r="BM157" s="144" t="s">
        <v>1038</v>
      </c>
    </row>
    <row r="158" spans="2:65" s="1" customFormat="1" ht="6.9" customHeight="1">
      <c r="B158" s="37"/>
      <c r="C158" s="38"/>
      <c r="D158" s="38"/>
      <c r="E158" s="38"/>
      <c r="F158" s="38"/>
      <c r="G158" s="38"/>
      <c r="H158" s="38"/>
      <c r="I158" s="38"/>
      <c r="J158" s="38"/>
      <c r="K158" s="38"/>
      <c r="L158" s="25"/>
    </row>
  </sheetData>
  <autoFilter ref="C128:K157"/>
  <mergeCells count="11">
    <mergeCell ref="E121:H121"/>
    <mergeCell ref="E7:H7"/>
    <mergeCell ref="E9:H9"/>
    <mergeCell ref="E11:H11"/>
    <mergeCell ref="E29:H29"/>
    <mergeCell ref="E85:H85"/>
    <mergeCell ref="L2:V2"/>
    <mergeCell ref="E87:H87"/>
    <mergeCell ref="E89:H89"/>
    <mergeCell ref="E117:H117"/>
    <mergeCell ref="E119:H11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SO 01-1 - Stavební náklady</vt:lpstr>
      <vt:lpstr>SO 01-2 - Technologie</vt:lpstr>
      <vt:lpstr>SO 02-1 - Stavební náklady</vt:lpstr>
      <vt:lpstr>SO 03-1 - Stavební náklady</vt:lpstr>
      <vt:lpstr>SO 04-1 - Stavební část</vt:lpstr>
      <vt:lpstr>SO 04-2 - Výdejní plocha</vt:lpstr>
      <vt:lpstr>SO 05-1 - Stavební náklady</vt:lpstr>
      <vt:lpstr>'Rekapitulace stavby'!Názvy_tisku</vt:lpstr>
      <vt:lpstr>'SO 01-1 - Stavební náklady'!Názvy_tisku</vt:lpstr>
      <vt:lpstr>'SO 01-2 - Technologie'!Názvy_tisku</vt:lpstr>
      <vt:lpstr>'SO 02-1 - Stavební náklady'!Názvy_tisku</vt:lpstr>
      <vt:lpstr>'SO 03-1 - Stavební náklady'!Názvy_tisku</vt:lpstr>
      <vt:lpstr>'SO 04-1 - Stavební část'!Názvy_tisku</vt:lpstr>
      <vt:lpstr>'SO 04-2 - Výdejní plocha'!Názvy_tisku</vt:lpstr>
      <vt:lpstr>'SO 05-1 - Stavební náklady'!Názvy_tisku</vt:lpstr>
      <vt:lpstr>'Rekapitulace stavby'!Oblast_tisku</vt:lpstr>
      <vt:lpstr>'SO 01-1 - Stavební náklady'!Oblast_tisku</vt:lpstr>
      <vt:lpstr>'SO 01-2 - Technologie'!Oblast_tisku</vt:lpstr>
      <vt:lpstr>'SO 02-1 - Stavební náklady'!Oblast_tisku</vt:lpstr>
      <vt:lpstr>'SO 03-1 - Stavební náklady'!Oblast_tisku</vt:lpstr>
      <vt:lpstr>'SO 04-1 - Stavební část'!Oblast_tisku</vt:lpstr>
      <vt:lpstr>'SO 04-2 - Výdejní plocha'!Oblast_tisku</vt:lpstr>
      <vt:lpstr>'SO 05-1 - Stavební náklady'!Oblast_tisku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Lojík</dc:creator>
  <cp:lastModifiedBy>Jana Skálová</cp:lastModifiedBy>
  <dcterms:created xsi:type="dcterms:W3CDTF">2019-06-28T10:14:13Z</dcterms:created>
  <dcterms:modified xsi:type="dcterms:W3CDTF">2019-07-02T12:43:23Z</dcterms:modified>
</cp:coreProperties>
</file>