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1-1 - Stavební část" sheetId="2" r:id="rId2"/>
    <sheet name="SO 01-2 - ZTI - vodovod, ..." sheetId="3" r:id="rId3"/>
    <sheet name="01 - Elektroinstalace" sheetId="4" r:id="rId4"/>
    <sheet name="02 - Hromosvody a uzemnění" sheetId="5" r:id="rId5"/>
    <sheet name="03 - Výkopové a zemní práce" sheetId="6" r:id="rId6"/>
    <sheet name="SO 02-Kód 007 - Technolog..." sheetId="7" r:id="rId7"/>
    <sheet name="SO 03-Kód 001 - Technolog..." sheetId="8" r:id="rId8"/>
    <sheet name="SO 04 - Areálové komunikace " sheetId="9" r:id="rId9"/>
  </sheets>
  <definedNames>
    <definedName name="_xlnm.Print_Area" localSheetId="0">'Rekapitulace stavby'!$D$4:$AO$76,'Rekapitulace stavby'!$C$82:$AQ$105</definedName>
    <definedName name="_xlnm.Print_Titles" localSheetId="0">'Rekapitulace stavby'!$92:$92</definedName>
    <definedName name="_xlnm._FilterDatabase" localSheetId="1" hidden="1">'SO 01-1 - Stavební část'!$C$144:$K$408</definedName>
    <definedName name="_xlnm.Print_Area" localSheetId="1">'SO 01-1 - Stavební část'!$C$4:$J$76,'SO 01-1 - Stavební část'!$C$82:$J$124,'SO 01-1 - Stavební část'!$C$130:$K$408</definedName>
    <definedName name="_xlnm.Print_Titles" localSheetId="1">'SO 01-1 - Stavební část'!$144:$144</definedName>
    <definedName name="_xlnm._FilterDatabase" localSheetId="2" hidden="1">'SO 01-2 - ZTI - vodovod, ...'!$C$129:$K$230</definedName>
    <definedName name="_xlnm.Print_Area" localSheetId="2">'SO 01-2 - ZTI - vodovod, ...'!$C$4:$J$76,'SO 01-2 - ZTI - vodovod, ...'!$C$82:$J$109,'SO 01-2 - ZTI - vodovod, ...'!$C$115:$K$230</definedName>
    <definedName name="_xlnm.Print_Titles" localSheetId="2">'SO 01-2 - ZTI - vodovod, ...'!$129:$129</definedName>
    <definedName name="_xlnm._FilterDatabase" localSheetId="3" hidden="1">'01 - Elektroinstalace'!$C$125:$K$263</definedName>
    <definedName name="_xlnm.Print_Area" localSheetId="3">'01 - Elektroinstalace'!$C$4:$J$76,'01 - Elektroinstalace'!$C$82:$J$103,'01 - Elektroinstalace'!$C$109:$K$263</definedName>
    <definedName name="_xlnm.Print_Titles" localSheetId="3">'01 - Elektroinstalace'!$125:$125</definedName>
    <definedName name="_xlnm._FilterDatabase" localSheetId="4" hidden="1">'02 - Hromosvody a uzemnění'!$C$125:$K$155</definedName>
    <definedName name="_xlnm.Print_Area" localSheetId="4">'02 - Hromosvody a uzemnění'!$C$4:$J$76,'02 - Hromosvody a uzemnění'!$C$82:$J$103,'02 - Hromosvody a uzemnění'!$C$109:$K$155</definedName>
    <definedName name="_xlnm.Print_Titles" localSheetId="4">'02 - Hromosvody a uzemnění'!$125:$125</definedName>
    <definedName name="_xlnm._FilterDatabase" localSheetId="5" hidden="1">'03 - Výkopové a zemní práce'!$C$125:$K$134</definedName>
    <definedName name="_xlnm.Print_Area" localSheetId="5">'03 - Výkopové a zemní práce'!$C$4:$J$76,'03 - Výkopové a zemní práce'!$C$82:$J$103,'03 - Výkopové a zemní práce'!$C$109:$K$134</definedName>
    <definedName name="_xlnm.Print_Titles" localSheetId="5">'03 - Výkopové a zemní práce'!$125:$125</definedName>
    <definedName name="_xlnm._FilterDatabase" localSheetId="6" hidden="1">'SO 02-Kód 007 - Technolog...'!$C$117:$K$149</definedName>
    <definedName name="_xlnm.Print_Area" localSheetId="6">'SO 02-Kód 007 - Technolog...'!$C$4:$J$76,'SO 02-Kód 007 - Technolog...'!$C$82:$J$99,'SO 02-Kód 007 - Technolog...'!$C$105:$K$149</definedName>
    <definedName name="_xlnm.Print_Titles" localSheetId="6">'SO 02-Kód 007 - Technolog...'!$117:$117</definedName>
    <definedName name="_xlnm._FilterDatabase" localSheetId="7" hidden="1">'SO 03-Kód 001 - Technolog...'!$C$118:$K$127</definedName>
    <definedName name="_xlnm.Print_Area" localSheetId="7">'SO 03-Kód 001 - Technolog...'!$C$4:$J$76,'SO 03-Kód 001 - Technolog...'!$C$82:$J$100,'SO 03-Kód 001 - Technolog...'!$C$106:$K$127</definedName>
    <definedName name="_xlnm.Print_Titles" localSheetId="7">'SO 03-Kód 001 - Technolog...'!$118:$118</definedName>
    <definedName name="_xlnm._FilterDatabase" localSheetId="8" hidden="1">'SO 04 - Areálové komunikace '!$C$117:$K$123</definedName>
    <definedName name="_xlnm.Print_Area" localSheetId="8">'SO 04 - Areálové komunikace '!$C$4:$J$76,'SO 04 - Areálové komunikace '!$C$82:$J$99,'SO 04 - Areálové komunikace '!$C$105:$K$123</definedName>
    <definedName name="_xlnm.Print_Titles" localSheetId="8">'SO 04 - Areálové komunikace '!$117:$117</definedName>
  </definedNames>
  <calcPr/>
</workbook>
</file>

<file path=xl/calcChain.xml><?xml version="1.0" encoding="utf-8"?>
<calcChain xmlns="http://schemas.openxmlformats.org/spreadsheetml/2006/main">
  <c i="9" r="J37"/>
  <c r="J36"/>
  <c i="1" r="AY104"/>
  <c i="9" r="J35"/>
  <c i="1" r="AX104"/>
  <c i="9"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F37"/>
  <c i="1" r="BD104"/>
  <c i="9" r="BH121"/>
  <c r="F36"/>
  <c i="1" r="BC104"/>
  <c i="9" r="BG121"/>
  <c r="F35"/>
  <c i="1" r="BB104"/>
  <c i="9" r="BF121"/>
  <c r="J34"/>
  <c i="1" r="AW104"/>
  <c i="9" r="F34"/>
  <c i="1" r="BA104"/>
  <c i="9" r="T121"/>
  <c r="T120"/>
  <c r="T119"/>
  <c r="T118"/>
  <c r="R121"/>
  <c r="R120"/>
  <c r="R119"/>
  <c r="R118"/>
  <c r="P121"/>
  <c r="P120"/>
  <c r="P119"/>
  <c r="P118"/>
  <c i="1" r="AU104"/>
  <c i="9" r="BK121"/>
  <c r="BK120"/>
  <c r="J120"/>
  <c r="BK119"/>
  <c r="J119"/>
  <c r="BK118"/>
  <c r="J118"/>
  <c r="J96"/>
  <c r="J30"/>
  <c i="1" r="AG104"/>
  <c i="9" r="J121"/>
  <c r="BE121"/>
  <c r="J33"/>
  <c i="1" r="AV104"/>
  <c i="9" r="F33"/>
  <c i="1" r="AZ104"/>
  <c i="9" r="J98"/>
  <c r="J97"/>
  <c r="J115"/>
  <c r="J114"/>
  <c r="F114"/>
  <c r="F112"/>
  <c r="E110"/>
  <c r="J92"/>
  <c r="J91"/>
  <c r="F91"/>
  <c r="F89"/>
  <c r="E87"/>
  <c r="J39"/>
  <c r="J18"/>
  <c r="E18"/>
  <c r="F115"/>
  <c r="F92"/>
  <c r="J17"/>
  <c r="J12"/>
  <c r="J112"/>
  <c r="J89"/>
  <c r="E7"/>
  <c r="E108"/>
  <c r="E85"/>
  <c i="8" r="J37"/>
  <c r="J36"/>
  <c i="1" r="AY103"/>
  <c i="8" r="J35"/>
  <c i="1" r="AX103"/>
  <c i="8"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F37"/>
  <c i="1" r="BD103"/>
  <c i="8" r="BH123"/>
  <c r="F36"/>
  <c i="1" r="BC103"/>
  <c i="8" r="BG123"/>
  <c r="F35"/>
  <c i="1" r="BB103"/>
  <c i="8" r="BF123"/>
  <c r="J34"/>
  <c i="1" r="AW103"/>
  <c i="8" r="F34"/>
  <c i="1" r="BA103"/>
  <c i="8" r="T123"/>
  <c r="T122"/>
  <c r="T121"/>
  <c r="T120"/>
  <c r="T119"/>
  <c r="R123"/>
  <c r="R122"/>
  <c r="R121"/>
  <c r="R120"/>
  <c r="R119"/>
  <c r="P123"/>
  <c r="P122"/>
  <c r="P121"/>
  <c r="P120"/>
  <c r="P119"/>
  <c i="1" r="AU103"/>
  <c i="8" r="BK123"/>
  <c r="BK122"/>
  <c r="J122"/>
  <c r="BK121"/>
  <c r="J121"/>
  <c r="BK120"/>
  <c r="J120"/>
  <c r="BK119"/>
  <c r="J119"/>
  <c r="J96"/>
  <c r="J30"/>
  <c i="1" r="AG103"/>
  <c i="8" r="J123"/>
  <c r="BE123"/>
  <c r="J33"/>
  <c i="1" r="AV103"/>
  <c i="8" r="F33"/>
  <c i="1" r="AZ103"/>
  <c i="8" r="J99"/>
  <c r="J98"/>
  <c r="J97"/>
  <c r="J116"/>
  <c r="J115"/>
  <c r="F115"/>
  <c r="F113"/>
  <c r="E111"/>
  <c r="J92"/>
  <c r="J91"/>
  <c r="F91"/>
  <c r="F89"/>
  <c r="E87"/>
  <c r="J39"/>
  <c r="J18"/>
  <c r="E18"/>
  <c r="F116"/>
  <c r="F92"/>
  <c r="J17"/>
  <c r="J12"/>
  <c r="J113"/>
  <c r="J89"/>
  <c r="E7"/>
  <c r="E109"/>
  <c r="E85"/>
  <c i="7" r="J37"/>
  <c r="J36"/>
  <c i="1" r="AY102"/>
  <c i="7" r="J35"/>
  <c i="1" r="AX102"/>
  <c i="7"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F37"/>
  <c i="1" r="BD102"/>
  <c i="7" r="BH121"/>
  <c r="F36"/>
  <c i="1" r="BC102"/>
  <c i="7" r="BG121"/>
  <c r="F35"/>
  <c i="1" r="BB102"/>
  <c i="7" r="BF121"/>
  <c r="J34"/>
  <c i="1" r="AW102"/>
  <c i="7" r="F34"/>
  <c i="1" r="BA102"/>
  <c i="7" r="T121"/>
  <c r="T120"/>
  <c r="T119"/>
  <c r="T118"/>
  <c r="R121"/>
  <c r="R120"/>
  <c r="R119"/>
  <c r="R118"/>
  <c r="P121"/>
  <c r="P120"/>
  <c r="P119"/>
  <c r="P118"/>
  <c i="1" r="AU102"/>
  <c i="7" r="BK121"/>
  <c r="BK120"/>
  <c r="J120"/>
  <c r="BK119"/>
  <c r="J119"/>
  <c r="BK118"/>
  <c r="J118"/>
  <c r="J96"/>
  <c r="J30"/>
  <c i="1" r="AG102"/>
  <c i="7" r="J121"/>
  <c r="BE121"/>
  <c r="J33"/>
  <c i="1" r="AV102"/>
  <c i="7" r="F33"/>
  <c i="1" r="AZ102"/>
  <c i="7" r="J98"/>
  <c r="J97"/>
  <c r="J115"/>
  <c r="J114"/>
  <c r="F114"/>
  <c r="F112"/>
  <c r="E110"/>
  <c r="J92"/>
  <c r="J91"/>
  <c r="F91"/>
  <c r="F89"/>
  <c r="E87"/>
  <c r="J39"/>
  <c r="J18"/>
  <c r="E18"/>
  <c r="F115"/>
  <c r="F92"/>
  <c r="J17"/>
  <c r="J12"/>
  <c r="J112"/>
  <c r="J89"/>
  <c r="E7"/>
  <c r="E108"/>
  <c r="E85"/>
  <c i="6" r="J41"/>
  <c r="J40"/>
  <c i="1" r="AY101"/>
  <c i="6" r="J39"/>
  <c i="1" r="AX101"/>
  <c i="6"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F41"/>
  <c i="1" r="BD101"/>
  <c i="6" r="BH129"/>
  <c r="F40"/>
  <c i="1" r="BC101"/>
  <c i="6" r="BG129"/>
  <c r="F39"/>
  <c i="1" r="BB101"/>
  <c i="6" r="BF129"/>
  <c r="J38"/>
  <c i="1" r="AW101"/>
  <c i="6" r="F38"/>
  <c i="1" r="BA101"/>
  <c i="6" r="T129"/>
  <c r="T128"/>
  <c r="T127"/>
  <c r="T126"/>
  <c r="R129"/>
  <c r="R128"/>
  <c r="R127"/>
  <c r="R126"/>
  <c r="P129"/>
  <c r="P128"/>
  <c r="P127"/>
  <c r="P126"/>
  <c i="1" r="AU101"/>
  <c i="6" r="BK129"/>
  <c r="BK128"/>
  <c r="J128"/>
  <c r="BK127"/>
  <c r="J127"/>
  <c r="BK126"/>
  <c r="J126"/>
  <c r="J100"/>
  <c r="J34"/>
  <c i="1" r="AG101"/>
  <c i="6" r="J129"/>
  <c r="BE129"/>
  <c r="J37"/>
  <c i="1" r="AV101"/>
  <c i="6" r="F37"/>
  <c i="1" r="AZ101"/>
  <c i="6" r="J102"/>
  <c r="J101"/>
  <c r="F122"/>
  <c r="F120"/>
  <c r="E118"/>
  <c r="F95"/>
  <c r="F93"/>
  <c r="E91"/>
  <c r="J43"/>
  <c r="J28"/>
  <c r="E28"/>
  <c r="J123"/>
  <c r="J96"/>
  <c r="J27"/>
  <c r="J25"/>
  <c r="E25"/>
  <c r="J122"/>
  <c r="J95"/>
  <c r="J24"/>
  <c r="J22"/>
  <c r="E22"/>
  <c r="F123"/>
  <c r="F96"/>
  <c r="J21"/>
  <c r="J16"/>
  <c r="J120"/>
  <c r="J93"/>
  <c r="E7"/>
  <c r="E112"/>
  <c r="E85"/>
  <c i="5" r="J41"/>
  <c r="J40"/>
  <c i="1" r="AY100"/>
  <c i="5" r="J39"/>
  <c i="1" r="AX100"/>
  <c i="5"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F41"/>
  <c i="1" r="BD100"/>
  <c i="5" r="BH129"/>
  <c r="F40"/>
  <c i="1" r="BC100"/>
  <c i="5" r="BG129"/>
  <c r="F39"/>
  <c i="1" r="BB100"/>
  <c i="5" r="BF129"/>
  <c r="J38"/>
  <c i="1" r="AW100"/>
  <c i="5" r="F38"/>
  <c i="1" r="BA100"/>
  <c i="5" r="T129"/>
  <c r="T128"/>
  <c r="T127"/>
  <c r="T126"/>
  <c r="R129"/>
  <c r="R128"/>
  <c r="R127"/>
  <c r="R126"/>
  <c r="P129"/>
  <c r="P128"/>
  <c r="P127"/>
  <c r="P126"/>
  <c i="1" r="AU100"/>
  <c i="5" r="BK129"/>
  <c r="BK128"/>
  <c r="J128"/>
  <c r="BK127"/>
  <c r="J127"/>
  <c r="BK126"/>
  <c r="J126"/>
  <c r="J100"/>
  <c r="J34"/>
  <c i="1" r="AG100"/>
  <c i="5" r="J129"/>
  <c r="BE129"/>
  <c r="J37"/>
  <c i="1" r="AV100"/>
  <c i="5" r="F37"/>
  <c i="1" r="AZ100"/>
  <c i="5" r="J102"/>
  <c r="J101"/>
  <c r="F122"/>
  <c r="F120"/>
  <c r="E118"/>
  <c r="F95"/>
  <c r="F93"/>
  <c r="E91"/>
  <c r="J43"/>
  <c r="J28"/>
  <c r="E28"/>
  <c r="J123"/>
  <c r="J96"/>
  <c r="J27"/>
  <c r="J25"/>
  <c r="E25"/>
  <c r="J122"/>
  <c r="J95"/>
  <c r="J24"/>
  <c r="J22"/>
  <c r="E22"/>
  <c r="F123"/>
  <c r="F96"/>
  <c r="J21"/>
  <c r="J16"/>
  <c r="J120"/>
  <c r="J93"/>
  <c r="E7"/>
  <c r="E112"/>
  <c r="E85"/>
  <c i="4" r="J41"/>
  <c r="J40"/>
  <c i="1" r="AY99"/>
  <c i="4" r="J39"/>
  <c i="1" r="AX99"/>
  <c i="4"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F41"/>
  <c i="1" r="BD99"/>
  <c i="4" r="BH129"/>
  <c r="F40"/>
  <c i="1" r="BC99"/>
  <c i="4" r="BG129"/>
  <c r="F39"/>
  <c i="1" r="BB99"/>
  <c i="4" r="BF129"/>
  <c r="J38"/>
  <c i="1" r="AW99"/>
  <c i="4" r="F38"/>
  <c i="1" r="BA99"/>
  <c i="4" r="T129"/>
  <c r="T128"/>
  <c r="T127"/>
  <c r="T126"/>
  <c r="R129"/>
  <c r="R128"/>
  <c r="R127"/>
  <c r="R126"/>
  <c r="P129"/>
  <c r="P128"/>
  <c r="P127"/>
  <c r="P126"/>
  <c i="1" r="AU99"/>
  <c i="4" r="BK129"/>
  <c r="BK128"/>
  <c r="J128"/>
  <c r="BK127"/>
  <c r="J127"/>
  <c r="BK126"/>
  <c r="J126"/>
  <c r="J100"/>
  <c r="J34"/>
  <c i="1" r="AG99"/>
  <c i="4" r="J129"/>
  <c r="BE129"/>
  <c r="J37"/>
  <c i="1" r="AV99"/>
  <c i="4" r="F37"/>
  <c i="1" r="AZ99"/>
  <c i="4" r="J102"/>
  <c r="J101"/>
  <c r="F122"/>
  <c r="F120"/>
  <c r="E118"/>
  <c r="F95"/>
  <c r="F93"/>
  <c r="E91"/>
  <c r="J43"/>
  <c r="J28"/>
  <c r="E28"/>
  <c r="J123"/>
  <c r="J96"/>
  <c r="J27"/>
  <c r="J25"/>
  <c r="E25"/>
  <c r="J122"/>
  <c r="J95"/>
  <c r="J24"/>
  <c r="J22"/>
  <c r="E22"/>
  <c r="F123"/>
  <c r="F96"/>
  <c r="J21"/>
  <c r="J16"/>
  <c r="J120"/>
  <c r="J93"/>
  <c r="E7"/>
  <c r="E112"/>
  <c r="E85"/>
  <c i="3" r="J39"/>
  <c r="J38"/>
  <c i="1" r="AY97"/>
  <c i="3" r="J37"/>
  <c i="1" r="AX97"/>
  <c i="3"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T211"/>
  <c r="R212"/>
  <c r="R211"/>
  <c r="P212"/>
  <c r="P211"/>
  <c r="BK212"/>
  <c r="BK211"/>
  <c r="J211"/>
  <c r="J212"/>
  <c r="BE212"/>
  <c r="J108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T204"/>
  <c r="R205"/>
  <c r="R204"/>
  <c r="P205"/>
  <c r="P204"/>
  <c r="BK205"/>
  <c r="BK204"/>
  <c r="J204"/>
  <c r="J205"/>
  <c r="BE205"/>
  <c r="J107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T170"/>
  <c r="R171"/>
  <c r="R170"/>
  <c r="P171"/>
  <c r="P170"/>
  <c r="BK171"/>
  <c r="BK170"/>
  <c r="J170"/>
  <c r="J171"/>
  <c r="BE171"/>
  <c r="J106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T147"/>
  <c r="R148"/>
  <c r="R147"/>
  <c r="P148"/>
  <c r="P147"/>
  <c r="BK148"/>
  <c r="BK147"/>
  <c r="J147"/>
  <c r="J148"/>
  <c r="BE148"/>
  <c r="J105"/>
  <c r="BI146"/>
  <c r="BH146"/>
  <c r="BG146"/>
  <c r="BF146"/>
  <c r="T146"/>
  <c r="T145"/>
  <c r="T144"/>
  <c r="R146"/>
  <c r="R145"/>
  <c r="R144"/>
  <c r="P146"/>
  <c r="P145"/>
  <c r="P144"/>
  <c r="BK146"/>
  <c r="BK145"/>
  <c r="J145"/>
  <c r="BK144"/>
  <c r="J144"/>
  <c r="J146"/>
  <c r="BE146"/>
  <c r="J104"/>
  <c r="J103"/>
  <c r="BI143"/>
  <c r="BH143"/>
  <c r="BG143"/>
  <c r="BF143"/>
  <c r="T143"/>
  <c r="T142"/>
  <c r="R143"/>
  <c r="R142"/>
  <c r="P143"/>
  <c r="P142"/>
  <c r="BK143"/>
  <c r="BK142"/>
  <c r="J142"/>
  <c r="J143"/>
  <c r="BE143"/>
  <c r="J102"/>
  <c r="BI141"/>
  <c r="BH141"/>
  <c r="BG141"/>
  <c r="BF141"/>
  <c r="T141"/>
  <c r="T140"/>
  <c r="R141"/>
  <c r="R140"/>
  <c r="P141"/>
  <c r="P140"/>
  <c r="BK141"/>
  <c r="BK140"/>
  <c r="J140"/>
  <c r="J141"/>
  <c r="BE141"/>
  <c r="J101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F39"/>
  <c i="1" r="BD97"/>
  <c i="3" r="BH133"/>
  <c r="F38"/>
  <c i="1" r="BC97"/>
  <c i="3" r="BG133"/>
  <c r="F37"/>
  <c i="1" r="BB97"/>
  <c i="3" r="BF133"/>
  <c r="J36"/>
  <c i="1" r="AW97"/>
  <c i="3" r="F36"/>
  <c i="1" r="BA97"/>
  <c i="3" r="T133"/>
  <c r="T132"/>
  <c r="T131"/>
  <c r="T130"/>
  <c r="R133"/>
  <c r="R132"/>
  <c r="R131"/>
  <c r="R130"/>
  <c r="P133"/>
  <c r="P132"/>
  <c r="P131"/>
  <c r="P130"/>
  <c i="1" r="AU97"/>
  <c i="3" r="BK133"/>
  <c r="BK132"/>
  <c r="J132"/>
  <c r="BK131"/>
  <c r="J131"/>
  <c r="BK130"/>
  <c r="J130"/>
  <c r="J98"/>
  <c r="J32"/>
  <c i="1" r="AG97"/>
  <c i="3" r="J133"/>
  <c r="BE133"/>
  <c r="J35"/>
  <c i="1" r="AV97"/>
  <c i="3" r="F35"/>
  <c i="1" r="AZ97"/>
  <c i="3" r="J100"/>
  <c r="J99"/>
  <c r="J127"/>
  <c r="J126"/>
  <c r="F126"/>
  <c r="F124"/>
  <c r="E122"/>
  <c r="J94"/>
  <c r="J93"/>
  <c r="F93"/>
  <c r="F91"/>
  <c r="E89"/>
  <c r="J41"/>
  <c r="J20"/>
  <c r="E20"/>
  <c r="F127"/>
  <c r="F94"/>
  <c r="J19"/>
  <c r="J14"/>
  <c r="J124"/>
  <c r="J91"/>
  <c r="E7"/>
  <c r="E118"/>
  <c r="E85"/>
  <c i="2" r="J39"/>
  <c r="J38"/>
  <c i="1" r="AY96"/>
  <c i="2" r="J37"/>
  <c i="1" r="AX96"/>
  <c i="2" r="BI408"/>
  <c r="BH408"/>
  <c r="BG408"/>
  <c r="BF408"/>
  <c r="T408"/>
  <c r="T407"/>
  <c r="T406"/>
  <c r="R408"/>
  <c r="R407"/>
  <c r="R406"/>
  <c r="P408"/>
  <c r="P407"/>
  <c r="P406"/>
  <c r="BK408"/>
  <c r="BK407"/>
  <c r="J407"/>
  <c r="BK406"/>
  <c r="J406"/>
  <c r="J408"/>
  <c r="BE408"/>
  <c r="J123"/>
  <c r="J122"/>
  <c r="BI405"/>
  <c r="BH405"/>
  <c r="BG405"/>
  <c r="BF405"/>
  <c r="T405"/>
  <c r="R405"/>
  <c r="P405"/>
  <c r="BK405"/>
  <c r="J405"/>
  <c r="BE405"/>
  <c r="BI404"/>
  <c r="BH404"/>
  <c r="BG404"/>
  <c r="BF404"/>
  <c r="T404"/>
  <c r="T403"/>
  <c r="R404"/>
  <c r="R403"/>
  <c r="P404"/>
  <c r="P403"/>
  <c r="BK404"/>
  <c r="BK403"/>
  <c r="J403"/>
  <c r="J404"/>
  <c r="BE404"/>
  <c r="J121"/>
  <c r="BI402"/>
  <c r="BH402"/>
  <c r="BG402"/>
  <c r="BF402"/>
  <c r="T402"/>
  <c r="R402"/>
  <c r="P402"/>
  <c r="BK402"/>
  <c r="J402"/>
  <c r="BE402"/>
  <c r="BI401"/>
  <c r="BH401"/>
  <c r="BG401"/>
  <c r="BF401"/>
  <c r="T401"/>
  <c r="R401"/>
  <c r="P401"/>
  <c r="BK401"/>
  <c r="J401"/>
  <c r="BE401"/>
  <c r="BI400"/>
  <c r="BH400"/>
  <c r="BG400"/>
  <c r="BF400"/>
  <c r="T400"/>
  <c r="R400"/>
  <c r="P400"/>
  <c r="BK400"/>
  <c r="J400"/>
  <c r="BE400"/>
  <c r="BI399"/>
  <c r="BH399"/>
  <c r="BG399"/>
  <c r="BF399"/>
  <c r="T399"/>
  <c r="T398"/>
  <c r="R399"/>
  <c r="R398"/>
  <c r="P399"/>
  <c r="P398"/>
  <c r="BK399"/>
  <c r="BK398"/>
  <c r="J398"/>
  <c r="J399"/>
  <c r="BE399"/>
  <c r="J120"/>
  <c r="BI397"/>
  <c r="BH397"/>
  <c r="BG397"/>
  <c r="BF397"/>
  <c r="T397"/>
  <c r="R397"/>
  <c r="P397"/>
  <c r="BK397"/>
  <c r="J397"/>
  <c r="BE397"/>
  <c r="BI396"/>
  <c r="BH396"/>
  <c r="BG396"/>
  <c r="BF396"/>
  <c r="T396"/>
  <c r="R396"/>
  <c r="P396"/>
  <c r="BK396"/>
  <c r="J396"/>
  <c r="BE396"/>
  <c r="BI395"/>
  <c r="BH395"/>
  <c r="BG395"/>
  <c r="BF395"/>
  <c r="T395"/>
  <c r="R395"/>
  <c r="P395"/>
  <c r="BK395"/>
  <c r="J395"/>
  <c r="BE395"/>
  <c r="BI394"/>
  <c r="BH394"/>
  <c r="BG394"/>
  <c r="BF394"/>
  <c r="T394"/>
  <c r="R394"/>
  <c r="P394"/>
  <c r="BK394"/>
  <c r="J394"/>
  <c r="BE394"/>
  <c r="BI393"/>
  <c r="BH393"/>
  <c r="BG393"/>
  <c r="BF393"/>
  <c r="T393"/>
  <c r="R393"/>
  <c r="P393"/>
  <c r="BK393"/>
  <c r="J393"/>
  <c r="BE393"/>
  <c r="BI392"/>
  <c r="BH392"/>
  <c r="BG392"/>
  <c r="BF392"/>
  <c r="T392"/>
  <c r="R392"/>
  <c r="P392"/>
  <c r="BK392"/>
  <c r="J392"/>
  <c r="BE392"/>
  <c r="BI391"/>
  <c r="BH391"/>
  <c r="BG391"/>
  <c r="BF391"/>
  <c r="T391"/>
  <c r="R391"/>
  <c r="P391"/>
  <c r="BK391"/>
  <c r="J391"/>
  <c r="BE391"/>
  <c r="BI390"/>
  <c r="BH390"/>
  <c r="BG390"/>
  <c r="BF390"/>
  <c r="T390"/>
  <c r="R390"/>
  <c r="P390"/>
  <c r="BK390"/>
  <c r="J390"/>
  <c r="BE390"/>
  <c r="BI389"/>
  <c r="BH389"/>
  <c r="BG389"/>
  <c r="BF389"/>
  <c r="T389"/>
  <c r="T388"/>
  <c r="R389"/>
  <c r="R388"/>
  <c r="P389"/>
  <c r="P388"/>
  <c r="BK389"/>
  <c r="BK388"/>
  <c r="J388"/>
  <c r="J389"/>
  <c r="BE389"/>
  <c r="J119"/>
  <c r="BI387"/>
  <c r="BH387"/>
  <c r="BG387"/>
  <c r="BF387"/>
  <c r="T387"/>
  <c r="R387"/>
  <c r="P387"/>
  <c r="BK387"/>
  <c r="J387"/>
  <c r="BE387"/>
  <c r="BI386"/>
  <c r="BH386"/>
  <c r="BG386"/>
  <c r="BF386"/>
  <c r="T386"/>
  <c r="R386"/>
  <c r="P386"/>
  <c r="BK386"/>
  <c r="J386"/>
  <c r="BE386"/>
  <c r="BI385"/>
  <c r="BH385"/>
  <c r="BG385"/>
  <c r="BF385"/>
  <c r="T385"/>
  <c r="R385"/>
  <c r="P385"/>
  <c r="BK385"/>
  <c r="J385"/>
  <c r="BE385"/>
  <c r="BI384"/>
  <c r="BH384"/>
  <c r="BG384"/>
  <c r="BF384"/>
  <c r="T384"/>
  <c r="T383"/>
  <c r="R384"/>
  <c r="R383"/>
  <c r="P384"/>
  <c r="P383"/>
  <c r="BK384"/>
  <c r="BK383"/>
  <c r="J383"/>
  <c r="J384"/>
  <c r="BE384"/>
  <c r="J118"/>
  <c r="BI382"/>
  <c r="BH382"/>
  <c r="BG382"/>
  <c r="BF382"/>
  <c r="T382"/>
  <c r="R382"/>
  <c r="P382"/>
  <c r="BK382"/>
  <c r="J382"/>
  <c r="BE382"/>
  <c r="BI381"/>
  <c r="BH381"/>
  <c r="BG381"/>
  <c r="BF381"/>
  <c r="T381"/>
  <c r="R381"/>
  <c r="P381"/>
  <c r="BK381"/>
  <c r="J381"/>
  <c r="BE381"/>
  <c r="BI380"/>
  <c r="BH380"/>
  <c r="BG380"/>
  <c r="BF380"/>
  <c r="T380"/>
  <c r="R380"/>
  <c r="P380"/>
  <c r="BK380"/>
  <c r="J380"/>
  <c r="BE380"/>
  <c r="BI379"/>
  <c r="BH379"/>
  <c r="BG379"/>
  <c r="BF379"/>
  <c r="T379"/>
  <c r="R379"/>
  <c r="P379"/>
  <c r="BK379"/>
  <c r="J379"/>
  <c r="BE379"/>
  <c r="BI378"/>
  <c r="BH378"/>
  <c r="BG378"/>
  <c r="BF378"/>
  <c r="T378"/>
  <c r="R378"/>
  <c r="P378"/>
  <c r="BK378"/>
  <c r="J378"/>
  <c r="BE378"/>
  <c r="BI377"/>
  <c r="BH377"/>
  <c r="BG377"/>
  <c r="BF377"/>
  <c r="T377"/>
  <c r="R377"/>
  <c r="P377"/>
  <c r="BK377"/>
  <c r="J377"/>
  <c r="BE377"/>
  <c r="BI376"/>
  <c r="BH376"/>
  <c r="BG376"/>
  <c r="BF376"/>
  <c r="T376"/>
  <c r="T375"/>
  <c r="R376"/>
  <c r="R375"/>
  <c r="P376"/>
  <c r="P375"/>
  <c r="BK376"/>
  <c r="BK375"/>
  <c r="J375"/>
  <c r="J376"/>
  <c r="BE376"/>
  <c r="J117"/>
  <c r="BI374"/>
  <c r="BH374"/>
  <c r="BG374"/>
  <c r="BF374"/>
  <c r="T374"/>
  <c r="R374"/>
  <c r="P374"/>
  <c r="BK374"/>
  <c r="J374"/>
  <c r="BE374"/>
  <c r="BI373"/>
  <c r="BH373"/>
  <c r="BG373"/>
  <c r="BF373"/>
  <c r="T373"/>
  <c r="R373"/>
  <c r="P373"/>
  <c r="BK373"/>
  <c r="J373"/>
  <c r="BE373"/>
  <c r="BI372"/>
  <c r="BH372"/>
  <c r="BG372"/>
  <c r="BF372"/>
  <c r="T372"/>
  <c r="R372"/>
  <c r="P372"/>
  <c r="BK372"/>
  <c r="J372"/>
  <c r="BE372"/>
  <c r="BI371"/>
  <c r="BH371"/>
  <c r="BG371"/>
  <c r="BF371"/>
  <c r="T371"/>
  <c r="R371"/>
  <c r="P371"/>
  <c r="BK371"/>
  <c r="J371"/>
  <c r="BE371"/>
  <c r="BI370"/>
  <c r="BH370"/>
  <c r="BG370"/>
  <c r="BF370"/>
  <c r="T370"/>
  <c r="R370"/>
  <c r="P370"/>
  <c r="BK370"/>
  <c r="J370"/>
  <c r="BE370"/>
  <c r="BI369"/>
  <c r="BH369"/>
  <c r="BG369"/>
  <c r="BF369"/>
  <c r="T369"/>
  <c r="R369"/>
  <c r="P369"/>
  <c r="BK369"/>
  <c r="J369"/>
  <c r="BE369"/>
  <c r="BI368"/>
  <c r="BH368"/>
  <c r="BG368"/>
  <c r="BF368"/>
  <c r="T368"/>
  <c r="R368"/>
  <c r="P368"/>
  <c r="BK368"/>
  <c r="J368"/>
  <c r="BE368"/>
  <c r="BI367"/>
  <c r="BH367"/>
  <c r="BG367"/>
  <c r="BF367"/>
  <c r="T367"/>
  <c r="R367"/>
  <c r="P367"/>
  <c r="BK367"/>
  <c r="J367"/>
  <c r="BE367"/>
  <c r="BI366"/>
  <c r="BH366"/>
  <c r="BG366"/>
  <c r="BF366"/>
  <c r="T366"/>
  <c r="R366"/>
  <c r="P366"/>
  <c r="BK366"/>
  <c r="J366"/>
  <c r="BE366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3"/>
  <c r="BH363"/>
  <c r="BG363"/>
  <c r="BF363"/>
  <c r="T363"/>
  <c r="R363"/>
  <c r="P363"/>
  <c r="BK363"/>
  <c r="J363"/>
  <c r="BE363"/>
  <c r="BI362"/>
  <c r="BH362"/>
  <c r="BG362"/>
  <c r="BF362"/>
  <c r="T362"/>
  <c r="T361"/>
  <c r="R362"/>
  <c r="R361"/>
  <c r="P362"/>
  <c r="P361"/>
  <c r="BK362"/>
  <c r="BK361"/>
  <c r="J361"/>
  <c r="J362"/>
  <c r="BE362"/>
  <c r="J116"/>
  <c r="BI360"/>
  <c r="BH360"/>
  <c r="BG360"/>
  <c r="BF360"/>
  <c r="T360"/>
  <c r="R360"/>
  <c r="P360"/>
  <c r="BK360"/>
  <c r="J360"/>
  <c r="BE360"/>
  <c r="BI359"/>
  <c r="BH359"/>
  <c r="BG359"/>
  <c r="BF359"/>
  <c r="T359"/>
  <c r="R359"/>
  <c r="P359"/>
  <c r="BK359"/>
  <c r="J359"/>
  <c r="BE359"/>
  <c r="BI358"/>
  <c r="BH358"/>
  <c r="BG358"/>
  <c r="BF358"/>
  <c r="T358"/>
  <c r="R358"/>
  <c r="P358"/>
  <c r="BK358"/>
  <c r="J358"/>
  <c r="BE358"/>
  <c r="BI357"/>
  <c r="BH357"/>
  <c r="BG357"/>
  <c r="BF357"/>
  <c r="T357"/>
  <c r="R357"/>
  <c r="P357"/>
  <c r="BK357"/>
  <c r="J357"/>
  <c r="BE357"/>
  <c r="BI356"/>
  <c r="BH356"/>
  <c r="BG356"/>
  <c r="BF356"/>
  <c r="T356"/>
  <c r="R356"/>
  <c r="P356"/>
  <c r="BK356"/>
  <c r="J356"/>
  <c r="BE356"/>
  <c r="BI355"/>
  <c r="BH355"/>
  <c r="BG355"/>
  <c r="BF355"/>
  <c r="T355"/>
  <c r="R355"/>
  <c r="P355"/>
  <c r="BK355"/>
  <c r="J355"/>
  <c r="BE355"/>
  <c r="BI354"/>
  <c r="BH354"/>
  <c r="BG354"/>
  <c r="BF354"/>
  <c r="T354"/>
  <c r="R354"/>
  <c r="P354"/>
  <c r="BK354"/>
  <c r="J354"/>
  <c r="BE354"/>
  <c r="BI353"/>
  <c r="BH353"/>
  <c r="BG353"/>
  <c r="BF353"/>
  <c r="T353"/>
  <c r="R353"/>
  <c r="P353"/>
  <c r="BK353"/>
  <c r="J353"/>
  <c r="BE353"/>
  <c r="BI352"/>
  <c r="BH352"/>
  <c r="BG352"/>
  <c r="BF352"/>
  <c r="T352"/>
  <c r="R352"/>
  <c r="P352"/>
  <c r="BK352"/>
  <c r="J352"/>
  <c r="BE352"/>
  <c r="BI351"/>
  <c r="BH351"/>
  <c r="BG351"/>
  <c r="BF351"/>
  <c r="T351"/>
  <c r="R351"/>
  <c r="P351"/>
  <c r="BK351"/>
  <c r="J351"/>
  <c r="BE351"/>
  <c r="BI350"/>
  <c r="BH350"/>
  <c r="BG350"/>
  <c r="BF350"/>
  <c r="T350"/>
  <c r="R350"/>
  <c r="P350"/>
  <c r="BK350"/>
  <c r="J350"/>
  <c r="BE350"/>
  <c r="BI349"/>
  <c r="BH349"/>
  <c r="BG349"/>
  <c r="BF349"/>
  <c r="T349"/>
  <c r="R349"/>
  <c r="P349"/>
  <c r="BK349"/>
  <c r="J349"/>
  <c r="BE349"/>
  <c r="BI348"/>
  <c r="BH348"/>
  <c r="BG348"/>
  <c r="BF348"/>
  <c r="T348"/>
  <c r="R348"/>
  <c r="P348"/>
  <c r="BK348"/>
  <c r="J348"/>
  <c r="BE348"/>
  <c r="BI347"/>
  <c r="BH347"/>
  <c r="BG347"/>
  <c r="BF347"/>
  <c r="T347"/>
  <c r="R347"/>
  <c r="P347"/>
  <c r="BK347"/>
  <c r="J347"/>
  <c r="BE347"/>
  <c r="BI346"/>
  <c r="BH346"/>
  <c r="BG346"/>
  <c r="BF346"/>
  <c r="T346"/>
  <c r="R346"/>
  <c r="P346"/>
  <c r="BK346"/>
  <c r="J346"/>
  <c r="BE346"/>
  <c r="BI345"/>
  <c r="BH345"/>
  <c r="BG345"/>
  <c r="BF345"/>
  <c r="T345"/>
  <c r="R345"/>
  <c r="P345"/>
  <c r="BK345"/>
  <c r="J345"/>
  <c r="BE345"/>
  <c r="BI344"/>
  <c r="BH344"/>
  <c r="BG344"/>
  <c r="BF344"/>
  <c r="T344"/>
  <c r="R344"/>
  <c r="P344"/>
  <c r="BK344"/>
  <c r="J344"/>
  <c r="BE344"/>
  <c r="BI343"/>
  <c r="BH343"/>
  <c r="BG343"/>
  <c r="BF343"/>
  <c r="T343"/>
  <c r="R343"/>
  <c r="P343"/>
  <c r="BK343"/>
  <c r="J343"/>
  <c r="BE343"/>
  <c r="BI342"/>
  <c r="BH342"/>
  <c r="BG342"/>
  <c r="BF342"/>
  <c r="T342"/>
  <c r="R342"/>
  <c r="P342"/>
  <c r="BK342"/>
  <c r="J342"/>
  <c r="BE342"/>
  <c r="BI341"/>
  <c r="BH341"/>
  <c r="BG341"/>
  <c r="BF341"/>
  <c r="T341"/>
  <c r="T340"/>
  <c r="R341"/>
  <c r="R340"/>
  <c r="P341"/>
  <c r="P340"/>
  <c r="BK341"/>
  <c r="BK340"/>
  <c r="J340"/>
  <c r="J341"/>
  <c r="BE341"/>
  <c r="J115"/>
  <c r="BI339"/>
  <c r="BH339"/>
  <c r="BG339"/>
  <c r="BF339"/>
  <c r="T339"/>
  <c r="R339"/>
  <c r="P339"/>
  <c r="BK339"/>
  <c r="J339"/>
  <c r="BE339"/>
  <c r="BI338"/>
  <c r="BH338"/>
  <c r="BG338"/>
  <c r="BF338"/>
  <c r="T338"/>
  <c r="R338"/>
  <c r="P338"/>
  <c r="BK338"/>
  <c r="J338"/>
  <c r="BE338"/>
  <c r="BI337"/>
  <c r="BH337"/>
  <c r="BG337"/>
  <c r="BF337"/>
  <c r="T337"/>
  <c r="R337"/>
  <c r="P337"/>
  <c r="BK337"/>
  <c r="J337"/>
  <c r="BE337"/>
  <c r="BI336"/>
  <c r="BH336"/>
  <c r="BG336"/>
  <c r="BF336"/>
  <c r="T336"/>
  <c r="T335"/>
  <c r="R336"/>
  <c r="R335"/>
  <c r="P336"/>
  <c r="P335"/>
  <c r="BK336"/>
  <c r="BK335"/>
  <c r="J335"/>
  <c r="J336"/>
  <c r="BE336"/>
  <c r="J114"/>
  <c r="BI334"/>
  <c r="BH334"/>
  <c r="BG334"/>
  <c r="BF334"/>
  <c r="T334"/>
  <c r="R334"/>
  <c r="P334"/>
  <c r="BK334"/>
  <c r="J334"/>
  <c r="BE334"/>
  <c r="BI333"/>
  <c r="BH333"/>
  <c r="BG333"/>
  <c r="BF333"/>
  <c r="T333"/>
  <c r="R333"/>
  <c r="P333"/>
  <c r="BK333"/>
  <c r="J333"/>
  <c r="BE333"/>
  <c r="BI332"/>
  <c r="BH332"/>
  <c r="BG332"/>
  <c r="BF332"/>
  <c r="T332"/>
  <c r="R332"/>
  <c r="P332"/>
  <c r="BK332"/>
  <c r="J332"/>
  <c r="BE332"/>
  <c r="BI331"/>
  <c r="BH331"/>
  <c r="BG331"/>
  <c r="BF331"/>
  <c r="T331"/>
  <c r="R331"/>
  <c r="P331"/>
  <c r="BK331"/>
  <c r="J331"/>
  <c r="BE331"/>
  <c r="BI330"/>
  <c r="BH330"/>
  <c r="BG330"/>
  <c r="BF330"/>
  <c r="T330"/>
  <c r="R330"/>
  <c r="P330"/>
  <c r="BK330"/>
  <c r="J330"/>
  <c r="BE330"/>
  <c r="BI329"/>
  <c r="BH329"/>
  <c r="BG329"/>
  <c r="BF329"/>
  <c r="T329"/>
  <c r="R329"/>
  <c r="P329"/>
  <c r="BK329"/>
  <c r="J329"/>
  <c r="BE329"/>
  <c r="BI328"/>
  <c r="BH328"/>
  <c r="BG328"/>
  <c r="BF328"/>
  <c r="T328"/>
  <c r="R328"/>
  <c r="P328"/>
  <c r="BK328"/>
  <c r="J328"/>
  <c r="BE328"/>
  <c r="BI327"/>
  <c r="BH327"/>
  <c r="BG327"/>
  <c r="BF327"/>
  <c r="T327"/>
  <c r="R327"/>
  <c r="P327"/>
  <c r="BK327"/>
  <c r="J327"/>
  <c r="BE327"/>
  <c r="BI326"/>
  <c r="BH326"/>
  <c r="BG326"/>
  <c r="BF326"/>
  <c r="T326"/>
  <c r="R326"/>
  <c r="P326"/>
  <c r="BK326"/>
  <c r="J326"/>
  <c r="BE326"/>
  <c r="BI325"/>
  <c r="BH325"/>
  <c r="BG325"/>
  <c r="BF325"/>
  <c r="T325"/>
  <c r="T324"/>
  <c r="R325"/>
  <c r="R324"/>
  <c r="P325"/>
  <c r="P324"/>
  <c r="BK325"/>
  <c r="BK324"/>
  <c r="J324"/>
  <c r="J325"/>
  <c r="BE325"/>
  <c r="J113"/>
  <c r="BI323"/>
  <c r="BH323"/>
  <c r="BG323"/>
  <c r="BF323"/>
  <c r="T323"/>
  <c r="R323"/>
  <c r="P323"/>
  <c r="BK323"/>
  <c r="J323"/>
  <c r="BE323"/>
  <c r="BI322"/>
  <c r="BH322"/>
  <c r="BG322"/>
  <c r="BF322"/>
  <c r="T322"/>
  <c r="R322"/>
  <c r="P322"/>
  <c r="BK322"/>
  <c r="J322"/>
  <c r="BE322"/>
  <c r="BI321"/>
  <c r="BH321"/>
  <c r="BG321"/>
  <c r="BF321"/>
  <c r="T321"/>
  <c r="R321"/>
  <c r="P321"/>
  <c r="BK321"/>
  <c r="J321"/>
  <c r="BE321"/>
  <c r="BI320"/>
  <c r="BH320"/>
  <c r="BG320"/>
  <c r="BF320"/>
  <c r="T320"/>
  <c r="R320"/>
  <c r="P320"/>
  <c r="BK320"/>
  <c r="J320"/>
  <c r="BE320"/>
  <c r="BI319"/>
  <c r="BH319"/>
  <c r="BG319"/>
  <c r="BF319"/>
  <c r="T319"/>
  <c r="R319"/>
  <c r="P319"/>
  <c r="BK319"/>
  <c r="J319"/>
  <c r="BE319"/>
  <c r="BI318"/>
  <c r="BH318"/>
  <c r="BG318"/>
  <c r="BF318"/>
  <c r="T318"/>
  <c r="R318"/>
  <c r="P318"/>
  <c r="BK318"/>
  <c r="J318"/>
  <c r="BE318"/>
  <c r="BI317"/>
  <c r="BH317"/>
  <c r="BG317"/>
  <c r="BF317"/>
  <c r="T317"/>
  <c r="R317"/>
  <c r="P317"/>
  <c r="BK317"/>
  <c r="J317"/>
  <c r="BE317"/>
  <c r="BI316"/>
  <c r="BH316"/>
  <c r="BG316"/>
  <c r="BF316"/>
  <c r="T316"/>
  <c r="R316"/>
  <c r="P316"/>
  <c r="BK316"/>
  <c r="J316"/>
  <c r="BE316"/>
  <c r="BI315"/>
  <c r="BH315"/>
  <c r="BG315"/>
  <c r="BF315"/>
  <c r="T315"/>
  <c r="R315"/>
  <c r="P315"/>
  <c r="BK315"/>
  <c r="J315"/>
  <c r="BE315"/>
  <c r="BI314"/>
  <c r="BH314"/>
  <c r="BG314"/>
  <c r="BF314"/>
  <c r="T314"/>
  <c r="R314"/>
  <c r="P314"/>
  <c r="BK314"/>
  <c r="J314"/>
  <c r="BE314"/>
  <c r="BI313"/>
  <c r="BH313"/>
  <c r="BG313"/>
  <c r="BF313"/>
  <c r="T313"/>
  <c r="R313"/>
  <c r="P313"/>
  <c r="BK313"/>
  <c r="J313"/>
  <c r="BE313"/>
  <c r="BI312"/>
  <c r="BH312"/>
  <c r="BG312"/>
  <c r="BF312"/>
  <c r="T312"/>
  <c r="T311"/>
  <c r="R312"/>
  <c r="R311"/>
  <c r="P312"/>
  <c r="P311"/>
  <c r="BK312"/>
  <c r="BK311"/>
  <c r="J311"/>
  <c r="J312"/>
  <c r="BE312"/>
  <c r="J112"/>
  <c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8"/>
  <c r="BH308"/>
  <c r="BG308"/>
  <c r="BF308"/>
  <c r="T308"/>
  <c r="T307"/>
  <c r="R308"/>
  <c r="R307"/>
  <c r="P308"/>
  <c r="P307"/>
  <c r="BK308"/>
  <c r="BK307"/>
  <c r="J307"/>
  <c r="J308"/>
  <c r="BE308"/>
  <c r="J111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2"/>
  <c r="BH302"/>
  <c r="BG302"/>
  <c r="BF302"/>
  <c r="T302"/>
  <c r="T301"/>
  <c r="R302"/>
  <c r="R301"/>
  <c r="P302"/>
  <c r="P301"/>
  <c r="BK302"/>
  <c r="BK301"/>
  <c r="J301"/>
  <c r="J302"/>
  <c r="BE302"/>
  <c r="J110"/>
  <c r="BI300"/>
  <c r="BH300"/>
  <c r="BG300"/>
  <c r="BF300"/>
  <c r="T300"/>
  <c r="R300"/>
  <c r="P300"/>
  <c r="BK300"/>
  <c r="J300"/>
  <c r="BE300"/>
  <c r="BI299"/>
  <c r="BH299"/>
  <c r="BG299"/>
  <c r="BF299"/>
  <c r="T299"/>
  <c r="R299"/>
  <c r="P299"/>
  <c r="BK299"/>
  <c r="J299"/>
  <c r="BE299"/>
  <c r="BI298"/>
  <c r="BH298"/>
  <c r="BG298"/>
  <c r="BF298"/>
  <c r="T298"/>
  <c r="R298"/>
  <c r="P298"/>
  <c r="BK298"/>
  <c r="J298"/>
  <c r="BE298"/>
  <c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5"/>
  <c r="BH295"/>
  <c r="BG295"/>
  <c r="BF295"/>
  <c r="T295"/>
  <c r="R295"/>
  <c r="P295"/>
  <c r="BK295"/>
  <c r="J295"/>
  <c r="BE295"/>
  <c r="BI294"/>
  <c r="BH294"/>
  <c r="BG294"/>
  <c r="BF294"/>
  <c r="T294"/>
  <c r="R294"/>
  <c r="P294"/>
  <c r="BK294"/>
  <c r="J294"/>
  <c r="BE294"/>
  <c r="BI293"/>
  <c r="BH293"/>
  <c r="BG293"/>
  <c r="BF293"/>
  <c r="T293"/>
  <c r="R293"/>
  <c r="P293"/>
  <c r="BK293"/>
  <c r="J293"/>
  <c r="BE293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T287"/>
  <c r="T286"/>
  <c r="R288"/>
  <c r="R287"/>
  <c r="R286"/>
  <c r="P288"/>
  <c r="P287"/>
  <c r="P286"/>
  <c r="BK288"/>
  <c r="BK287"/>
  <c r="J287"/>
  <c r="BK286"/>
  <c r="J286"/>
  <c r="J288"/>
  <c r="BE288"/>
  <c r="J109"/>
  <c r="J108"/>
  <c r="BI285"/>
  <c r="BH285"/>
  <c r="BG285"/>
  <c r="BF285"/>
  <c r="T285"/>
  <c r="T284"/>
  <c r="R285"/>
  <c r="R284"/>
  <c r="P285"/>
  <c r="P284"/>
  <c r="BK285"/>
  <c r="BK284"/>
  <c r="J284"/>
  <c r="J285"/>
  <c r="BE285"/>
  <c r="J107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R275"/>
  <c r="P275"/>
  <c r="BK275"/>
  <c r="J275"/>
  <c r="BE275"/>
  <c r="BI274"/>
  <c r="BH274"/>
  <c r="BG274"/>
  <c r="BF274"/>
  <c r="T274"/>
  <c r="T273"/>
  <c r="R274"/>
  <c r="R273"/>
  <c r="P274"/>
  <c r="P273"/>
  <c r="BK274"/>
  <c r="BK273"/>
  <c r="J273"/>
  <c r="J274"/>
  <c r="BE274"/>
  <c r="J106"/>
  <c r="BI272"/>
  <c r="BH272"/>
  <c r="BG272"/>
  <c r="BF272"/>
  <c r="T272"/>
  <c r="R272"/>
  <c r="P272"/>
  <c r="BK272"/>
  <c r="J272"/>
  <c r="BE272"/>
  <c r="BI271"/>
  <c r="BH271"/>
  <c r="BG271"/>
  <c r="BF271"/>
  <c r="T271"/>
  <c r="R271"/>
  <c r="P271"/>
  <c r="BK271"/>
  <c r="J271"/>
  <c r="BE271"/>
  <c r="BI270"/>
  <c r="BH270"/>
  <c r="BG270"/>
  <c r="BF270"/>
  <c r="T270"/>
  <c r="T269"/>
  <c r="R270"/>
  <c r="R269"/>
  <c r="P270"/>
  <c r="P269"/>
  <c r="BK270"/>
  <c r="BK269"/>
  <c r="J269"/>
  <c r="J270"/>
  <c r="BE270"/>
  <c r="J105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T236"/>
  <c r="R237"/>
  <c r="R236"/>
  <c r="P237"/>
  <c r="P236"/>
  <c r="BK237"/>
  <c r="BK236"/>
  <c r="J236"/>
  <c r="J237"/>
  <c r="BE237"/>
  <c r="J104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T219"/>
  <c r="R220"/>
  <c r="R219"/>
  <c r="P220"/>
  <c r="P219"/>
  <c r="BK220"/>
  <c r="BK219"/>
  <c r="J219"/>
  <c r="J220"/>
  <c r="BE220"/>
  <c r="J103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T184"/>
  <c r="R185"/>
  <c r="R184"/>
  <c r="P185"/>
  <c r="P184"/>
  <c r="BK185"/>
  <c r="BK184"/>
  <c r="J184"/>
  <c r="J185"/>
  <c r="BE185"/>
  <c r="J102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T167"/>
  <c r="R168"/>
  <c r="R167"/>
  <c r="P168"/>
  <c r="P167"/>
  <c r="BK168"/>
  <c r="BK167"/>
  <c r="J167"/>
  <c r="J168"/>
  <c r="BE168"/>
  <c r="J101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F39"/>
  <c i="1" r="BD96"/>
  <c i="2" r="BH148"/>
  <c r="F38"/>
  <c i="1" r="BC96"/>
  <c i="2" r="BG148"/>
  <c r="F37"/>
  <c i="1" r="BB96"/>
  <c i="2" r="BF148"/>
  <c r="J36"/>
  <c i="1" r="AW96"/>
  <c i="2" r="F36"/>
  <c i="1" r="BA96"/>
  <c i="2" r="T148"/>
  <c r="T147"/>
  <c r="T146"/>
  <c r="T145"/>
  <c r="R148"/>
  <c r="R147"/>
  <c r="R146"/>
  <c r="R145"/>
  <c r="P148"/>
  <c r="P147"/>
  <c r="P146"/>
  <c r="P145"/>
  <c i="1" r="AU96"/>
  <c i="2" r="BK148"/>
  <c r="BK147"/>
  <c r="J147"/>
  <c r="BK146"/>
  <c r="J146"/>
  <c r="BK145"/>
  <c r="J145"/>
  <c r="J98"/>
  <c r="J32"/>
  <c i="1" r="AG96"/>
  <c i="2" r="J148"/>
  <c r="BE148"/>
  <c r="J35"/>
  <c i="1" r="AV96"/>
  <c i="2" r="F35"/>
  <c i="1" r="AZ96"/>
  <c i="2" r="J100"/>
  <c r="J99"/>
  <c r="J142"/>
  <c r="J141"/>
  <c r="F141"/>
  <c r="F139"/>
  <c r="E137"/>
  <c r="J94"/>
  <c r="J93"/>
  <c r="F93"/>
  <c r="F91"/>
  <c r="E89"/>
  <c r="J41"/>
  <c r="J20"/>
  <c r="E20"/>
  <c r="F142"/>
  <c r="F94"/>
  <c r="J19"/>
  <c r="J14"/>
  <c r="J139"/>
  <c r="J91"/>
  <c r="E7"/>
  <c r="E133"/>
  <c r="E85"/>
  <c i="1" r="BD98"/>
  <c r="BC98"/>
  <c r="BB98"/>
  <c r="BA98"/>
  <c r="AZ98"/>
  <c r="AY98"/>
  <c r="AX98"/>
  <c r="AW98"/>
  <c r="AV98"/>
  <c r="AU98"/>
  <c r="AT98"/>
  <c r="AS98"/>
  <c r="AG98"/>
  <c r="BD95"/>
  <c r="BC95"/>
  <c r="BB95"/>
  <c r="BA95"/>
  <c r="AZ95"/>
  <c r="AY95"/>
  <c r="AX95"/>
  <c r="AW95"/>
  <c r="AV95"/>
  <c r="AU95"/>
  <c r="AT95"/>
  <c r="AS95"/>
  <c r="AG95"/>
  <c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104"/>
  <c r="AN104"/>
  <c r="AT103"/>
  <c r="AN103"/>
  <c r="AT102"/>
  <c r="AN102"/>
  <c r="AT101"/>
  <c r="AN101"/>
  <c r="AT100"/>
  <c r="AN100"/>
  <c r="AT99"/>
  <c r="AN99"/>
  <c r="AN98"/>
  <c r="AT97"/>
  <c r="AN97"/>
  <c r="AT96"/>
  <c r="AN96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<sst xmlns="http://schemas.openxmlformats.org/spreadsheetml/2006/main">
  <si>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</si>
  <si>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</si>
  <si>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</si>
  <si>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</si>
  <si>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</si>
  <si>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{e2ef26e0-7bd8-4a49-bdab-b60550a69e3b}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</si>
  <si>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</si>
  <si>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</si>
  <si>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</si>
  <si>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</si>
  <si>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</si>
  <si>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</si>
  <si>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</si>
  <si>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</si>
  <si>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2(1)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</si>
  <si>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</si>
  <si>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0,1</t>
  </si>
  <si>
    <t>Stavba:</t>
  </si>
  <si>
    <t>Zpracování zemědělských produktů Ekofarmy Kosař</t>
  </si>
  <si>
    <t>KSO:</t>
  </si>
  <si>
    <t>CC-CZ:</t>
  </si>
  <si>
    <t>Místo:</t>
  </si>
  <si>
    <t xml:space="preserve"> Nový Knín</t>
  </si>
  <si>
    <t>Datum:</t>
  </si>
  <si>
    <t>10. 12. 2018</t>
  </si>
  <si>
    <t>Zadavatel:</t>
  </si>
  <si>
    <t>IČ:</t>
  </si>
  <si>
    <t xml:space="preserve"> Ekofarma Kosařův mlýn, s.r.o.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</si>
  <si>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</si>
  <si>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</si>
  <si>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</si>
  <si>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</si>
  <si>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</si>
  <si>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</si>
  <si>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</si>
  <si>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</si>
  <si>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</si>
  <si>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</si>
  <si>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</si>
  <si>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</si>
  <si>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</si>
  <si>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</si>
  <si>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</si>
  <si>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</si>
  <si>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</si>
  <si>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</si>
  <si>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</si>
  <si>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</si>
  <si>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</si>
  <si>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</si>
  <si>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</si>
  <si>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</si>
  <si>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</si>
  <si>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</si>
  <si>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</si>
  <si>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</si>
  <si>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</si>
  <si>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</si>
  <si>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</si>
  <si>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</si>
  <si>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</si>
  <si>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</si>
  <si>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</si>
  <si>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</si>
  <si>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</si>
  <si>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</si>
  <si>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</si>
  <si>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</si>
  <si>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</si>
  <si>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</si>
  <si>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</si>
  <si>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</si>
  <si>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</si>
  <si>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</si>
  <si>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</si>
  <si>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</si>
  <si>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</si>
  <si>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</si>
  <si>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</si>
  <si>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</si>
  <si>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SO 01-Kód 003</t>
  </si>
  <si>
    <t>Objekt mlékárny, jatek a výroby masných výrobků</t>
  </si>
  <si>
    <t>STA</t>
  </si>
  <si>
    <t>1</t>
  </si>
  <si>
    <t>{6bb837f8-3f95-4aa2-93d0-14a73dbe3885}</t>
  </si>
  <si>
    <t>/</t>
  </si>
  <si>
    <t>SO 01-1</t>
  </si>
  <si>
    <t>Stavební část</t>
  </si>
  <si>
    <t>Soupis</t>
  </si>
  <si>
    <t>2</t>
  </si>
  <si>
    <t>{e83845ed-b097-4d32-a4f9-1312150238c1}</t>
  </si>
  <si>
    <t>SO 01-2</t>
  </si>
  <si>
    <t xml:space="preserve">ZTI - vodovod, kanalizace </t>
  </si>
  <si>
    <t>{735197f2-86a9-46e4-9e58-8c226ae4fe5b}</t>
  </si>
  <si>
    <t>SO 01-3</t>
  </si>
  <si>
    <t>Elektroinstalace, hromosvod, přípojka</t>
  </si>
  <si>
    <t>{f9f22278-5761-43e0-b055-c4a2ca16457b}</t>
  </si>
  <si>
    <t>01</t>
  </si>
  <si>
    <t>Elektroinstalace</t>
  </si>
  <si>
    <t>3</t>
  </si>
  <si>
    <t>{4773bfbc-7772-42eb-989c-f2e5f8d27584}</t>
  </si>
  <si>
    <t>02</t>
  </si>
  <si>
    <t>Hromosvody a uzemnění</t>
  </si>
  <si>
    <t>{bb91931f-4e82-4785-a613-304a54b47d16}</t>
  </si>
  <si>
    <t>03</t>
  </si>
  <si>
    <t>Výkopové a zemní práce</t>
  </si>
  <si>
    <t>{d8a62953-8c62-4be2-8ab4-83c907b3db75}</t>
  </si>
  <si>
    <t>SO 02-Kód 007</t>
  </si>
  <si>
    <t>Technologie chlazení</t>
  </si>
  <si>
    <t>{e7cc35fa-b3b1-4dac-82b1-67b0c6a7e545}</t>
  </si>
  <si>
    <t>SO 03-Kód 001</t>
  </si>
  <si>
    <t>Technologie zlepšující zpracování</t>
  </si>
  <si>
    <t>{ecc78ddf-7537-4c54-90b0-a43d2a6d9ad6}</t>
  </si>
  <si>
    <t>SO 04</t>
  </si>
  <si>
    <t xml:space="preserve">Areálové komunikace </t>
  </si>
  <si>
    <t>{045926b9-8321-4287-865a-00b31fc38df3}</t>
  </si>
  <si>
    <t>KRYCÍ LIST SOUPISU PRACÍ</t>
  </si>
  <si>
    <t>Objekt:</t>
  </si>
  <si>
    <t>SO 01-Kód 003 - Objekt mlékárny, jatek a výroby masných výrobků</t>
  </si>
  <si>
    <t>Soupis:</t>
  </si>
  <si>
    <t>SO 01-1 - Stavební část</t>
  </si>
  <si>
    <t>REKAPITULACE ČLENĚNÍ SOUPISU PRACÍ</t>
  </si>
  <si>
    <t>Kód dílu - Popis</t>
  </si>
  <si>
    <t>Cena celkem [CZK]</t>
  </si>
  <si>
    <t>Náklady ze soupisu prací</t>
  </si>
  <si>
    <t>-1</t>
  </si>
  <si>
    <t xml:space="preserve">HSV -  Práce a dodávky HSV</t>
  </si>
  <si>
    <t xml:space="preserve">    1 -  Zemní práce</t>
  </si>
  <si>
    <t xml:space="preserve">    2 -  Zakládání</t>
  </si>
  <si>
    <t xml:space="preserve">    3 -  Svislé a kompletní konstrukce</t>
  </si>
  <si>
    <t xml:space="preserve">    4 -  Vodorovné konstrukce</t>
  </si>
  <si>
    <t xml:space="preserve">    6 -  Úpravy povrchů, podlahy a osazování výplní</t>
  </si>
  <si>
    <t xml:space="preserve">    8 -  Trubní vedení</t>
  </si>
  <si>
    <t xml:space="preserve">    9 -  Ostatní konstrukce a práce, bourání</t>
  </si>
  <si>
    <t xml:space="preserve">    998 -  Přesun hmot</t>
  </si>
  <si>
    <t xml:space="preserve">PSV -  Práce a dodávky PSV</t>
  </si>
  <si>
    <t xml:space="preserve">    711 -  Izolace proti vodě, vlhkosti a plynům</t>
  </si>
  <si>
    <t xml:space="preserve">    713 -  Izolace tepelné</t>
  </si>
  <si>
    <t xml:space="preserve">    751 -  Vzduchotechnika</t>
  </si>
  <si>
    <t xml:space="preserve">    762 -  Konstrukce tesařské</t>
  </si>
  <si>
    <t xml:space="preserve">    764 -  Konstrukce klempířské</t>
  </si>
  <si>
    <t xml:space="preserve">    765 -  Krytina skládaná</t>
  </si>
  <si>
    <t xml:space="preserve">    766 -  Konstrukce truhlářské</t>
  </si>
  <si>
    <t xml:space="preserve">    767 -  Konstrukce zámečnické</t>
  </si>
  <si>
    <t xml:space="preserve">    771 -  Podlahy z dlaždic</t>
  </si>
  <si>
    <t xml:space="preserve">    777 -  Podlahy lité</t>
  </si>
  <si>
    <t xml:space="preserve">    781 -  Dokončovací práce</t>
  </si>
  <si>
    <t xml:space="preserve">    783 -  Dokončovací práce</t>
  </si>
  <si>
    <t xml:space="preserve">    784 -  Dokončovací práce</t>
  </si>
  <si>
    <t>VRN - Vedlejší rozpočtové náklady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</si>
  <si>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</si>
  <si>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</si>
  <si>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</si>
  <si>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</si>
  <si>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</si>
  <si>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</si>
  <si>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</si>
  <si>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</si>
  <si>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</si>
  <si>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</si>
  <si>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</si>
  <si>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</si>
  <si>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</si>
  <si>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</si>
  <si>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</si>
  <si>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 xml:space="preserve"> Práce a dodávky HSV</t>
  </si>
  <si>
    <t>ROZPOCET</t>
  </si>
  <si>
    <t xml:space="preserve"> Zemní práce</t>
  </si>
  <si>
    <t>K</t>
  </si>
  <si>
    <t>10020010.A</t>
  </si>
  <si>
    <t>Čerpání povrchové vody z výkopů</t>
  </si>
  <si>
    <t>ks</t>
  </si>
  <si>
    <t>4</t>
  </si>
  <si>
    <t>1787492290</t>
  </si>
  <si>
    <t>112101102</t>
  </si>
  <si>
    <t>Kácení stromů listnatých D kmene do 500 mm, vč. rozřezání kmene, větví a odvozu na skládku</t>
  </si>
  <si>
    <t>kus</t>
  </si>
  <si>
    <t>-666812662</t>
  </si>
  <si>
    <t>121101103</t>
  </si>
  <si>
    <t>Sejmutí ornice s přemístěním na vzdálenost do 250 m</t>
  </si>
  <si>
    <t>m3</t>
  </si>
  <si>
    <t>1772053236</t>
  </si>
  <si>
    <t>12110110.A</t>
  </si>
  <si>
    <t>Urovnání ornice na provizorní deponii</t>
  </si>
  <si>
    <t>892166404</t>
  </si>
  <si>
    <t>5</t>
  </si>
  <si>
    <t>122201101</t>
  </si>
  <si>
    <t>Odkopávky a prokopávky nezapažené v hornině tř. 3 objem do 100 m3</t>
  </si>
  <si>
    <t>355083866</t>
  </si>
  <si>
    <t>6</t>
  </si>
  <si>
    <t>131201101</t>
  </si>
  <si>
    <t>Hloubení jam nezapažených v hornině tř. 3 objemu do 100 m3</t>
  </si>
  <si>
    <t>-889921672</t>
  </si>
  <si>
    <t>7</t>
  </si>
  <si>
    <t>131201102</t>
  </si>
  <si>
    <t>Hloubení jam nezapažených v hornině tř. 3 objemu do 1000 m3</t>
  </si>
  <si>
    <t>CS ÚRS 2018 01</t>
  </si>
  <si>
    <t>278935092</t>
  </si>
  <si>
    <t>8</t>
  </si>
  <si>
    <t>131201109</t>
  </si>
  <si>
    <t>Příplatek za lepivost u hloubení jam nezapažených v hornině tř. 3</t>
  </si>
  <si>
    <t>-983142953</t>
  </si>
  <si>
    <t>9</t>
  </si>
  <si>
    <t>13220110.A</t>
  </si>
  <si>
    <t>Provedení zemních prací pro vnitřní vodovod a ležatou kanalizaci komplet (výkop, lože, obsyp, zásyp, odvoz přebytku na mezideponii do 500 m, cca 55 m3)</t>
  </si>
  <si>
    <t>m</t>
  </si>
  <si>
    <t>1869895161</t>
  </si>
  <si>
    <t>10</t>
  </si>
  <si>
    <t>132201202</t>
  </si>
  <si>
    <t>Hloubení rýh š do 2000 mm v hornině tř. 3 objemu do 1000 m3</t>
  </si>
  <si>
    <t>1052275238</t>
  </si>
  <si>
    <t>11</t>
  </si>
  <si>
    <t>132201209</t>
  </si>
  <si>
    <t>Příplatek za lepivost k hloubení rýh š do 2000 mm v hornině tř. 3</t>
  </si>
  <si>
    <t>-271801529</t>
  </si>
  <si>
    <t>12</t>
  </si>
  <si>
    <t>132301201</t>
  </si>
  <si>
    <t>Hloubení rýh š do 2000 mm v hornině tř. 4 objemu do 100 m3</t>
  </si>
  <si>
    <t>912231439</t>
  </si>
  <si>
    <t>13</t>
  </si>
  <si>
    <t>132301209</t>
  </si>
  <si>
    <t>Příplatek za lepivost k hloubení rýh š do 2000 mm v hornině tř. 4</t>
  </si>
  <si>
    <t>-1002782760</t>
  </si>
  <si>
    <t>14</t>
  </si>
  <si>
    <t>162301101</t>
  </si>
  <si>
    <t>Vodorovné přemístění do 500 m výkopku/sypaniny z horniny tř. 1 až 4 na mezideponii, vč. uložení</t>
  </si>
  <si>
    <t>111277018</t>
  </si>
  <si>
    <t>16710110.A</t>
  </si>
  <si>
    <t>Nákup zemní skrývky, vč. nakládky a dopravy do 15 km</t>
  </si>
  <si>
    <t>-1904081325</t>
  </si>
  <si>
    <t>16</t>
  </si>
  <si>
    <t>167101102</t>
  </si>
  <si>
    <t>Nakládání výkopku z hornin tř. 1 až 4 přes 100 m3, vč. vodorovného přemístění do 500 m</t>
  </si>
  <si>
    <t>-1232295155</t>
  </si>
  <si>
    <t>17</t>
  </si>
  <si>
    <t>171101104</t>
  </si>
  <si>
    <t>Uložení sypaniny z hornin soudržných do násypů zhutněných do 102 % PS</t>
  </si>
  <si>
    <t>-1802796795</t>
  </si>
  <si>
    <t>18</t>
  </si>
  <si>
    <t>174101101</t>
  </si>
  <si>
    <t>Zásyp jam, šachet rýh nebo kolem objektů sypaninou se zhutněním</t>
  </si>
  <si>
    <t>-209964534</t>
  </si>
  <si>
    <t>19</t>
  </si>
  <si>
    <t>181202305</t>
  </si>
  <si>
    <t>Úprava pláně na násypech se zhutněním</t>
  </si>
  <si>
    <t>m2</t>
  </si>
  <si>
    <t>-1250531478</t>
  </si>
  <si>
    <t xml:space="preserve"> Zakládání</t>
  </si>
  <si>
    <t>20</t>
  </si>
  <si>
    <t>212752212</t>
  </si>
  <si>
    <t>Trativod z drenážních trubek plastových flexibilních D do 100 mm včetně lože otevřený výkop</t>
  </si>
  <si>
    <t>1411572203</t>
  </si>
  <si>
    <t>271532211</t>
  </si>
  <si>
    <t>Podsyp pod základové konstrukce se zhutněním z hrubého kameniva frakce 32 až 63 mm</t>
  </si>
  <si>
    <t>-1427069080</t>
  </si>
  <si>
    <t>22</t>
  </si>
  <si>
    <t>271532212</t>
  </si>
  <si>
    <t>Podsyp pod základové konstrukce se zhutněním z hrubého kameniva frakce 16 až 32 mm</t>
  </si>
  <si>
    <t>-1249921325</t>
  </si>
  <si>
    <t>23</t>
  </si>
  <si>
    <t>273313611</t>
  </si>
  <si>
    <t>Základové desky z betonu tř. C 16/20</t>
  </si>
  <si>
    <t>-866299204</t>
  </si>
  <si>
    <t>24</t>
  </si>
  <si>
    <t>273313811</t>
  </si>
  <si>
    <t>Základové desky z betonu tř. C 25/30</t>
  </si>
  <si>
    <t>-1589622574</t>
  </si>
  <si>
    <t>25</t>
  </si>
  <si>
    <t>273351121</t>
  </si>
  <si>
    <t>Zřízení bednění základových desek</t>
  </si>
  <si>
    <t>-1868275801</t>
  </si>
  <si>
    <t>26</t>
  </si>
  <si>
    <t>273351122</t>
  </si>
  <si>
    <t>Odstranění bednění základových desek</t>
  </si>
  <si>
    <t>954562891</t>
  </si>
  <si>
    <t>27</t>
  </si>
  <si>
    <t>273361821</t>
  </si>
  <si>
    <t>Výztuž základových desek betonářskou ocelí 10 505 (R)</t>
  </si>
  <si>
    <t>t</t>
  </si>
  <si>
    <t>-1648207401</t>
  </si>
  <si>
    <t>28</t>
  </si>
  <si>
    <t>274313711</t>
  </si>
  <si>
    <t>Základové pásy z betonu tř. C 20/25</t>
  </si>
  <si>
    <t>1861036891</t>
  </si>
  <si>
    <t>29</t>
  </si>
  <si>
    <t>274351215</t>
  </si>
  <si>
    <t>Zřízení + odstranění bednění stěn základových pasů</t>
  </si>
  <si>
    <t>-1674074126</t>
  </si>
  <si>
    <t>30</t>
  </si>
  <si>
    <t>274353131</t>
  </si>
  <si>
    <t>Bednění prostupů v základových pásech</t>
  </si>
  <si>
    <t>-1247449566</t>
  </si>
  <si>
    <t>31</t>
  </si>
  <si>
    <t>274361821</t>
  </si>
  <si>
    <t>Výztuž základových pásů betonářskou ocelí 10 505 (R)</t>
  </si>
  <si>
    <t>-117880154</t>
  </si>
  <si>
    <t>32</t>
  </si>
  <si>
    <t>275313811</t>
  </si>
  <si>
    <t>Základové patky z betonu tř. C 25/30</t>
  </si>
  <si>
    <t>1987606071</t>
  </si>
  <si>
    <t>33</t>
  </si>
  <si>
    <t>275351121</t>
  </si>
  <si>
    <t>Zřízení bednění základových patek</t>
  </si>
  <si>
    <t>-173590585</t>
  </si>
  <si>
    <t>34</t>
  </si>
  <si>
    <t>275351122</t>
  </si>
  <si>
    <t>Odstranění bednění základových patek</t>
  </si>
  <si>
    <t>827293429</t>
  </si>
  <si>
    <t>35</t>
  </si>
  <si>
    <t>275361821</t>
  </si>
  <si>
    <t>Výztuž základových patek betonářskou ocelí 10 505 (R)</t>
  </si>
  <si>
    <t>995124386</t>
  </si>
  <si>
    <t xml:space="preserve"> Svislé a kompletní konstrukce</t>
  </si>
  <si>
    <t>36</t>
  </si>
  <si>
    <t>311113134</t>
  </si>
  <si>
    <t>Nosná zeď tl do 300 mm z hladkých tvárnic ztraceného bednění včetně výplně z betonu tř. C 16/20</t>
  </si>
  <si>
    <t>424765071</t>
  </si>
  <si>
    <t>37</t>
  </si>
  <si>
    <t>311113136</t>
  </si>
  <si>
    <t>Nosná zeď tl do 500 mm z hladkých tvárnic ztraceného bednění včetně výplně z betonu tř. C 16/20</t>
  </si>
  <si>
    <t>210209061</t>
  </si>
  <si>
    <t>38</t>
  </si>
  <si>
    <t>311238148</t>
  </si>
  <si>
    <t>Zdivo nosné vnitřní z cihel broušených tl 300 mm pevnosti P 10 lepených PUR pěnou</t>
  </si>
  <si>
    <t>169822157</t>
  </si>
  <si>
    <t>39</t>
  </si>
  <si>
    <t>311238647</t>
  </si>
  <si>
    <t>Zdivo nosné vnější tepelně izolační z cihel broušených tl 440 mm U = 0,19W/m2K na PUR pěnu</t>
  </si>
  <si>
    <t>-532188864</t>
  </si>
  <si>
    <t>40</t>
  </si>
  <si>
    <t>311321411</t>
  </si>
  <si>
    <t>Nosná zeď ze ŽB tř. C 25/30 bez výztuže</t>
  </si>
  <si>
    <t>-323193724</t>
  </si>
  <si>
    <t>41</t>
  </si>
  <si>
    <t>311351121</t>
  </si>
  <si>
    <t>Zřízení oboustranného bednění nosných nadzákladových zdí</t>
  </si>
  <si>
    <t>-624392518</t>
  </si>
  <si>
    <t>42</t>
  </si>
  <si>
    <t>311351122</t>
  </si>
  <si>
    <t>Odstranění oboustranného bednění nosných nadzákladových zdí</t>
  </si>
  <si>
    <t>-813405630</t>
  </si>
  <si>
    <t>43</t>
  </si>
  <si>
    <t>311361321</t>
  </si>
  <si>
    <t>Výztuž nosných zdí betonářskou ocelí 11 373</t>
  </si>
  <si>
    <t>-188355622</t>
  </si>
  <si>
    <t>44</t>
  </si>
  <si>
    <t>311361821</t>
  </si>
  <si>
    <t>Výztuž nosných zdí betonářskou ocelí 10 505</t>
  </si>
  <si>
    <t>-374300483</t>
  </si>
  <si>
    <t>45</t>
  </si>
  <si>
    <t>317141211</t>
  </si>
  <si>
    <t>Překlady ploché z pórobetonu š 125 mm pro světlost otvoru do 900 mm</t>
  </si>
  <si>
    <t>1158890252</t>
  </si>
  <si>
    <t>46</t>
  </si>
  <si>
    <t>317141212</t>
  </si>
  <si>
    <t>Překlady ploché z pórobetonu š 125 mm pro světlost otvoru do 1000 mm</t>
  </si>
  <si>
    <t>1346458792</t>
  </si>
  <si>
    <t>47</t>
  </si>
  <si>
    <t>317168131</t>
  </si>
  <si>
    <t>Překlad keramický vysoký v 23,8 cm dl 125 cm</t>
  </si>
  <si>
    <t>-1064875077</t>
  </si>
  <si>
    <t>48</t>
  </si>
  <si>
    <t>317168132</t>
  </si>
  <si>
    <t>Překlad keramický vysoký v 23,8 cm dl 150 cm</t>
  </si>
  <si>
    <t>-845873150</t>
  </si>
  <si>
    <t>49</t>
  </si>
  <si>
    <t>317168133</t>
  </si>
  <si>
    <t>Překlad keramický vysoký v 23,8 cm dl 175 cm</t>
  </si>
  <si>
    <t>-1017844141</t>
  </si>
  <si>
    <t>50</t>
  </si>
  <si>
    <t>317168135</t>
  </si>
  <si>
    <t>Překlad keramický vysoký v 23,8 cm dl 225 cm</t>
  </si>
  <si>
    <t>-261232787</t>
  </si>
  <si>
    <t>51</t>
  </si>
  <si>
    <t>317168136</t>
  </si>
  <si>
    <t>Překlad keramický vysoký v 23,8 cm dl 250 cm</t>
  </si>
  <si>
    <t>-1664211400</t>
  </si>
  <si>
    <t>52</t>
  </si>
  <si>
    <t>317168138</t>
  </si>
  <si>
    <t>Překlad keramický vysoký v 23,8 cm dl 300 cm</t>
  </si>
  <si>
    <t>-545763321</t>
  </si>
  <si>
    <t>53</t>
  </si>
  <si>
    <t>317168140</t>
  </si>
  <si>
    <t>Překlad keramický vysoký v 23,8 cm dl 350 cm</t>
  </si>
  <si>
    <t>-1721670435</t>
  </si>
  <si>
    <t>54</t>
  </si>
  <si>
    <t>317234410</t>
  </si>
  <si>
    <t>Vyzdívka mezi nosníky z cihel pálených na MC</t>
  </si>
  <si>
    <t>-1481360830</t>
  </si>
  <si>
    <t>55</t>
  </si>
  <si>
    <t>317941123</t>
  </si>
  <si>
    <t>Osazování ocelových válcovaných nosníků na zdivu I, IE, U, UE nebo L do č 22, vč. propojení nosníků pásovinou 50*5 mm</t>
  </si>
  <si>
    <t>237600623</t>
  </si>
  <si>
    <t>56</t>
  </si>
  <si>
    <t>M</t>
  </si>
  <si>
    <t>130107220</t>
  </si>
  <si>
    <t>ocel profilová IPN, v jakosti 11 375, h=200 mm</t>
  </si>
  <si>
    <t>1971402553</t>
  </si>
  <si>
    <t>57</t>
  </si>
  <si>
    <t>317998114</t>
  </si>
  <si>
    <t>Tepelná izolace mezi překlady v 24 cm z polystyrénu tl 90 mm</t>
  </si>
  <si>
    <t>-1759469633</t>
  </si>
  <si>
    <t>58</t>
  </si>
  <si>
    <t>330321514</t>
  </si>
  <si>
    <t>Sloupy nebo pilíře z betonu pro prostředí s mrazovými cykly tř. C 25/30 bez výztuže</t>
  </si>
  <si>
    <t>-1920074872</t>
  </si>
  <si>
    <t>59</t>
  </si>
  <si>
    <t>331351121</t>
  </si>
  <si>
    <t>Zřízení bednění čtyřúhelníkových sloupů v do 4 m průřezu do 0,16 m2</t>
  </si>
  <si>
    <t>786031912</t>
  </si>
  <si>
    <t>60</t>
  </si>
  <si>
    <t>331351122</t>
  </si>
  <si>
    <t>Odstranění bednění čtyřúhelníkových sloupů v do 4 m průřezu do 0,16 m2</t>
  </si>
  <si>
    <t>-1260835202</t>
  </si>
  <si>
    <t>61</t>
  </si>
  <si>
    <t>331361821</t>
  </si>
  <si>
    <t>Výztuž sloupů hranatých betonářskou ocelí 10 505</t>
  </si>
  <si>
    <t>1008062124</t>
  </si>
  <si>
    <t>62</t>
  </si>
  <si>
    <t>342272423</t>
  </si>
  <si>
    <t>Příčky tl 125 mm z pórobetonových přesných hladkých příčkovek objemové hmotnosti 500 kg/m3</t>
  </si>
  <si>
    <t>633163750</t>
  </si>
  <si>
    <t>63</t>
  </si>
  <si>
    <t>342291112</t>
  </si>
  <si>
    <t>Ukotvení příček montážní polyuretanovou pěnou tl příčky přes 100 mm</t>
  </si>
  <si>
    <t>-1853800122</t>
  </si>
  <si>
    <t>64</t>
  </si>
  <si>
    <t>346244381</t>
  </si>
  <si>
    <t>Plentování jednostranné v do 200 mm válcovaných nosníků cihlami</t>
  </si>
  <si>
    <t>-2000640320</t>
  </si>
  <si>
    <t>65</t>
  </si>
  <si>
    <t>380326132</t>
  </si>
  <si>
    <t>Kompletní konstrukce ČOV, nádrží atd. z ŽB se zvýšenými nároky na prostředí tř. C 30/37 tl do 300 mm</t>
  </si>
  <si>
    <t>-152614133</t>
  </si>
  <si>
    <t>66</t>
  </si>
  <si>
    <t>380356231</t>
  </si>
  <si>
    <t>Bednění kompletních konstrukcí ČOV, nádrží nebo vodojemů neomítaných ploch rovinných zřízení + odstranění</t>
  </si>
  <si>
    <t>-1390585401</t>
  </si>
  <si>
    <t>67</t>
  </si>
  <si>
    <t>380361006</t>
  </si>
  <si>
    <t>Výztuž kompletních konstrukcí ČOV, nádrží nebo vodojemů z betonářské oceli 10 505</t>
  </si>
  <si>
    <t>-1730307422</t>
  </si>
  <si>
    <t>68</t>
  </si>
  <si>
    <t>38276111.A</t>
  </si>
  <si>
    <t>Provedení propojovací vložky do stěn u nádrže na pitnou vodu pr. do 100 mm</t>
  </si>
  <si>
    <t>-1296297009</t>
  </si>
  <si>
    <t>69</t>
  </si>
  <si>
    <t>39950142.A</t>
  </si>
  <si>
    <t>D+M vidlicová stupadla na stěnu nádrže</t>
  </si>
  <si>
    <t>-1493522003</t>
  </si>
  <si>
    <t xml:space="preserve"> Vodorovné konstrukce</t>
  </si>
  <si>
    <t>70</t>
  </si>
  <si>
    <t>411133902</t>
  </si>
  <si>
    <t>Montáž stropních panelů z betonu předpjatého bez závěsných háků hmotnosti do 3 t budova v do 18 m</t>
  </si>
  <si>
    <t>174487852</t>
  </si>
  <si>
    <t>71</t>
  </si>
  <si>
    <t>59342106A</t>
  </si>
  <si>
    <t xml:space="preserve">panel stropní dutinový PZD </t>
  </si>
  <si>
    <t>-13243373</t>
  </si>
  <si>
    <t>72</t>
  </si>
  <si>
    <t>413123901</t>
  </si>
  <si>
    <t>Montáž trámů, průvlaků, ztužidel s nesvařovanými spoji hmotnosti do 1,5 t budova v do 18 m</t>
  </si>
  <si>
    <t>-2071970531</t>
  </si>
  <si>
    <t>73</t>
  </si>
  <si>
    <t>59341028</t>
  </si>
  <si>
    <t>nosník stropní ŽB v 210mm dl 5,4m</t>
  </si>
  <si>
    <t>1616654017</t>
  </si>
  <si>
    <t>74</t>
  </si>
  <si>
    <t>444151112</t>
  </si>
  <si>
    <t>Montáž krytiny ocelových střech ze sendvičových panelů šroubovaných budov v do 12 m - stropní konstrukce</t>
  </si>
  <si>
    <t>1101253027</t>
  </si>
  <si>
    <t>75</t>
  </si>
  <si>
    <t>4-002-2</t>
  </si>
  <si>
    <t xml:space="preserve">PUR panel tl. 100 mm </t>
  </si>
  <si>
    <t>1726570280</t>
  </si>
  <si>
    <t>76</t>
  </si>
  <si>
    <t>4-002-3</t>
  </si>
  <si>
    <t>Spojovací a závěsný materiál pro stropní panely</t>
  </si>
  <si>
    <t>15287471</t>
  </si>
  <si>
    <t>77</t>
  </si>
  <si>
    <t>4-002-4</t>
  </si>
  <si>
    <t xml:space="preserve">Olištování PUR panelů v rozích </t>
  </si>
  <si>
    <t>-1562000312</t>
  </si>
  <si>
    <t>78</t>
  </si>
  <si>
    <t>76313292.A</t>
  </si>
  <si>
    <t>Úprava PUR panelů pro strop - prostupy pro instalace (VZT, elektro, chlazení atd.)</t>
  </si>
  <si>
    <t>740089935</t>
  </si>
  <si>
    <t>79</t>
  </si>
  <si>
    <t>417238323</t>
  </si>
  <si>
    <t xml:space="preserve">Obezdívka věnce jednostranná věncovkou  přes 210 do 250 mm bez tepelné izolace</t>
  </si>
  <si>
    <t>742775771</t>
  </si>
  <si>
    <t>80</t>
  </si>
  <si>
    <t>417321414</t>
  </si>
  <si>
    <t>Ztužující pásy a věnce ze ŽB tř. C 20/25</t>
  </si>
  <si>
    <t>1057328864</t>
  </si>
  <si>
    <t>81</t>
  </si>
  <si>
    <t>417351115</t>
  </si>
  <si>
    <t>Zřízení + odstranění bednění ztužujících věnců</t>
  </si>
  <si>
    <t>-2126613056</t>
  </si>
  <si>
    <t>82</t>
  </si>
  <si>
    <t>417361821</t>
  </si>
  <si>
    <t>Výztuž ztužujících pásů a věnců betonářskou ocelí 10 505</t>
  </si>
  <si>
    <t>1535857810</t>
  </si>
  <si>
    <t>83</t>
  </si>
  <si>
    <t>43412142.A</t>
  </si>
  <si>
    <t>Provedení venkovních železobetonových schodišť</t>
  </si>
  <si>
    <t>-1788692117</t>
  </si>
  <si>
    <t>84</t>
  </si>
  <si>
    <t>444171112</t>
  </si>
  <si>
    <t>Montáž krytiny ocelových střech z tvarovaných ocelových plechů šroubovaných budov v do 12 m</t>
  </si>
  <si>
    <t>-2022396028</t>
  </si>
  <si>
    <t>85</t>
  </si>
  <si>
    <t>1548514701</t>
  </si>
  <si>
    <t xml:space="preserve">Plechová krytina </t>
  </si>
  <si>
    <t>1065929907</t>
  </si>
  <si>
    <t xml:space="preserve"> Úpravy povrchů, podlahy a osazování výplní</t>
  </si>
  <si>
    <t>86</t>
  </si>
  <si>
    <t>612131101</t>
  </si>
  <si>
    <t>Cementový postřik vnitřních stěn nanášený celoplošně ručně</t>
  </si>
  <si>
    <t>1529185562</t>
  </si>
  <si>
    <t>87</t>
  </si>
  <si>
    <t>612321121</t>
  </si>
  <si>
    <t>Vápenocementová omítka hladká jednovrstvá vnitřních stěn nanášená ručně</t>
  </si>
  <si>
    <t>42424331</t>
  </si>
  <si>
    <t>88</t>
  </si>
  <si>
    <t>612321141</t>
  </si>
  <si>
    <t>Vápenocementová omítka štuková dvouvrstvá vnitřních stěn nanášená ručně</t>
  </si>
  <si>
    <t>1161579994</t>
  </si>
  <si>
    <t>89</t>
  </si>
  <si>
    <t>61232115.A</t>
  </si>
  <si>
    <t>Příplatky k vnitřní omítce za provedení lišt</t>
  </si>
  <si>
    <t>893703187</t>
  </si>
  <si>
    <t>90</t>
  </si>
  <si>
    <t>61232530.A</t>
  </si>
  <si>
    <t>Příplatek vápenocementová štuková, hladká omítka za provedení ostění nebo nadpraží</t>
  </si>
  <si>
    <t>-26091324</t>
  </si>
  <si>
    <t>91</t>
  </si>
  <si>
    <t>615142012</t>
  </si>
  <si>
    <t>Potažení vnitřních nosníků rabicovým pletivem</t>
  </si>
  <si>
    <t>-1423843475</t>
  </si>
  <si>
    <t>92</t>
  </si>
  <si>
    <t>619991011</t>
  </si>
  <si>
    <t>Obalení konstrukcí a prvků fólií přilepenou lepící páskou</t>
  </si>
  <si>
    <t>-159257101</t>
  </si>
  <si>
    <t>93</t>
  </si>
  <si>
    <t>622131101</t>
  </si>
  <si>
    <t>Cementový postřik vnějších stěn nanášený celoplošně ručně</t>
  </si>
  <si>
    <t>694095457</t>
  </si>
  <si>
    <t>94</t>
  </si>
  <si>
    <t>62253101.A</t>
  </si>
  <si>
    <t>Provedení fasádního nátěru, vč. penetrace</t>
  </si>
  <si>
    <t>1712284275</t>
  </si>
  <si>
    <t>95</t>
  </si>
  <si>
    <t>62253110.A</t>
  </si>
  <si>
    <t>Tenkovrstvá mozaiková omítka, vč. penetrace (sokl objektu - šalovací tvárnice)</t>
  </si>
  <si>
    <t>555725954</t>
  </si>
  <si>
    <t>96</t>
  </si>
  <si>
    <t>622811001</t>
  </si>
  <si>
    <t>Tepelně izolační jednovrstvá omítka vnějších stěn tloušťky do 20 mm</t>
  </si>
  <si>
    <t>1475812824</t>
  </si>
  <si>
    <t>97</t>
  </si>
  <si>
    <t>631311135</t>
  </si>
  <si>
    <t>Mazanina tl do 240 mm z betonu prostého bez zvýšených nároků na prostředí tř. C 20/25</t>
  </si>
  <si>
    <t>-1907683790</t>
  </si>
  <si>
    <t>98</t>
  </si>
  <si>
    <t>631311224</t>
  </si>
  <si>
    <t>Mazanina tl do 120 mm z betonu prostého se zvýšenými nároky na prostředí tř. C 25/30</t>
  </si>
  <si>
    <t>-2060299968</t>
  </si>
  <si>
    <t>99</t>
  </si>
  <si>
    <t>631311234</t>
  </si>
  <si>
    <t>Mazanina tl do 240 mm z betonu prostého se zvýšenými nároky na prostředí tř. C 25/30</t>
  </si>
  <si>
    <t>-1569924243</t>
  </si>
  <si>
    <t>100</t>
  </si>
  <si>
    <t>631319012</t>
  </si>
  <si>
    <t>Příplatek k mazanině tl do 120 mm za přehlazení povrchu</t>
  </si>
  <si>
    <t>-475050654</t>
  </si>
  <si>
    <t>101</t>
  </si>
  <si>
    <t>631319013</t>
  </si>
  <si>
    <t>Příplatek k mazanině tl do 240 mm za přehlazení povrchu</t>
  </si>
  <si>
    <t>-2054713827</t>
  </si>
  <si>
    <t>102</t>
  </si>
  <si>
    <t>631319023-1</t>
  </si>
  <si>
    <t>Příplatek k mazanině tl do 240 mm za finální provedení povrchu - rampy a m.č. 1.72 až 1.74</t>
  </si>
  <si>
    <t>1085133873</t>
  </si>
  <si>
    <t>103</t>
  </si>
  <si>
    <t>631319111</t>
  </si>
  <si>
    <t>Příplatek k mazanině za provedení odtokového žlábku do 200x100 mm</t>
  </si>
  <si>
    <t>-887429342</t>
  </si>
  <si>
    <t>104</t>
  </si>
  <si>
    <t>631319175</t>
  </si>
  <si>
    <t>Příplatek k mazanině tl do 240 mm za stržení povrchu spodní vrstvy před vložením výztuže</t>
  </si>
  <si>
    <t>-200849866</t>
  </si>
  <si>
    <t>105</t>
  </si>
  <si>
    <t>631319185</t>
  </si>
  <si>
    <t>Příplatek k mazanině tl do 240 mm za sklon do 35°</t>
  </si>
  <si>
    <t>-725159733</t>
  </si>
  <si>
    <t>106</t>
  </si>
  <si>
    <t>631319206</t>
  </si>
  <si>
    <t>Příplatek k mazaninám za přidání ocelových vláken (drátkobeton) pro objemové vyztužení 40 kg/m3</t>
  </si>
  <si>
    <t>2070076389</t>
  </si>
  <si>
    <t>107</t>
  </si>
  <si>
    <t>633121112</t>
  </si>
  <si>
    <t>Povrchová úprava průmyslových podlah vsypovou směsí tl 3 mm s přísadou korundu střední provoz</t>
  </si>
  <si>
    <t>647743600</t>
  </si>
  <si>
    <t>108</t>
  </si>
  <si>
    <t>63131922.A</t>
  </si>
  <si>
    <t>Příplatek za čerpadlo na beton (1 x nájezd)</t>
  </si>
  <si>
    <t>1290246683</t>
  </si>
  <si>
    <t>109</t>
  </si>
  <si>
    <t>631351101</t>
  </si>
  <si>
    <t>Zřízení + odstranění bednění rýh a hran v podlahách</t>
  </si>
  <si>
    <t>-1959801684</t>
  </si>
  <si>
    <t>110</t>
  </si>
  <si>
    <t>631362021</t>
  </si>
  <si>
    <t>Výztuž mazanin svařovanými sítěmi Kari, vč. distanční podložky</t>
  </si>
  <si>
    <t>-1740369491</t>
  </si>
  <si>
    <t>111</t>
  </si>
  <si>
    <t>63190050.A</t>
  </si>
  <si>
    <t>Opracování kolem podlahových vpustí</t>
  </si>
  <si>
    <t>1464955848</t>
  </si>
  <si>
    <t>112</t>
  </si>
  <si>
    <t>632481213</t>
  </si>
  <si>
    <t>Separační vrstva z PE fólie</t>
  </si>
  <si>
    <t>1606507933</t>
  </si>
  <si>
    <t>113</t>
  </si>
  <si>
    <t>634911113</t>
  </si>
  <si>
    <t>Řezání dilatačních spár š 5 mm hl do 50 mm v čerstvé betonové mazanině, vč. zatmelení</t>
  </si>
  <si>
    <t>-323593356</t>
  </si>
  <si>
    <t>114</t>
  </si>
  <si>
    <t>635111215</t>
  </si>
  <si>
    <t>Násyp pod podlahy ze štěrkopísku se zhutněním</t>
  </si>
  <si>
    <t>-1949912802</t>
  </si>
  <si>
    <t>115</t>
  </si>
  <si>
    <t>635111241</t>
  </si>
  <si>
    <t>Násyp pod podlahy z hrubého kameniva 8-16 se zhutněním (okapový chodník)</t>
  </si>
  <si>
    <t>2065048850</t>
  </si>
  <si>
    <t>116</t>
  </si>
  <si>
    <t>637211112</t>
  </si>
  <si>
    <t>Okapový chodník z betonových dlaždic tl 60 mm na MC 10</t>
  </si>
  <si>
    <t>-1567632692</t>
  </si>
  <si>
    <t>117</t>
  </si>
  <si>
    <t>637311122</t>
  </si>
  <si>
    <t>Okapový chodník z betonových chodníkových obrubníků stojatých lože beton</t>
  </si>
  <si>
    <t>1993833942</t>
  </si>
  <si>
    <t xml:space="preserve"> Trubní vedení</t>
  </si>
  <si>
    <t>118</t>
  </si>
  <si>
    <t>89421511.A</t>
  </si>
  <si>
    <t>Šachtice domovní kanalizační obestavěný prostor do 3 m3 se stěnami z betonu s plynotěsným poklopem</t>
  </si>
  <si>
    <t>1370364425</t>
  </si>
  <si>
    <t>119</t>
  </si>
  <si>
    <t>89931111.A</t>
  </si>
  <si>
    <t>D+M nerez poklopu pro vstup do nádrže s pitnou vodou (vodotěsný)</t>
  </si>
  <si>
    <t>-1506225982</t>
  </si>
  <si>
    <t>120</t>
  </si>
  <si>
    <t>721242115</t>
  </si>
  <si>
    <t>Lapač střešních splavenin z PP se zápachovou klapkou a lapacím košem DN 110</t>
  </si>
  <si>
    <t>1572212485</t>
  </si>
  <si>
    <t xml:space="preserve"> Ostatní konstrukce a práce, bourání</t>
  </si>
  <si>
    <t>121</t>
  </si>
  <si>
    <t>009-001</t>
  </si>
  <si>
    <t>Zvýšení stropní konstrukce v místě porážky (základové patky, ocelová konstrukce, opláštění PUR panely, zastřešení)</t>
  </si>
  <si>
    <t>-767062289</t>
  </si>
  <si>
    <t>122</t>
  </si>
  <si>
    <t>90010010.A</t>
  </si>
  <si>
    <t>Stavební přípomoce pro řemesla</t>
  </si>
  <si>
    <t>-172370371</t>
  </si>
  <si>
    <t>123</t>
  </si>
  <si>
    <t>91210020.A</t>
  </si>
  <si>
    <t xml:space="preserve">D+M ruční hasicí přístroj </t>
  </si>
  <si>
    <t>-500866969</t>
  </si>
  <si>
    <t>124</t>
  </si>
  <si>
    <t>91210021.A</t>
  </si>
  <si>
    <t xml:space="preserve">D+M bezpečnostních a směrových tabulek, výstražné šrafy </t>
  </si>
  <si>
    <t>1025617796</t>
  </si>
  <si>
    <t>125</t>
  </si>
  <si>
    <t>916991121</t>
  </si>
  <si>
    <t>Lože pod obrubníky, krajníky nebo obruby z dlažebních kostek z betonu prostého</t>
  </si>
  <si>
    <t>854535683</t>
  </si>
  <si>
    <t>126</t>
  </si>
  <si>
    <t>93994111.A</t>
  </si>
  <si>
    <t>Zřízení těsnění pracovní spáry ocelovým plechem mezi dnem a stěnou, stěnou a stropem, vč. dodávky</t>
  </si>
  <si>
    <t>1372236426</t>
  </si>
  <si>
    <t>127</t>
  </si>
  <si>
    <t>941211111</t>
  </si>
  <si>
    <t xml:space="preserve">Montáž, demontáž  a pronájem lešení řadového rámového lehkého zatížení do 200 kg/m2 š do 0,9 m v do 10 m</t>
  </si>
  <si>
    <t>-1799859801</t>
  </si>
  <si>
    <t>128</t>
  </si>
  <si>
    <t>949101111</t>
  </si>
  <si>
    <t>Lešení pomocné pro objekty pozemních staveb s lešeňovou podlahou v do 1,9 m zatížení do 150 kg/m2</t>
  </si>
  <si>
    <t>411741750</t>
  </si>
  <si>
    <t>129</t>
  </si>
  <si>
    <t>952901111</t>
  </si>
  <si>
    <t>Vyčištění budov bytové a občanské výstavby při výšce podlaží do 4 m</t>
  </si>
  <si>
    <t>-1682164882</t>
  </si>
  <si>
    <t>130</t>
  </si>
  <si>
    <t>97303261.A</t>
  </si>
  <si>
    <t>Úprava kapes pro uložení ocelových nosníků, úprava věnců pro osazení dřevěných vazníků</t>
  </si>
  <si>
    <t>-459052527</t>
  </si>
  <si>
    <t>998</t>
  </si>
  <si>
    <t xml:space="preserve"> Přesun hmot</t>
  </si>
  <si>
    <t>131</t>
  </si>
  <si>
    <t>998011001</t>
  </si>
  <si>
    <t>Přesun hmot pro budovy zděné v do 6 m</t>
  </si>
  <si>
    <t>1657463892</t>
  </si>
  <si>
    <t>PSV</t>
  </si>
  <si>
    <t xml:space="preserve"> Práce a dodávky PSV</t>
  </si>
  <si>
    <t>711</t>
  </si>
  <si>
    <t xml:space="preserve"> Izolace proti vodě, vlhkosti a plynům</t>
  </si>
  <si>
    <t>132</t>
  </si>
  <si>
    <t>711111001</t>
  </si>
  <si>
    <t>Provedení izolace proti zemní vlhkosti vodorovné za studena nátěrem penetračním</t>
  </si>
  <si>
    <t>519517294</t>
  </si>
  <si>
    <t>133</t>
  </si>
  <si>
    <t>111631500</t>
  </si>
  <si>
    <t xml:space="preserve">lak asfaltový  bal 9 kg</t>
  </si>
  <si>
    <t>-1470376700</t>
  </si>
  <si>
    <t>134</t>
  </si>
  <si>
    <t>711112001</t>
  </si>
  <si>
    <t>Provedení izolace proti zemní vlhkosti svislé za studena nátěrem penetračním</t>
  </si>
  <si>
    <t>655382494</t>
  </si>
  <si>
    <t>135</t>
  </si>
  <si>
    <t>711141559</t>
  </si>
  <si>
    <t>Provedení izolace proti zemní vlhkosti pásy přitavením vodorovné NAIP</t>
  </si>
  <si>
    <t>1148823397</t>
  </si>
  <si>
    <t>136</t>
  </si>
  <si>
    <t>628361100</t>
  </si>
  <si>
    <t>pás těžký asfaltovaný s hliníkovou vložkkou</t>
  </si>
  <si>
    <t>1492157147</t>
  </si>
  <si>
    <t>137</t>
  </si>
  <si>
    <t>628321340</t>
  </si>
  <si>
    <t xml:space="preserve">pás těžký asfaltovaný </t>
  </si>
  <si>
    <t>168203671</t>
  </si>
  <si>
    <t>138</t>
  </si>
  <si>
    <t>71114156.A</t>
  </si>
  <si>
    <t>Úprava prostupů hydroizolací (střední radonové riziko)</t>
  </si>
  <si>
    <t>717226523</t>
  </si>
  <si>
    <t>139</t>
  </si>
  <si>
    <t>711142559</t>
  </si>
  <si>
    <t>Provedení izolace proti zemní vlhkosti pásy přitavením svislé NAIP</t>
  </si>
  <si>
    <t>-118263064</t>
  </si>
  <si>
    <t>140</t>
  </si>
  <si>
    <t>711491172</t>
  </si>
  <si>
    <t>Provedení ochranné vodorovné vrstvy z textilie, vč. dodávky</t>
  </si>
  <si>
    <t>-386202457</t>
  </si>
  <si>
    <t>141</t>
  </si>
  <si>
    <t>711491272</t>
  </si>
  <si>
    <t>Provedení izolace proti tlakové vodě svislé z textilií vrstva ochranná vč. dodávky</t>
  </si>
  <si>
    <t>-1499813337</t>
  </si>
  <si>
    <t>142</t>
  </si>
  <si>
    <t>711493111</t>
  </si>
  <si>
    <t xml:space="preserve">Izolace proti podpovrchové a tlakové vodě vodorovná  těsnicí kaší</t>
  </si>
  <si>
    <t>842226774</t>
  </si>
  <si>
    <t>143</t>
  </si>
  <si>
    <t>711493121</t>
  </si>
  <si>
    <t xml:space="preserve">Izolace proti podpovrchové a tlakové vodě svislá  těsnicí kaší </t>
  </si>
  <si>
    <t>-1932827685</t>
  </si>
  <si>
    <t>144</t>
  </si>
  <si>
    <t>998711201</t>
  </si>
  <si>
    <t>Přesun hmot procentní pro izolace proti vodě, vlhkosti a plynům v objektech v do 6 m</t>
  </si>
  <si>
    <t>%</t>
  </si>
  <si>
    <t>802388838</t>
  </si>
  <si>
    <t>713</t>
  </si>
  <si>
    <t xml:space="preserve"> Izolace tepelné</t>
  </si>
  <si>
    <t>145</t>
  </si>
  <si>
    <t>713121111</t>
  </si>
  <si>
    <t>Montáž izolace tepelné podlah volně kladenými rohožemi, pásy, dílci, deskami 1 vrstva</t>
  </si>
  <si>
    <t>764099283</t>
  </si>
  <si>
    <t>146</t>
  </si>
  <si>
    <t>283764080</t>
  </si>
  <si>
    <t>deska z extrudovaného polystyrénu 1250 x 600</t>
  </si>
  <si>
    <t>121792025</t>
  </si>
  <si>
    <t>147</t>
  </si>
  <si>
    <t>713121211</t>
  </si>
  <si>
    <t>Montáž izolace tepelné podlah volně kladenými okrajovými pásky</t>
  </si>
  <si>
    <t>-1635137405</t>
  </si>
  <si>
    <t>148</t>
  </si>
  <si>
    <t>631402730</t>
  </si>
  <si>
    <t xml:space="preserve">pásek okrajový  š 80 mm tl.12 mm</t>
  </si>
  <si>
    <t>1826190559</t>
  </si>
  <si>
    <t>149</t>
  </si>
  <si>
    <t>998713201</t>
  </si>
  <si>
    <t>Přesun hmot procentní pro izolace tepelné v objektech v do 6 m</t>
  </si>
  <si>
    <t>1852599634</t>
  </si>
  <si>
    <t>751</t>
  </si>
  <si>
    <t xml:space="preserve"> Vzduchotechnika</t>
  </si>
  <si>
    <t>150</t>
  </si>
  <si>
    <t>751-001</t>
  </si>
  <si>
    <t>D+M nerezové potrubí průměr 300 mm</t>
  </si>
  <si>
    <t>1124738319</t>
  </si>
  <si>
    <t>151</t>
  </si>
  <si>
    <t>751-002</t>
  </si>
  <si>
    <t xml:space="preserve">D+M žaluziová klapka samotížná </t>
  </si>
  <si>
    <t>1194115470</t>
  </si>
  <si>
    <t>152</t>
  </si>
  <si>
    <t>75120010.A</t>
  </si>
  <si>
    <t xml:space="preserve">D+M VZT zařízení </t>
  </si>
  <si>
    <t>-1786634173</t>
  </si>
  <si>
    <t>762</t>
  </si>
  <si>
    <t xml:space="preserve"> Konstrukce tesařské</t>
  </si>
  <si>
    <t>153</t>
  </si>
  <si>
    <t>762083122</t>
  </si>
  <si>
    <t>Impregnace řeziva proti dřevokaznému hmyzu, houbám a plísním máčením třída ohrožení 3 a 4</t>
  </si>
  <si>
    <t>-785781501</t>
  </si>
  <si>
    <t>154</t>
  </si>
  <si>
    <t>76208511.A</t>
  </si>
  <si>
    <t>D+M svorníků nebo kotevních prvků (přístřešky)</t>
  </si>
  <si>
    <t>-979003176</t>
  </si>
  <si>
    <t>155</t>
  </si>
  <si>
    <t>76210020.A</t>
  </si>
  <si>
    <t>D+M dřevěných příhradových vazníků, vč. zavětrování, impregnace, kotvení a výrobní dokumentace</t>
  </si>
  <si>
    <t>1377876472</t>
  </si>
  <si>
    <t>156</t>
  </si>
  <si>
    <t>76210021.A</t>
  </si>
  <si>
    <t>Provedení pochozí revizní lávky mezi příhradovými vazníky (šíře 500 mm)</t>
  </si>
  <si>
    <t>-523263495</t>
  </si>
  <si>
    <t>157</t>
  </si>
  <si>
    <t>762332132</t>
  </si>
  <si>
    <t>Montáž vázaných kcí krovů pravidelných z hraněného řeziva průřezové plochy do 224 cm2</t>
  </si>
  <si>
    <t>-912670292</t>
  </si>
  <si>
    <t>158</t>
  </si>
  <si>
    <t>762332133</t>
  </si>
  <si>
    <t>Montáž vázaných kcí krovů pravidelných z hraněného řeziva průřezové plochy do 288 cm2</t>
  </si>
  <si>
    <t>1556895788</t>
  </si>
  <si>
    <t>159</t>
  </si>
  <si>
    <t>605111600</t>
  </si>
  <si>
    <t>řezivo jehličnaté hranol délka 3 - 3,5 m jakost I.</t>
  </si>
  <si>
    <t>1130633874</t>
  </si>
  <si>
    <t>160</t>
  </si>
  <si>
    <t>762342216</t>
  </si>
  <si>
    <t>Montáž laťování na střechách jednoduchých sklonu do 60° osové vzdálenosti do 600 mm</t>
  </si>
  <si>
    <t>184673446</t>
  </si>
  <si>
    <t>161</t>
  </si>
  <si>
    <t>762342441</t>
  </si>
  <si>
    <t>Montáž lišt trojúhelníkových nebo kontralatí na střechách sklonu do 60°</t>
  </si>
  <si>
    <t>-2008522107</t>
  </si>
  <si>
    <t>162</t>
  </si>
  <si>
    <t>605141140</t>
  </si>
  <si>
    <t>řezivo jehličnaté, střešní latě impregnované dl 4 m</t>
  </si>
  <si>
    <t>-1931514999</t>
  </si>
  <si>
    <t>163</t>
  </si>
  <si>
    <t>762395000</t>
  </si>
  <si>
    <t>Spojovací prostředky pro montáž krovu, bednění, laťování, světlíky, klíny</t>
  </si>
  <si>
    <t>1539070741</t>
  </si>
  <si>
    <t>164</t>
  </si>
  <si>
    <t>998762202</t>
  </si>
  <si>
    <t>Přesun hmot procentní pro kce tesařské v objektech v do 12 m</t>
  </si>
  <si>
    <t>1115838550</t>
  </si>
  <si>
    <t>764</t>
  </si>
  <si>
    <t xml:space="preserve"> Konstrukce klempířské</t>
  </si>
  <si>
    <t>165</t>
  </si>
  <si>
    <t>764011611</t>
  </si>
  <si>
    <t>Podkladní plech z Pz s upraveným povrchem rš 150 mm</t>
  </si>
  <si>
    <t>-1137922528</t>
  </si>
  <si>
    <t>166</t>
  </si>
  <si>
    <t>764211636</t>
  </si>
  <si>
    <t>Oplechování nevětraného hřebene z Pz s povrchovou úpravou s hřebenovým plechem rš 500 mm</t>
  </si>
  <si>
    <t>67921919</t>
  </si>
  <si>
    <t>167</t>
  </si>
  <si>
    <t>764212634</t>
  </si>
  <si>
    <t>Oplechování štítu závětrnou lištou z Pz s povrchovou úpravou rš 330 mm</t>
  </si>
  <si>
    <t>1777969263</t>
  </si>
  <si>
    <t>168</t>
  </si>
  <si>
    <t>764216644</t>
  </si>
  <si>
    <t>Oplechování rovných parapetů celoplošně lepené z Pz s povrchovou úpravou rš 330 mm</t>
  </si>
  <si>
    <t>1973303528</t>
  </si>
  <si>
    <t>169</t>
  </si>
  <si>
    <t>764311605</t>
  </si>
  <si>
    <t>Lemování zdí z Pz s povrchovou úpravou rš 400 mm</t>
  </si>
  <si>
    <t>-596234762</t>
  </si>
  <si>
    <t>170</t>
  </si>
  <si>
    <t>76431464.A</t>
  </si>
  <si>
    <t>Lemování komínu ve střešní krytině</t>
  </si>
  <si>
    <t>-373145845</t>
  </si>
  <si>
    <t>171</t>
  </si>
  <si>
    <t>764511602</t>
  </si>
  <si>
    <t>Žlab podokapní půlkruhový z Pz s povrchovou úpravou rš 330 mm</t>
  </si>
  <si>
    <t>927865762</t>
  </si>
  <si>
    <t>172</t>
  </si>
  <si>
    <t>764511642</t>
  </si>
  <si>
    <t>Kotlík oválný (trychtýřový) pro podokapní žlaby z Pz s povrchovou úpravou 330/100 mm</t>
  </si>
  <si>
    <t>-1744847853</t>
  </si>
  <si>
    <t>173</t>
  </si>
  <si>
    <t>764518622</t>
  </si>
  <si>
    <t>Svody kruhové včetně objímek, kolen, odskoků z Pz s povrchovou úpravou průměru 100 mm</t>
  </si>
  <si>
    <t>1337372628</t>
  </si>
  <si>
    <t>174</t>
  </si>
  <si>
    <t>998764202</t>
  </si>
  <si>
    <t>Přesun hmot procentní pro konstrukce klempířské v objektech v do 12 m</t>
  </si>
  <si>
    <t>1822349652</t>
  </si>
  <si>
    <t>765</t>
  </si>
  <si>
    <t xml:space="preserve"> Krytina skládaná</t>
  </si>
  <si>
    <t>175</t>
  </si>
  <si>
    <t>76511120.A</t>
  </si>
  <si>
    <t>D+M okapní jednoduchá větrací mřížka</t>
  </si>
  <si>
    <t>-1127257381</t>
  </si>
  <si>
    <t>176</t>
  </si>
  <si>
    <t>765191021</t>
  </si>
  <si>
    <t>Montáž pojistné hydroizolační fólie kladené ve sklonu přes 20° s lepenými spoji na krokve</t>
  </si>
  <si>
    <t>-1889524901</t>
  </si>
  <si>
    <t>177</t>
  </si>
  <si>
    <t>283292680</t>
  </si>
  <si>
    <t>folie podstřešní difúzní 140 g/m2</t>
  </si>
  <si>
    <t>1805810799</t>
  </si>
  <si>
    <t>178</t>
  </si>
  <si>
    <t>998765202</t>
  </si>
  <si>
    <t>Přesun hmot procentní pro krytiny skládané v objektech v do 12 m</t>
  </si>
  <si>
    <t>-419034640</t>
  </si>
  <si>
    <t>766</t>
  </si>
  <si>
    <t xml:space="preserve"> Konstrukce truhlářské</t>
  </si>
  <si>
    <t>179</t>
  </si>
  <si>
    <t>76623111.A</t>
  </si>
  <si>
    <t>D+M půdního poklopu s PO EW 15 DP3, tepelnou izolací tl. 100 mm, vč. provedení výlezového tubusu z OSB desek a roštěm</t>
  </si>
  <si>
    <t>-979899732</t>
  </si>
  <si>
    <t>180</t>
  </si>
  <si>
    <t>76639120.A</t>
  </si>
  <si>
    <t>D+M kuchyňské linky, vč. dřezu, baterie a dvouplotýnkového sporáku</t>
  </si>
  <si>
    <t>-327525884</t>
  </si>
  <si>
    <t>181</t>
  </si>
  <si>
    <t>766421234</t>
  </si>
  <si>
    <t>Montáž obložení podhledů jednoduchých palubkami z tvrdého dřeva š přes 100 mm</t>
  </si>
  <si>
    <t>1703653451</t>
  </si>
  <si>
    <t>182</t>
  </si>
  <si>
    <t>611911550</t>
  </si>
  <si>
    <t>palubky obkladové SM profil klasický 19 x 116 mm A/B</t>
  </si>
  <si>
    <t>-903526577</t>
  </si>
  <si>
    <t>183</t>
  </si>
  <si>
    <t>766427112</t>
  </si>
  <si>
    <t>Montáž obložení podhledů podkladového roštu</t>
  </si>
  <si>
    <t>-1175153564</t>
  </si>
  <si>
    <t>184</t>
  </si>
  <si>
    <t>99509755</t>
  </si>
  <si>
    <t>185</t>
  </si>
  <si>
    <t>76662211.A</t>
  </si>
  <si>
    <t>D+M plastových oken s izolačním dvojsklem s rámem do zdiva, rozměr 1800*1550 mm</t>
  </si>
  <si>
    <t>1217744808</t>
  </si>
  <si>
    <t>186</t>
  </si>
  <si>
    <t>76662212.A</t>
  </si>
  <si>
    <t>D+M plastových oken s izolačním dvojsklem s rámem do zdiva, rozměr 1800*800 mm</t>
  </si>
  <si>
    <t>-1120941977</t>
  </si>
  <si>
    <t>187</t>
  </si>
  <si>
    <t>76662213.A</t>
  </si>
  <si>
    <t>D+M plastových oken s izolačním dvojsklem s rámem do zdiva, rozměr 1500*800 mm</t>
  </si>
  <si>
    <t>-1962440298</t>
  </si>
  <si>
    <t>188</t>
  </si>
  <si>
    <t>76662214.A</t>
  </si>
  <si>
    <t>D+M plastových oken s izolačním dvojsklem s rámem do zdiva, rozměr 1400*1550 mm</t>
  </si>
  <si>
    <t>449470854</t>
  </si>
  <si>
    <t>189</t>
  </si>
  <si>
    <t>76662215.A</t>
  </si>
  <si>
    <t>D+M plastových oken s izolačním dvojsklem s rámem do zdiva, rozměr 800*550 mm</t>
  </si>
  <si>
    <t>707359004</t>
  </si>
  <si>
    <t>190</t>
  </si>
  <si>
    <t>76664215.A</t>
  </si>
  <si>
    <t>Příplatek za D+M sítě proti hmyzu</t>
  </si>
  <si>
    <t>-848445688</t>
  </si>
  <si>
    <t>191</t>
  </si>
  <si>
    <t>76665010.A</t>
  </si>
  <si>
    <t>D+M vnější prosklené plastové stěny o rozměru 2000*2450 mm, s vchodovými dveřmi šíře 1000 mm</t>
  </si>
  <si>
    <t>2055219690</t>
  </si>
  <si>
    <t>192</t>
  </si>
  <si>
    <t>76665011.A</t>
  </si>
  <si>
    <t>D+M vnější plastové dveře plné, šíře do 1100 mm vč. zárubně</t>
  </si>
  <si>
    <t>-629960304</t>
  </si>
  <si>
    <t>193</t>
  </si>
  <si>
    <t>76666010.A</t>
  </si>
  <si>
    <t>D+M vnitřní plastové dveře plné jednokřídlé, šíře do 800 mm vč. zárubně</t>
  </si>
  <si>
    <t>680259099</t>
  </si>
  <si>
    <t>194</t>
  </si>
  <si>
    <t>76666011.A</t>
  </si>
  <si>
    <t>D+M vnitřní plastové dveře plné jednokřídlé, šíře do 1000 mm vč. zárubně</t>
  </si>
  <si>
    <t>184372401</t>
  </si>
  <si>
    <t>195</t>
  </si>
  <si>
    <t>76666041.A</t>
  </si>
  <si>
    <t>D+M vnitřní dveře zasunovací, vč. pouzdra</t>
  </si>
  <si>
    <t>1194175082</t>
  </si>
  <si>
    <t>196</t>
  </si>
  <si>
    <t>76668100.A</t>
  </si>
  <si>
    <t>D+M protipožárních ocelových dveří, rozměr 900*2250 m, vč. zárubně</t>
  </si>
  <si>
    <t>1670854679</t>
  </si>
  <si>
    <t>197</t>
  </si>
  <si>
    <t>76669411.A</t>
  </si>
  <si>
    <t>D+M parapetních desek dřevěných nebo plastových šířky do 30 cm</t>
  </si>
  <si>
    <t>1654354724</t>
  </si>
  <si>
    <t>198</t>
  </si>
  <si>
    <t>998766202</t>
  </si>
  <si>
    <t>Přesun hmot procentní pro konstrukce truhlářské v objektech v do 12 m</t>
  </si>
  <si>
    <t>-1952656629</t>
  </si>
  <si>
    <t>767</t>
  </si>
  <si>
    <t xml:space="preserve"> Konstrukce zámečnické</t>
  </si>
  <si>
    <t>199</t>
  </si>
  <si>
    <t>1.03</t>
  </si>
  <si>
    <t xml:space="preserve">Nosná konstrukce zink. šroubovaná ( profil I 120mm, I 160 mm, I 180mm,  I 220mm, vč. rohových a deskových spojů, závěsů NK, zavětrování a spoj. materiálu)</t>
  </si>
  <si>
    <t>kg</t>
  </si>
  <si>
    <t>1656640709</t>
  </si>
  <si>
    <t>200</t>
  </si>
  <si>
    <t>11111</t>
  </si>
  <si>
    <t xml:space="preserve">nosná KCE - vynesení štítové stěny v místě naskladnění dobytka </t>
  </si>
  <si>
    <t>-225299952</t>
  </si>
  <si>
    <t>201</t>
  </si>
  <si>
    <t>76710020.A</t>
  </si>
  <si>
    <t>D+M výlezového žebříku na půdu, vč. uchycení na stěnu</t>
  </si>
  <si>
    <t>1666282161</t>
  </si>
  <si>
    <t>202</t>
  </si>
  <si>
    <t>76716111.A</t>
  </si>
  <si>
    <t>D+M ocelového zábradlí, povrchová úprava pozink</t>
  </si>
  <si>
    <t>-1752654587</t>
  </si>
  <si>
    <t>203</t>
  </si>
  <si>
    <t>76765111.A</t>
  </si>
  <si>
    <t>D+M hliníkových vrat sekčních zajížděcích pod strop, rozměr 2600*2200 mm</t>
  </si>
  <si>
    <t>366565583</t>
  </si>
  <si>
    <t>204</t>
  </si>
  <si>
    <t>76765112.A</t>
  </si>
  <si>
    <t>D+M pomocné nosné kce pro sekční vrata</t>
  </si>
  <si>
    <t>-1290125978</t>
  </si>
  <si>
    <t>205</t>
  </si>
  <si>
    <t>76765113.A</t>
  </si>
  <si>
    <t>D+M hliníkových vrat rolovacích, rozměr 3000*2500 mm</t>
  </si>
  <si>
    <t>510402971</t>
  </si>
  <si>
    <t>206</t>
  </si>
  <si>
    <t>76799411.A</t>
  </si>
  <si>
    <t>D+M přechodových podlahových lišt</t>
  </si>
  <si>
    <t>614264136</t>
  </si>
  <si>
    <t>207</t>
  </si>
  <si>
    <t>76799511.A</t>
  </si>
  <si>
    <t>D+M ukončovacích L profilů 50*50*5, povrchová úprava pozink (dveře, vrata)</t>
  </si>
  <si>
    <t>1037596327</t>
  </si>
  <si>
    <t>208</t>
  </si>
  <si>
    <t>76799512.A</t>
  </si>
  <si>
    <t>D+M U 120 povrchová úprava pozink (ukončení rampy po obvodě)</t>
  </si>
  <si>
    <t>646217796</t>
  </si>
  <si>
    <t>209</t>
  </si>
  <si>
    <t>76799517.A</t>
  </si>
  <si>
    <t>D+M kotvení dřev. sloupu u přístřešku k podlaze</t>
  </si>
  <si>
    <t>-1931314559</t>
  </si>
  <si>
    <t>210</t>
  </si>
  <si>
    <t>76799518.A</t>
  </si>
  <si>
    <t>Provedení sněhových zachytávačů - trubková zábrana</t>
  </si>
  <si>
    <t>-408585903</t>
  </si>
  <si>
    <t>211</t>
  </si>
  <si>
    <t>998767201</t>
  </si>
  <si>
    <t>Přesun hmot procentní pro zámečnické konstrukce v objektech v do 6 m</t>
  </si>
  <si>
    <t>-794466027</t>
  </si>
  <si>
    <t>771</t>
  </si>
  <si>
    <t xml:space="preserve"> Podlahy z dlaždic</t>
  </si>
  <si>
    <t>212</t>
  </si>
  <si>
    <t>77147411.A</t>
  </si>
  <si>
    <t>D+M soklíku s podžlábkem flexibilní lepidlo v do 120 mm</t>
  </si>
  <si>
    <t>-836912510</t>
  </si>
  <si>
    <t>213</t>
  </si>
  <si>
    <t>771574116</t>
  </si>
  <si>
    <t>Montáž podlah keramických režných hladkých lepených flexibilním lepidlem do 25 ks/m2</t>
  </si>
  <si>
    <t>1155558006</t>
  </si>
  <si>
    <t>214</t>
  </si>
  <si>
    <t>597611180</t>
  </si>
  <si>
    <t>dlaždice keramické</t>
  </si>
  <si>
    <t>269451708</t>
  </si>
  <si>
    <t>215</t>
  </si>
  <si>
    <t>77159111.A</t>
  </si>
  <si>
    <t>Příplatek za spárovací hmotu</t>
  </si>
  <si>
    <t>-1749658340</t>
  </si>
  <si>
    <t>216</t>
  </si>
  <si>
    <t>771591111</t>
  </si>
  <si>
    <t>Podlahy penetrace podkladu</t>
  </si>
  <si>
    <t>-2059282519</t>
  </si>
  <si>
    <t>217</t>
  </si>
  <si>
    <t>771990112</t>
  </si>
  <si>
    <t>Vyrovnání podkladu samonivelační stěrkou tl 5 mm pevnosti 30 Mpa</t>
  </si>
  <si>
    <t>-2113158971</t>
  </si>
  <si>
    <t>218</t>
  </si>
  <si>
    <t>998771201</t>
  </si>
  <si>
    <t>Přesun hmot procentní pro podlahy z dlaždic v objektech v do 6 m</t>
  </si>
  <si>
    <t>596945930</t>
  </si>
  <si>
    <t>777</t>
  </si>
  <si>
    <t xml:space="preserve"> Podlahy lité</t>
  </si>
  <si>
    <t>219</t>
  </si>
  <si>
    <t>777121115</t>
  </si>
  <si>
    <t>Vyrovnání podkladu podlah epoxidovou stěrkou plněnou pískem plochy přes 1,0 m2 tl do 5 mm</t>
  </si>
  <si>
    <t>-1601124756</t>
  </si>
  <si>
    <t>220</t>
  </si>
  <si>
    <t>77751110.A</t>
  </si>
  <si>
    <t>Provedení lité stěrky na bázi epoxidových pryskyřic v tl. 6 mm (pro potravinářský průmysl)</t>
  </si>
  <si>
    <t>1515388703</t>
  </si>
  <si>
    <t>221</t>
  </si>
  <si>
    <t>77751111.A</t>
  </si>
  <si>
    <t>Provedení hygienického soklíku - nerez lišta</t>
  </si>
  <si>
    <t>-520139746</t>
  </si>
  <si>
    <t>222</t>
  </si>
  <si>
    <t>998777201</t>
  </si>
  <si>
    <t>Přesun hmot procentní pro podlahy lité v objektech v do 6 m</t>
  </si>
  <si>
    <t>517687124</t>
  </si>
  <si>
    <t>781</t>
  </si>
  <si>
    <t xml:space="preserve"> Dokončovací práce</t>
  </si>
  <si>
    <t>223</t>
  </si>
  <si>
    <t>781474114</t>
  </si>
  <si>
    <t>Montáž obkladů vnitřních keramických hladkých do 22 ks/m2 lepených flexibilním lepidlem</t>
  </si>
  <si>
    <t>1980416113</t>
  </si>
  <si>
    <t>224</t>
  </si>
  <si>
    <t>597610260</t>
  </si>
  <si>
    <t>obkládačky keramické</t>
  </si>
  <si>
    <t>447478553</t>
  </si>
  <si>
    <t>225</t>
  </si>
  <si>
    <t>781494511</t>
  </si>
  <si>
    <t>Plastové profily ukončovací lepené flexibilním lepidlem</t>
  </si>
  <si>
    <t>-1320976757</t>
  </si>
  <si>
    <t>226</t>
  </si>
  <si>
    <t>78149452.A</t>
  </si>
  <si>
    <t>D+M nerez dvířek u čistícího kusu na kanalizační stoupačce</t>
  </si>
  <si>
    <t>1002965684</t>
  </si>
  <si>
    <t>227</t>
  </si>
  <si>
    <t>78149511.A</t>
  </si>
  <si>
    <t>1255231919</t>
  </si>
  <si>
    <t>228</t>
  </si>
  <si>
    <t>781495111</t>
  </si>
  <si>
    <t>Penetrace podkladu vnitřních obkladů</t>
  </si>
  <si>
    <t>-32448318</t>
  </si>
  <si>
    <t>229</t>
  </si>
  <si>
    <t>781674113</t>
  </si>
  <si>
    <t>Montáž obkladů parapetů šířky do 200 mm z dlaždic keramických lepených flexibilním lepidlem</t>
  </si>
  <si>
    <t>318211735</t>
  </si>
  <si>
    <t>230</t>
  </si>
  <si>
    <t>2132783663</t>
  </si>
  <si>
    <t>231</t>
  </si>
  <si>
    <t>998781201</t>
  </si>
  <si>
    <t>Přesun hmot procentní pro obklady keramické v objektech v do 6 m</t>
  </si>
  <si>
    <t>-230893900</t>
  </si>
  <si>
    <t>783</t>
  </si>
  <si>
    <t>232</t>
  </si>
  <si>
    <t>78320010.A</t>
  </si>
  <si>
    <t>D+M povrchového stěrkového nátěru na stěny</t>
  </si>
  <si>
    <t>1798779088</t>
  </si>
  <si>
    <t>233</t>
  </si>
  <si>
    <t>783218111</t>
  </si>
  <si>
    <t>Lazurovací dvojnásobný syntetický nátěr (palubkové obložení)</t>
  </si>
  <si>
    <t>-232519396</t>
  </si>
  <si>
    <t>234</t>
  </si>
  <si>
    <t>783314201</t>
  </si>
  <si>
    <t>Základní antikorozní jednonásobný syntetický standardní nátěr zámečnických konstrukcí</t>
  </si>
  <si>
    <t>-1291037608</t>
  </si>
  <si>
    <t>235</t>
  </si>
  <si>
    <t>78392716.A</t>
  </si>
  <si>
    <t>Ochranný nátěr betonového povrchu nádrže na vodu (zdravotně nezávadný)</t>
  </si>
  <si>
    <t>330782400</t>
  </si>
  <si>
    <t>784</t>
  </si>
  <si>
    <t>236</t>
  </si>
  <si>
    <t>784181103</t>
  </si>
  <si>
    <t>Základní akrylátová jednonásobná penetrace podkladu v místnostech výšky do 5,00m</t>
  </si>
  <si>
    <t>764344441</t>
  </si>
  <si>
    <t>237</t>
  </si>
  <si>
    <t>784221103</t>
  </si>
  <si>
    <t xml:space="preserve">Dvojnásobné bílé malby  ze směsí za sucha dobře otěruvzdorných v místnostech do 5,00 m</t>
  </si>
  <si>
    <t>1582028247</t>
  </si>
  <si>
    <t>VRN</t>
  </si>
  <si>
    <t>Vedlejší rozpočtové náklady</t>
  </si>
  <si>
    <t>VRN9</t>
  </si>
  <si>
    <t>Ostatní náklady</t>
  </si>
  <si>
    <t>238</t>
  </si>
  <si>
    <t>090001000</t>
  </si>
  <si>
    <t>1024</t>
  </si>
  <si>
    <t>1238200780</t>
  </si>
  <si>
    <t xml:space="preserve">SO 01-2 - ZTI - vodovod, kanalizace </t>
  </si>
  <si>
    <t xml:space="preserve">    7 -  Zdravotechnika</t>
  </si>
  <si>
    <t xml:space="preserve">    721 -  Zdravotechnika</t>
  </si>
  <si>
    <t xml:space="preserve">    722 -  Zdravotechnika</t>
  </si>
  <si>
    <t xml:space="preserve">    724 -  Zdravotechnika</t>
  </si>
  <si>
    <t xml:space="preserve">    725 -  Zdravotechnika</t>
  </si>
  <si>
    <t>132212101</t>
  </si>
  <si>
    <t>Hloubení rýh š do 600 mm ručním nebo pneum nářadím v soudržných horninách tř. 3</t>
  </si>
  <si>
    <t>1911010589</t>
  </si>
  <si>
    <t>162201211</t>
  </si>
  <si>
    <t>Vodorovné přemístění výkopku z horniny tř. 1 až 4 stavebním kolečkem do 10 m</t>
  </si>
  <si>
    <t>854594150</t>
  </si>
  <si>
    <t>162201219</t>
  </si>
  <si>
    <t>Příplatek k vodorovnému přemístění výkopku z horniny tř. 1 až 4 stavebním kolečkem ZKD 10 m</t>
  </si>
  <si>
    <t>-1573380840</t>
  </si>
  <si>
    <t>171201201</t>
  </si>
  <si>
    <t>Uložení sypaniny na skládky (bez skládkovného)</t>
  </si>
  <si>
    <t>1205622128</t>
  </si>
  <si>
    <t>-1860786045</t>
  </si>
  <si>
    <t>175151101</t>
  </si>
  <si>
    <t>Obsypání potrubí strojně sypaninou bez prohození, uloženou do 3 m</t>
  </si>
  <si>
    <t>-1574043650</t>
  </si>
  <si>
    <t>583313450</t>
  </si>
  <si>
    <t>kamenivo těžené drobné tříděné frakce 0-4</t>
  </si>
  <si>
    <t>-1977491496</t>
  </si>
  <si>
    <t>212572111</t>
  </si>
  <si>
    <t xml:space="preserve">Lože  ze štěrkopísku tříděného</t>
  </si>
  <si>
    <t>393518867</t>
  </si>
  <si>
    <t>998276101</t>
  </si>
  <si>
    <t>Přesun hmot pro trubní vedení z trub z plastických hmot otevřený výkop</t>
  </si>
  <si>
    <t>1269093039</t>
  </si>
  <si>
    <t xml:space="preserve"> Zdravotechnika</t>
  </si>
  <si>
    <t>469-020</t>
  </si>
  <si>
    <t>Bourací a stavební práce</t>
  </si>
  <si>
    <t>hod</t>
  </si>
  <si>
    <t>-1993835062</t>
  </si>
  <si>
    <t>721</t>
  </si>
  <si>
    <t>721173401</t>
  </si>
  <si>
    <t>Potrubí kanalizační plastové svodné systém KG DN 100</t>
  </si>
  <si>
    <t>901198320</t>
  </si>
  <si>
    <t>721173402</t>
  </si>
  <si>
    <t>Potrubí kanalizační plastové svodné systém KG DN 125</t>
  </si>
  <si>
    <t>-909475233</t>
  </si>
  <si>
    <t>721173403</t>
  </si>
  <si>
    <t>Potrubí kanalizační plastové svodné systém KG DN 150</t>
  </si>
  <si>
    <t>-1082490699</t>
  </si>
  <si>
    <t>721173404</t>
  </si>
  <si>
    <t>Potrubí kanalizační plastové svodné systém KG DN 200</t>
  </si>
  <si>
    <t>-546509096</t>
  </si>
  <si>
    <t>721173405</t>
  </si>
  <si>
    <t>Potrubí kanalizační plastové svodné systém KG DN 250</t>
  </si>
  <si>
    <t>-1887357402</t>
  </si>
  <si>
    <t>721174042</t>
  </si>
  <si>
    <t>Potrubí kanalizační z PP připojovací systém HT DN 40</t>
  </si>
  <si>
    <t>-1342481810</t>
  </si>
  <si>
    <t>721174043</t>
  </si>
  <si>
    <t>Potrubí kanalizační z PP připojovací systém HT DN 50</t>
  </si>
  <si>
    <t>1573120673</t>
  </si>
  <si>
    <t>721174045</t>
  </si>
  <si>
    <t>Potrubí kanalizační z PP připojovací systém HT DN 100</t>
  </si>
  <si>
    <t>2087333406</t>
  </si>
  <si>
    <t>721174063</t>
  </si>
  <si>
    <t>Potrubí kanalizační z PP větrací systém HT DN 110</t>
  </si>
  <si>
    <t>795133234</t>
  </si>
  <si>
    <t>721194104</t>
  </si>
  <si>
    <t>Vyvedení a upevnění odpadních výpustek DN 40</t>
  </si>
  <si>
    <t>570449684</t>
  </si>
  <si>
    <t>721194105</t>
  </si>
  <si>
    <t>Vyvedení a upevnění odpadních výpustek DN 50</t>
  </si>
  <si>
    <t>-1353381719</t>
  </si>
  <si>
    <t>721194109</t>
  </si>
  <si>
    <t>Vyvedení a upevnění odpadních výpustek DN 100</t>
  </si>
  <si>
    <t>-976237070</t>
  </si>
  <si>
    <t>721211911</t>
  </si>
  <si>
    <t>Montáž vpustí podlahových DN 40/50</t>
  </si>
  <si>
    <t>-314967933</t>
  </si>
  <si>
    <t>551617220</t>
  </si>
  <si>
    <t>uzávěrka zápachová podlahová stavitelný odpad HL80.1 DN50/75 sifon</t>
  </si>
  <si>
    <t>-1108201203</t>
  </si>
  <si>
    <t>721211913</t>
  </si>
  <si>
    <t>Montáž vpustí podlahových DN 110</t>
  </si>
  <si>
    <t>-651713204</t>
  </si>
  <si>
    <t>551617560</t>
  </si>
  <si>
    <t>uzávěrka zápachová podlahová HL317 DN 50/75/110 nerez</t>
  </si>
  <si>
    <t>-1724954413</t>
  </si>
  <si>
    <t>551619</t>
  </si>
  <si>
    <t>nerezový 6 mm šterbinový žlab, délka 2500mm</t>
  </si>
  <si>
    <t>2023337865</t>
  </si>
  <si>
    <t>721273153</t>
  </si>
  <si>
    <t>Hlavice ventilační polypropylen PP DN 110</t>
  </si>
  <si>
    <t>1239248074</t>
  </si>
  <si>
    <t>721290111</t>
  </si>
  <si>
    <t>Zkouška těsnosti potrubí kanalizace vodou do DN 125</t>
  </si>
  <si>
    <t>1098722770</t>
  </si>
  <si>
    <t>721290112</t>
  </si>
  <si>
    <t>Zkouška těsnosti potrubí kanalizace vodou do DN 200</t>
  </si>
  <si>
    <t>-430766937</t>
  </si>
  <si>
    <t>721290113</t>
  </si>
  <si>
    <t>Zkouška těsnosti potrubí kanalizace vodou do DN 300</t>
  </si>
  <si>
    <t>-1189860205</t>
  </si>
  <si>
    <t>998721201</t>
  </si>
  <si>
    <t>Přesun hmot procentní pro vnitřní kanalizace v objektech v do 6 m</t>
  </si>
  <si>
    <t>-1878469247</t>
  </si>
  <si>
    <t>722</t>
  </si>
  <si>
    <t>722174022</t>
  </si>
  <si>
    <t>Potrubí vodovodní plastové PPR svar polyfuze PN 20 D 20 x 3,4 mm</t>
  </si>
  <si>
    <t>1143050205</t>
  </si>
  <si>
    <t>722174023</t>
  </si>
  <si>
    <t>Potrubí vodovodní plastové PPR svar polyfuze PN 20 D 25 x 4,2 mm</t>
  </si>
  <si>
    <t>25583756</t>
  </si>
  <si>
    <t>722174024</t>
  </si>
  <si>
    <t>Potrubí vodovodní plastové PPR svar polyfuze PN 20 D 32 x5,4 mm</t>
  </si>
  <si>
    <t>-941242005</t>
  </si>
  <si>
    <t>722174025</t>
  </si>
  <si>
    <t>Potrubí vodovodní plastové PPR svar polyfuze PN 20 D 40 x 6,7 mm</t>
  </si>
  <si>
    <t>-318342079</t>
  </si>
  <si>
    <t>722174026</t>
  </si>
  <si>
    <t>Potrubí vodovodní plastové PPR svar polyfuze PN 20 D 50 x 8,4 mm</t>
  </si>
  <si>
    <t>-712574164</t>
  </si>
  <si>
    <t>722174027</t>
  </si>
  <si>
    <t>Potrubí vodovodní plastové PPR svar polyfuze PN 20 D 63 x 10,5 mm</t>
  </si>
  <si>
    <t>939642068</t>
  </si>
  <si>
    <t>722181231</t>
  </si>
  <si>
    <t>Ochrana vodovodního potrubí přilepenými tepelně izolačními trubicemi z PE tl do 15 mm DN do 22 mm</t>
  </si>
  <si>
    <t>1832143119</t>
  </si>
  <si>
    <t>722181232</t>
  </si>
  <si>
    <t>Ochrana vodovodního potrubí přilepenými tepelně izolačními trubicemi z PE tl do 15 mm DN do 42 mm</t>
  </si>
  <si>
    <t>-1440945255</t>
  </si>
  <si>
    <t>722181233</t>
  </si>
  <si>
    <t>Ochrana vodovodního potrubí přilepenými tepelně izolačními trubicemi z PE tl do 15 mm DN do 62 mm</t>
  </si>
  <si>
    <t>1713593494</t>
  </si>
  <si>
    <t>722190401</t>
  </si>
  <si>
    <t>Vyvedení a upevnění výpustku do DN 25</t>
  </si>
  <si>
    <t>-2103108907</t>
  </si>
  <si>
    <t>722220111</t>
  </si>
  <si>
    <t>Nástěnka pro výtokový ventil G 1/2 s jedním závitem</t>
  </si>
  <si>
    <t>1799100058</t>
  </si>
  <si>
    <t>722220112</t>
  </si>
  <si>
    <t>Nástěnka pro výtokový ventil G 3/4 s jedním závitem</t>
  </si>
  <si>
    <t>-1325493009</t>
  </si>
  <si>
    <t>722220234</t>
  </si>
  <si>
    <t>Přechodka dGK PPR PN 20 D 40 x G 5/4 s kovovým vnitřním závitem</t>
  </si>
  <si>
    <t>-1986915754</t>
  </si>
  <si>
    <t>722220236</t>
  </si>
  <si>
    <t>Přechodka dGK PPR PN 20 D 63 x G 2 s kovovým vnitřním závitem</t>
  </si>
  <si>
    <t>41091116</t>
  </si>
  <si>
    <t>722221135</t>
  </si>
  <si>
    <t>Ventil výtokový G 3/4 s jedním závitem</t>
  </si>
  <si>
    <t>1896977076</t>
  </si>
  <si>
    <t>722224116</t>
  </si>
  <si>
    <t>Kohout plnicí nebo vypouštěcí G 3/4 PN 10 s jedním závitem</t>
  </si>
  <si>
    <t>848478860</t>
  </si>
  <si>
    <t>722224153</t>
  </si>
  <si>
    <t>Kulový kohout zahradní s vnějším závitem a páčkou PN 15, T 120 °C G 3/4 - 1"</t>
  </si>
  <si>
    <t>-541885052</t>
  </si>
  <si>
    <t>722231072</t>
  </si>
  <si>
    <t>Ventil zpětný G 1/2 PN 10 do 110°C se dvěma závity</t>
  </si>
  <si>
    <t>-1180826093</t>
  </si>
  <si>
    <t>722231073</t>
  </si>
  <si>
    <t>Ventil zpětný G 3/4 PN 10 do 110°C se dvěma závity</t>
  </si>
  <si>
    <t>193223803</t>
  </si>
  <si>
    <t>722231074</t>
  </si>
  <si>
    <t>Ventil zpětný G 1 PN 10 do 110°C se dvěma závity</t>
  </si>
  <si>
    <t>-890612194</t>
  </si>
  <si>
    <t>722231077</t>
  </si>
  <si>
    <t>Ventil zpětný G 2 PN 10 do 110°C se dvěma závity</t>
  </si>
  <si>
    <t>-1043275122</t>
  </si>
  <si>
    <t>722231143</t>
  </si>
  <si>
    <t>Ventil závitový pojistný rohový G 1</t>
  </si>
  <si>
    <t>-372304967</t>
  </si>
  <si>
    <t>722231286</t>
  </si>
  <si>
    <t>Regulátor výstupního tlaku membránový G 2 PN 16 do 70°C se dvěma závity</t>
  </si>
  <si>
    <t>1191806415</t>
  </si>
  <si>
    <t>722232044</t>
  </si>
  <si>
    <t>Kohout kulový přímý G 3/4 PN 42 do 185°C vnitřní závit</t>
  </si>
  <si>
    <t>-1187513824</t>
  </si>
  <si>
    <t>722232045</t>
  </si>
  <si>
    <t>Kohout kulový přímý G 1 PN 42 do 185°C vnitřní závit</t>
  </si>
  <si>
    <t>-1720561834</t>
  </si>
  <si>
    <t>722232046</t>
  </si>
  <si>
    <t>Kohout kulový přímý G 5/4 PN 42 do 185°C vnitřní závit</t>
  </si>
  <si>
    <t>478476612</t>
  </si>
  <si>
    <t>722232062</t>
  </si>
  <si>
    <t>Kohout kulový přímý G 3/4 PN 42 do 185°C vnitřní závit s vypouštěním</t>
  </si>
  <si>
    <t>37279213</t>
  </si>
  <si>
    <t>722232063</t>
  </si>
  <si>
    <t>Kohout kulový přímý G 1 PN 42 do 185°C vnitřní závit s vypouštěním</t>
  </si>
  <si>
    <t>-506020620</t>
  </si>
  <si>
    <t>722232066</t>
  </si>
  <si>
    <t>Kohout kulový přímý G 2 PN 42 do 185°C vnitřní závit s vypouštěním</t>
  </si>
  <si>
    <t>1922761903</t>
  </si>
  <si>
    <t>722234268</t>
  </si>
  <si>
    <t>Filtr mosazný G 2 PN 16 do 120°C s 2x vnitřním závitem</t>
  </si>
  <si>
    <t>174000430</t>
  </si>
  <si>
    <t>722290226</t>
  </si>
  <si>
    <t>Zkouška těsnosti vodovodního potrubí závitového do DN 50</t>
  </si>
  <si>
    <t>-1492126419</t>
  </si>
  <si>
    <t>722290234</t>
  </si>
  <si>
    <t>Proplach a dezinfekce vodovodního potrubí do DN 80</t>
  </si>
  <si>
    <t>-1129171362</t>
  </si>
  <si>
    <t>998722201</t>
  </si>
  <si>
    <t>Přesun hmot procentní pro vnitřní vodovod v objektech v do 6 m</t>
  </si>
  <si>
    <t>-235504326</t>
  </si>
  <si>
    <t>724</t>
  </si>
  <si>
    <t>724141211</t>
  </si>
  <si>
    <t>Čerpadlo vodovodní ponorné jednovřetenové maximální průtok 108 l/min pro vrt průměru od 200 mm</t>
  </si>
  <si>
    <t>302553022</t>
  </si>
  <si>
    <t>724232121</t>
  </si>
  <si>
    <t>Domovní vodárna ovládací spínač tlakový a průtokový se zapínacím tlakem 2,2 barů pro napětí 230 V</t>
  </si>
  <si>
    <t>1497346261</t>
  </si>
  <si>
    <t>724234116</t>
  </si>
  <si>
    <t>Domovní vodárna nádoba tlaková objemu 300 l s pryžovým vakem vertikálním</t>
  </si>
  <si>
    <t>-136509560</t>
  </si>
  <si>
    <t>732429215</t>
  </si>
  <si>
    <t>Montáž čerpadla oběhového mokroběžného závitového DN 32</t>
  </si>
  <si>
    <t>-1829554617</t>
  </si>
  <si>
    <t>426106350</t>
  </si>
  <si>
    <t>čerpadlo oběhové pro TUV DN25</t>
  </si>
  <si>
    <t>1115734212</t>
  </si>
  <si>
    <t>998724201</t>
  </si>
  <si>
    <t>Přesun hmot procentní pro strojní vybavení v objektech v do 6 m</t>
  </si>
  <si>
    <t>-228257935</t>
  </si>
  <si>
    <t>725</t>
  </si>
  <si>
    <t>725112021</t>
  </si>
  <si>
    <t>Klozet keramický závěsný na nosné stěny s hlubokým splachováním odpad vodorovný</t>
  </si>
  <si>
    <t>1759430163</t>
  </si>
  <si>
    <t>725211622</t>
  </si>
  <si>
    <t>Umyvadlo keramické připevněné na stěnu šrouby bílé se sloupem na sifon 550 mm</t>
  </si>
  <si>
    <t>-105561005</t>
  </si>
  <si>
    <t>725211701</t>
  </si>
  <si>
    <t>Umývátko keramické stěnové 400 mm</t>
  </si>
  <si>
    <t>1177175725</t>
  </si>
  <si>
    <t>725241112</t>
  </si>
  <si>
    <t>Vanička sprchová akrylátová čtvercová 900x900 mm</t>
  </si>
  <si>
    <t>-2045109130</t>
  </si>
  <si>
    <t>725241142</t>
  </si>
  <si>
    <t>Vanička sprchová akrylátová čtvrtkruhová 900x900 mm</t>
  </si>
  <si>
    <t>1941080783</t>
  </si>
  <si>
    <t>725245103</t>
  </si>
  <si>
    <t>Zástěna sprchová jednokřídlá do výšky 2000 mm a šířky 900 mm</t>
  </si>
  <si>
    <t>-729620372</t>
  </si>
  <si>
    <t>725245192</t>
  </si>
  <si>
    <t>Zástěna sprchová zásuvná čtyřdílná se dvěma posuvnými díly do výšky 2000 mm a šířky 900 mm čtvrtkruh</t>
  </si>
  <si>
    <t>-307057493</t>
  </si>
  <si>
    <t>725311121</t>
  </si>
  <si>
    <t>Dřez jednoduchý nerezový se zápachovou uzávěrkou s odkapávací plochou 560x480 mm a miskou</t>
  </si>
  <si>
    <t>-921839142</t>
  </si>
  <si>
    <t>725331111</t>
  </si>
  <si>
    <t>Výlevka bez výtokových armatur keramická se sklopnou plastovou mřížkou 425 mm</t>
  </si>
  <si>
    <t>-1326177613</t>
  </si>
  <si>
    <t>725532341</t>
  </si>
  <si>
    <t>Elektrický ohřívač zásobníkový akumulační stacionární 1 MPa 400 l / 3-6 kW</t>
  </si>
  <si>
    <t>-2039945313</t>
  </si>
  <si>
    <t>725813111</t>
  </si>
  <si>
    <t>Ventil rohový bez připojovací trubičky nebo flexi hadičky G 1/2</t>
  </si>
  <si>
    <t>-416330161</t>
  </si>
  <si>
    <t>725813112</t>
  </si>
  <si>
    <t>Ventil rohový pračkový G 3/4</t>
  </si>
  <si>
    <t>-1480505047</t>
  </si>
  <si>
    <t>725821312</t>
  </si>
  <si>
    <t>Baterie dřezové nástěnné pákové s otáčivým kulatým ústím a délkou ramínka 300 mm</t>
  </si>
  <si>
    <t>-76035646</t>
  </si>
  <si>
    <t>725821326</t>
  </si>
  <si>
    <t>Baterie dřezové stojánkové pákové s otáčivým kulatým ústím a délkou ramínka 265 mm</t>
  </si>
  <si>
    <t>-1143292009</t>
  </si>
  <si>
    <t>725822611</t>
  </si>
  <si>
    <t>Baterie umyvadlové stojánkové pákové bez výpusti</t>
  </si>
  <si>
    <t>1046586334</t>
  </si>
  <si>
    <t>725841311</t>
  </si>
  <si>
    <t>Baterie sprchové nástěnné pákové</t>
  </si>
  <si>
    <t>-668902032</t>
  </si>
  <si>
    <t>725861102</t>
  </si>
  <si>
    <t>Zápachová uzávěrka pro umyvadla DN 40</t>
  </si>
  <si>
    <t>-1264567092</t>
  </si>
  <si>
    <t>725865311</t>
  </si>
  <si>
    <t>Zápachová uzávěrka sprchových van DN 40/50 s kulovým kloubem na odtoku</t>
  </si>
  <si>
    <t>-1783368651</t>
  </si>
  <si>
    <t>998725202</t>
  </si>
  <si>
    <t>Přesun hmot procentní pro zařizovací předměty v objektech v do 12 m</t>
  </si>
  <si>
    <t>-484127530</t>
  </si>
  <si>
    <t>SO 01-3 - Elektroinstalace, hromosvod, přípojka</t>
  </si>
  <si>
    <t>Úroveň 3:</t>
  </si>
  <si>
    <t>01 - Elektroinstalace</t>
  </si>
  <si>
    <t>PSV - Práce a dodávky PSV</t>
  </si>
  <si>
    <t xml:space="preserve">    741 - Elektroinstalace - silnoproud</t>
  </si>
  <si>
    <t>Práce a dodávky PSV</t>
  </si>
  <si>
    <t>741</t>
  </si>
  <si>
    <t>Elektroinstalace - silnoproud</t>
  </si>
  <si>
    <t>741110002</t>
  </si>
  <si>
    <t>Montáž trubka plastová tuhá D přes 23 do 35 mm uložená pevně</t>
  </si>
  <si>
    <t>-1128219188</t>
  </si>
  <si>
    <t>34571094</t>
  </si>
  <si>
    <t>trubka elektroinstalační tuhá z PVC D 28,6/32 mm, délka 3 m</t>
  </si>
  <si>
    <t>1358326837</t>
  </si>
  <si>
    <t>741110041</t>
  </si>
  <si>
    <t>Montáž trubka plastová ohebná D přes 11 do 23 mm uložená pevně</t>
  </si>
  <si>
    <t>2111242063</t>
  </si>
  <si>
    <t>34571072</t>
  </si>
  <si>
    <t>trubka elektroinstalační ohebná z PVC (EN) 2320</t>
  </si>
  <si>
    <t>1765230683</t>
  </si>
  <si>
    <t>741110042</t>
  </si>
  <si>
    <t>Montáž trubka plastová ohebná D přes 23 do 35 mm uložená pevně</t>
  </si>
  <si>
    <t>-1392945890</t>
  </si>
  <si>
    <t>34571074</t>
  </si>
  <si>
    <t>trubka elektroinstalační ohebná z PVC (EN) 2332</t>
  </si>
  <si>
    <t>-208769475</t>
  </si>
  <si>
    <t>741110053</t>
  </si>
  <si>
    <t>Montáž trubka plastová ohebná D přes 35 mm uložená volně</t>
  </si>
  <si>
    <t>-1937971430</t>
  </si>
  <si>
    <t>34571075</t>
  </si>
  <si>
    <t>trubka elektroinstalační ohebná z PVC (EN) 2340</t>
  </si>
  <si>
    <t>-1533485828</t>
  </si>
  <si>
    <t>Montáž příchytky pro trubku</t>
  </si>
  <si>
    <t>1559572766</t>
  </si>
  <si>
    <t>příchytka trubky z PH 32</t>
  </si>
  <si>
    <t>256</t>
  </si>
  <si>
    <t>1833126956</t>
  </si>
  <si>
    <t>460690031</t>
  </si>
  <si>
    <t>Osazení hmoždinek včetně vyvrtání otvoru ve stěnách cihelných průměru do 8 mm</t>
  </si>
  <si>
    <t>-1978673929</t>
  </si>
  <si>
    <t>56281007</t>
  </si>
  <si>
    <t>hmoždinka do dutých stěn a stropů 6x30mm</t>
  </si>
  <si>
    <t>100 kus</t>
  </si>
  <si>
    <t>-1827845371</t>
  </si>
  <si>
    <t>741112061</t>
  </si>
  <si>
    <t>Montáž krabice přístrojová zapuštěná plastová kruhová</t>
  </si>
  <si>
    <t>274567487</t>
  </si>
  <si>
    <t>34571523</t>
  </si>
  <si>
    <t>krabice přístrojová odbočná s víčkem z PH, D 103 mm x 50 mm</t>
  </si>
  <si>
    <t>743809039</t>
  </si>
  <si>
    <t>-2085411573</t>
  </si>
  <si>
    <t>34571511</t>
  </si>
  <si>
    <t>krabice přístrojová instalační 500 V, D 69 mm x 30mm</t>
  </si>
  <si>
    <t>-1563376757</t>
  </si>
  <si>
    <t>741112101</t>
  </si>
  <si>
    <t>Montáž rozvodka zapuštěná plastová kruhová</t>
  </si>
  <si>
    <t>1669992263</t>
  </si>
  <si>
    <t>34571563</t>
  </si>
  <si>
    <t>rozvodka krabicová z PH s víčkem a svorkovnicí krabicovou šroubovací s vodiči 20x4 mm2, D 103 mm x 50 mm</t>
  </si>
  <si>
    <t>600409505</t>
  </si>
  <si>
    <t>460680401</t>
  </si>
  <si>
    <t>Vysekání kapes a výklenků ve zdivu z lehkých betonů, dutých cihel a tvárnic pro krabice 7x7x5 cm</t>
  </si>
  <si>
    <t>-621765023</t>
  </si>
  <si>
    <t>460680502</t>
  </si>
  <si>
    <t>Vysekání rýh pro montáž trubek a kabelů ve zdivu betonovém hloubky do 3 cm a šířky do 5 cm</t>
  </si>
  <si>
    <t>-2041886657</t>
  </si>
  <si>
    <t>460680162</t>
  </si>
  <si>
    <t>Vybourání otvorů ve zdivu cihelném plochy do 0,0225 m2, tloušťky do 30 cm</t>
  </si>
  <si>
    <t>-2115122845</t>
  </si>
  <si>
    <t>460680173</t>
  </si>
  <si>
    <t>Vybourání otvorů ve zdivu cihelném plochy do 0,09 m2, tloušťky do 45 cm</t>
  </si>
  <si>
    <t>-714716975</t>
  </si>
  <si>
    <t>741120001</t>
  </si>
  <si>
    <t>Montáž vodič Cu izolovaný plný a laněný žíla 0,35-6 mm2 pod omítku (CY)</t>
  </si>
  <si>
    <t>-320735670</t>
  </si>
  <si>
    <t>34140826</t>
  </si>
  <si>
    <t>vodič silový s Cu jádrem 6mm2</t>
  </si>
  <si>
    <t>-2069693681</t>
  </si>
  <si>
    <t>741120003</t>
  </si>
  <si>
    <t>Montáž vodič Cu izolovaný plný a laněný žíla 10-16 mm2 pod omítku (CY)</t>
  </si>
  <si>
    <t>811404865</t>
  </si>
  <si>
    <t>34142158</t>
  </si>
  <si>
    <t>vodič silový s Cu jádrem 10mm2</t>
  </si>
  <si>
    <t>-883686209</t>
  </si>
  <si>
    <t>741120005</t>
  </si>
  <si>
    <t>Montáž vodič Cu izolovaný plný a laněný žíla 25-35 mm2 pod omítku (CY)</t>
  </si>
  <si>
    <t>-820249615</t>
  </si>
  <si>
    <t>34142161</t>
  </si>
  <si>
    <t>vodič silový s Cu jádrem 35mm2</t>
  </si>
  <si>
    <t>1530792495</t>
  </si>
  <si>
    <t>741122025</t>
  </si>
  <si>
    <t>Montáž kabel Cu bez ukončení uložený pod omítku plný kulatý 4x16 až 25 mm2 (CYKY)</t>
  </si>
  <si>
    <t>-1284561982</t>
  </si>
  <si>
    <t>34111080</t>
  </si>
  <si>
    <t>kabel silový s Cu jádrem 1 kV 4x16mm2</t>
  </si>
  <si>
    <t>-945658071</t>
  </si>
  <si>
    <t>741122145</t>
  </si>
  <si>
    <t>Montáž kabel Cu plný kulatý žíla 5x16 mm2 zatažený v trubkách (CYKY)</t>
  </si>
  <si>
    <t>-1630877648</t>
  </si>
  <si>
    <t>34111080R</t>
  </si>
  <si>
    <t>755030717</t>
  </si>
  <si>
    <t>741122146R</t>
  </si>
  <si>
    <t>Montáž kabel Cu plný kulatý žíla 7x1,5 až 2,5 mm2 zatažený v trubkách (CYKY)</t>
  </si>
  <si>
    <t>548387451</t>
  </si>
  <si>
    <t>34111110R</t>
  </si>
  <si>
    <t>kabel silový s Cu jádrem 1 kV 7x1,5mm2</t>
  </si>
  <si>
    <t>-40036047</t>
  </si>
  <si>
    <t>741122147R</t>
  </si>
  <si>
    <t>Montáž kabel Cu plný kulatý žíla 7x4 mm2 zatažený v trubkách (CYKY)</t>
  </si>
  <si>
    <t>822585558</t>
  </si>
  <si>
    <t>34111114R</t>
  </si>
  <si>
    <t>kabel silový s Cu jádrem 1 kV 7x2,5mm2</t>
  </si>
  <si>
    <t>1741408011</t>
  </si>
  <si>
    <t>741122211</t>
  </si>
  <si>
    <t>Montáž kabel Cu plný kulatý žíla 3x1,5 až 6 mm2 uložený volně (CYKY)</t>
  </si>
  <si>
    <t>1939679200</t>
  </si>
  <si>
    <t>34111030</t>
  </si>
  <si>
    <t>kabel silový s Cu jádrem 1 kV 3x1,5mm2</t>
  </si>
  <si>
    <t>2057489659</t>
  </si>
  <si>
    <t>34111036</t>
  </si>
  <si>
    <t>kabel silový s Cu jádrem 1 kV 3x2,5mm2</t>
  </si>
  <si>
    <t>-24219431</t>
  </si>
  <si>
    <t>741122231</t>
  </si>
  <si>
    <t>Montáž kabel Cu plný kulatý žíla 5x1,5 až 2,5 mm2 uložený volně (CYKY)</t>
  </si>
  <si>
    <t>-1834561305</t>
  </si>
  <si>
    <t>34111090</t>
  </si>
  <si>
    <t>kabel silový s Cu jádrem 1 kV 5x1,5mm2</t>
  </si>
  <si>
    <t>68242208</t>
  </si>
  <si>
    <t>34111094</t>
  </si>
  <si>
    <t>kabel silový s Cu jádrem 1 kV 5x2,5mm2</t>
  </si>
  <si>
    <t>-412922542</t>
  </si>
  <si>
    <t>741122232</t>
  </si>
  <si>
    <t>Montáž kabel Cu plný kulatý žíla 5x4 až 6 mm2 uložený volně (CYKY)</t>
  </si>
  <si>
    <t>359663523</t>
  </si>
  <si>
    <t>34111098</t>
  </si>
  <si>
    <t>kabel silový s Cu jádrem 1 kV 5x4mm2</t>
  </si>
  <si>
    <t>1508094702</t>
  </si>
  <si>
    <t>34111100</t>
  </si>
  <si>
    <t>kabel silový s Cu jádrem 1 kV 5x6mm2</t>
  </si>
  <si>
    <t>549485274</t>
  </si>
  <si>
    <t>741122233</t>
  </si>
  <si>
    <t>Montáž kabel Cu plný kulatý žíla 5x10 mm2 uložený volně (CYKY)</t>
  </si>
  <si>
    <t>-1038403637</t>
  </si>
  <si>
    <t>34111076R</t>
  </si>
  <si>
    <t>kabel silový s Cu jádrem 1 kV 4x10mm2</t>
  </si>
  <si>
    <t>-836660209</t>
  </si>
  <si>
    <t>741123232</t>
  </si>
  <si>
    <t>Montáž kabel Al plný nebo laněný kulatý žíla 3x95+70 až 120+70 mm2 uložený volně (AYKY)</t>
  </si>
  <si>
    <t>461839768</t>
  </si>
  <si>
    <t>34113217</t>
  </si>
  <si>
    <t xml:space="preserve">kabel silový s Al jádrem 1 kV  3x95+70mm2</t>
  </si>
  <si>
    <t>1196799463</t>
  </si>
  <si>
    <t>741123233</t>
  </si>
  <si>
    <t>Montáž kabel Al plný nebo laněný kulatý žíla 3x150+70 až 240+120 mm2 uložený volně (AYKY)</t>
  </si>
  <si>
    <t>526249671</t>
  </si>
  <si>
    <t>34113241</t>
  </si>
  <si>
    <t xml:space="preserve">kabel silový s Al jádrem 1 kV  3x240+120mm2</t>
  </si>
  <si>
    <t>-60790140</t>
  </si>
  <si>
    <t>460520174</t>
  </si>
  <si>
    <t>Montáž trubek ochranných plastových ohebných do 110 mm uložených do rýhy</t>
  </si>
  <si>
    <t>-323034351</t>
  </si>
  <si>
    <t>34571355</t>
  </si>
  <si>
    <t>trubka elektroinstalační ohebná dvouplášťová korugovaná D 94/110 mm, HDPE+LDPE</t>
  </si>
  <si>
    <t>1601402415</t>
  </si>
  <si>
    <t>742121001</t>
  </si>
  <si>
    <t>Montáž kabelů sdělovacích pro vnitřní rozvody do 15 žil</t>
  </si>
  <si>
    <t>-672661423</t>
  </si>
  <si>
    <t>34121015</t>
  </si>
  <si>
    <t>kabel sdělovací s Cu jádrem 4x2x0,5mm</t>
  </si>
  <si>
    <t>2028167866</t>
  </si>
  <si>
    <t>742330042</t>
  </si>
  <si>
    <t>Montáž datové dvouzásuvky</t>
  </si>
  <si>
    <t>-263764997</t>
  </si>
  <si>
    <t>datová zásuvka dvojnásobná, bílá</t>
  </si>
  <si>
    <t>-474336196</t>
  </si>
  <si>
    <t>741310101</t>
  </si>
  <si>
    <t>Montáž vypínač (polo)zapuštěný bezšroubové připojení 1-jednopólový</t>
  </si>
  <si>
    <t>-1756367673</t>
  </si>
  <si>
    <t>34535512R</t>
  </si>
  <si>
    <t>spínač jednopólový 10A bílý</t>
  </si>
  <si>
    <t>421502978</t>
  </si>
  <si>
    <t>741310122</t>
  </si>
  <si>
    <t>Montáž přepínač (polo)zapuštěný bezšroubové připojení 6-střídavý</t>
  </si>
  <si>
    <t>1502767755</t>
  </si>
  <si>
    <t>34535553R</t>
  </si>
  <si>
    <t>přepínač střídavý řazení 6 10A bílý</t>
  </si>
  <si>
    <t>500728817</t>
  </si>
  <si>
    <t>741310126</t>
  </si>
  <si>
    <t>Montáž přepínač (polo)zapuštěný bezšroubové připojení 7-křížový</t>
  </si>
  <si>
    <t>1059248155</t>
  </si>
  <si>
    <t>34535711R</t>
  </si>
  <si>
    <t>přepínač křížový řazení 7 10A bílý</t>
  </si>
  <si>
    <t>1390883307</t>
  </si>
  <si>
    <t>741310251</t>
  </si>
  <si>
    <t>Montáž vypínač (polo)zapuštěný šroubové připojení 1-jednopólových prostředí venkovní/mokré</t>
  </si>
  <si>
    <t>2082328471</t>
  </si>
  <si>
    <t>345355120R</t>
  </si>
  <si>
    <t>-1541004399</t>
  </si>
  <si>
    <t>741310263</t>
  </si>
  <si>
    <t>Montáž přepínač (polo)zapuštěný šroubové připojení 6-střídavých prostředí venkovní/mokré</t>
  </si>
  <si>
    <t>-2060653797</t>
  </si>
  <si>
    <t>345355530R</t>
  </si>
  <si>
    <t>-1364099346</t>
  </si>
  <si>
    <t>741310269</t>
  </si>
  <si>
    <t>Montáž přepínač (polo)zapuštěný šroubové připojení 7-křížových prostředí venkovní/mokré</t>
  </si>
  <si>
    <t>-1822262854</t>
  </si>
  <si>
    <t>34535711</t>
  </si>
  <si>
    <t>458394793</t>
  </si>
  <si>
    <t>741310413</t>
  </si>
  <si>
    <t>Montáž spínač tří/čtyřpólový nástěnný do 63 A venkovní nebo mokré</t>
  </si>
  <si>
    <t>686006325</t>
  </si>
  <si>
    <t>34536392R</t>
  </si>
  <si>
    <t>spínač páčkový trojpólový 25A nástěnný se signální doutnavkou 39563-13C</t>
  </si>
  <si>
    <t>408763721</t>
  </si>
  <si>
    <t>741313001</t>
  </si>
  <si>
    <t>Montáž zásuvka (polo)zapuštěná bezšroubové připojení 2P+PE se zapojením vodičů</t>
  </si>
  <si>
    <t>1847407209</t>
  </si>
  <si>
    <t>34555121R</t>
  </si>
  <si>
    <t>zásuvka 2násobná 16A bílá</t>
  </si>
  <si>
    <t>-598054136</t>
  </si>
  <si>
    <t>741313082</t>
  </si>
  <si>
    <t>Montáž zásuvka chráněná v krabici šroubové připojení 2P+PE prostředí venkovní, mokré</t>
  </si>
  <si>
    <t>2063576918</t>
  </si>
  <si>
    <t>345551010R</t>
  </si>
  <si>
    <t>zásuvka 1násobná 16A bílý</t>
  </si>
  <si>
    <t>-931166402</t>
  </si>
  <si>
    <t>741313221</t>
  </si>
  <si>
    <t>Montáž zásuvek průmyslových spojovacích provedení IP 44 3P+N+PE 16 A</t>
  </si>
  <si>
    <t>800114195</t>
  </si>
  <si>
    <t>35811071</t>
  </si>
  <si>
    <t>zásuvka nepropustná nástěnná 16A 400 V 4pólová</t>
  </si>
  <si>
    <t>-1439657918</t>
  </si>
  <si>
    <t>741370032</t>
  </si>
  <si>
    <t>Montáž svítidlo žárovkové bytové nástěnné přisazené 1 zdroj se sklem</t>
  </si>
  <si>
    <t>1317750577</t>
  </si>
  <si>
    <t>34812112R</t>
  </si>
  <si>
    <t>svítidlo zářivkové nástěnné s vypínačem 1x11W, IP20</t>
  </si>
  <si>
    <t>877730627</t>
  </si>
  <si>
    <t>821003247</t>
  </si>
  <si>
    <t>348121120R</t>
  </si>
  <si>
    <t>-244706899</t>
  </si>
  <si>
    <t>741371102</t>
  </si>
  <si>
    <t>Montáž svítidlo zářivkové průmyslové stropní přisazené 1 zdroj s krytem</t>
  </si>
  <si>
    <t>1879542858</t>
  </si>
  <si>
    <t>06</t>
  </si>
  <si>
    <t>LED svítidlo 18W, IP54, 2240lm, 4000K, přisazené/závěsné</t>
  </si>
  <si>
    <t>1661229877</t>
  </si>
  <si>
    <t>07</t>
  </si>
  <si>
    <t>LED svítidlo 30W, IP54, 3720lm, 4000K, přisazené/závěsné</t>
  </si>
  <si>
    <t>1960608349</t>
  </si>
  <si>
    <t>08</t>
  </si>
  <si>
    <t>LED svítidlo 35W, IP54, 4330lm, 4000K, přisazené/závěsné</t>
  </si>
  <si>
    <t>1702287252</t>
  </si>
  <si>
    <t>09</t>
  </si>
  <si>
    <t>LED svítidlo 42W, IP54, 5210lm, 4000K, přisazené/závěsné</t>
  </si>
  <si>
    <t>1391341838</t>
  </si>
  <si>
    <t>LED svítidlo 58W, IP54, 7280lm, 4000K, přisazené/závěsné</t>
  </si>
  <si>
    <t>2081017718</t>
  </si>
  <si>
    <t>LED svítidlo 27W,IP54, 2930lm, 4000K, přisazené</t>
  </si>
  <si>
    <t>165959065</t>
  </si>
  <si>
    <t>zářivkové svítidlo 1x36W, IP66, 3350lm, 4000K, ABS, přisazené/závěsné</t>
  </si>
  <si>
    <t>1276310203</t>
  </si>
  <si>
    <t>LED svítidlo 36W, IP66, 4780lm, 4000K, PC, přisazené</t>
  </si>
  <si>
    <t>1646683049</t>
  </si>
  <si>
    <t>LED svítidlo 18W, IP40, 1910lm, 4000K, PC, přisazené</t>
  </si>
  <si>
    <t>1266643340</t>
  </si>
  <si>
    <t>LED svítidlo 22W, IP40, 2360lm, 4000K, PC, přisazené</t>
  </si>
  <si>
    <t>318120059</t>
  </si>
  <si>
    <t>LED svítidlo 35W, IP40, 3770lm, 4000K, PC, přisazené</t>
  </si>
  <si>
    <t>415748765</t>
  </si>
  <si>
    <t>LED svítidlo 44W, IP40, 4750lm, 4000K, PC, přisazené</t>
  </si>
  <si>
    <t>-1709280742</t>
  </si>
  <si>
    <t>LED svítidlo 53W, IP40, 5800lm, 4000K, PC, přisazené</t>
  </si>
  <si>
    <t>-1375479283</t>
  </si>
  <si>
    <t>741371104</t>
  </si>
  <si>
    <t>Montáž svítidlo zářivkové průmyslové stropní přisazené 2 zdroje s krytem</t>
  </si>
  <si>
    <t>-239229905</t>
  </si>
  <si>
    <t>zářivkové svítidlo 2x36W,IP66, 6700lm, ABS, přisazené/závěsné</t>
  </si>
  <si>
    <t>-1011262749</t>
  </si>
  <si>
    <t>zářivkové svítidlo 2x58W, IP66, 10400lm, ABS, přisazené/závěsné</t>
  </si>
  <si>
    <t>2009659474</t>
  </si>
  <si>
    <t>zářivkové svítidlo 2x36W, IP40, 6700lm, přisazené</t>
  </si>
  <si>
    <t>-345604019</t>
  </si>
  <si>
    <t>zářivkové svítidlo 2x58W, IP40, 10400lm, přisazené</t>
  </si>
  <si>
    <t>720760458</t>
  </si>
  <si>
    <t>741910411</t>
  </si>
  <si>
    <t>Montáž žlab kovový šířky do 50 mm bez víka</t>
  </si>
  <si>
    <t>-1968304414</t>
  </si>
  <si>
    <t>34575491</t>
  </si>
  <si>
    <t>žlab kabelový pozinkovaný 2m/ks 50X62</t>
  </si>
  <si>
    <t>1993792327</t>
  </si>
  <si>
    <t>741910414</t>
  </si>
  <si>
    <t>Montáž žlab kovový šířky do 250 mm bez víka</t>
  </si>
  <si>
    <t>-138717492</t>
  </si>
  <si>
    <t>34575495</t>
  </si>
  <si>
    <t>žlab kabelový pozinkovaný 2m/ks 100X250</t>
  </si>
  <si>
    <t>944081282</t>
  </si>
  <si>
    <t>741910511</t>
  </si>
  <si>
    <t>Montáž se zhotovením konstrukce pro upevnění přístrojů do 5 kg</t>
  </si>
  <si>
    <t>2033163169</t>
  </si>
  <si>
    <t>15411085</t>
  </si>
  <si>
    <t>profil ocelový L ohýbaný rovnoramenný 20x20x3mm</t>
  </si>
  <si>
    <t>916340216</t>
  </si>
  <si>
    <t>735159110R</t>
  </si>
  <si>
    <t>Montáž otopných těles panelových jednořadých délky do 1500 mm</t>
  </si>
  <si>
    <t>-1020094856</t>
  </si>
  <si>
    <t>Elektrický přímotopný konvektor 500 W s vlastním termostatem</t>
  </si>
  <si>
    <t>-1559071885</t>
  </si>
  <si>
    <t>Elektrický přímotopný konvektor 700 W s vlastním termostatem</t>
  </si>
  <si>
    <t>1014609266</t>
  </si>
  <si>
    <t>Elektrický přímotopný konvektor 1000 W s vlastním termostatem</t>
  </si>
  <si>
    <t>-1080879174</t>
  </si>
  <si>
    <t>04</t>
  </si>
  <si>
    <t>Elektrický přímotopný konvektor 1500 W s vlastním termostatem</t>
  </si>
  <si>
    <t>-1607051890</t>
  </si>
  <si>
    <t>05</t>
  </si>
  <si>
    <t>Elektrický přímotopný konvektor 2000 W s vlastním termostatem</t>
  </si>
  <si>
    <t>1497826164</t>
  </si>
  <si>
    <t>751111011</t>
  </si>
  <si>
    <t>Mtž vent ax ntl nástěnného základního D do 100 mm</t>
  </si>
  <si>
    <t>139668095</t>
  </si>
  <si>
    <t>42914127R</t>
  </si>
  <si>
    <t>ventilátor axiální stěnový zpětná klapka a nastavitelný doběh skříň z plastu průtok 95m3/h D 100mm 13W IP44</t>
  </si>
  <si>
    <t>1953349870</t>
  </si>
  <si>
    <t>741330602</t>
  </si>
  <si>
    <t>Montáž relé návěstní se zapojením vodičů</t>
  </si>
  <si>
    <t>1643864569</t>
  </si>
  <si>
    <t>35835100R</t>
  </si>
  <si>
    <t>relé průmyslová výkonová s kolíkovou přípojkou 220 V 50Hz, 3p</t>
  </si>
  <si>
    <t>-762415411</t>
  </si>
  <si>
    <t>751111013</t>
  </si>
  <si>
    <t>Mtž vent ax ntl nástěnného základního D do 300 mm</t>
  </si>
  <si>
    <t>49497583</t>
  </si>
  <si>
    <t>42917100</t>
  </si>
  <si>
    <t>ventilátor radiální potrubní izolovaný skříň z Pz plechu průtok 382m3/h D 125mm 93W IP44</t>
  </si>
  <si>
    <t>-1067341963</t>
  </si>
  <si>
    <t>741130001</t>
  </si>
  <si>
    <t>Ukončení vodič izolovaný do 2,5mm2 v rozváděči nebo na přístroji</t>
  </si>
  <si>
    <t>1750149476</t>
  </si>
  <si>
    <t>741130003</t>
  </si>
  <si>
    <t>Ukončení vodič izolovaný do 4 mm2 v rozváděči nebo na přístroji</t>
  </si>
  <si>
    <t>947174077</t>
  </si>
  <si>
    <t>741130004</t>
  </si>
  <si>
    <t>Ukončení vodič izolovaný do 6 mm2 v rozváděči nebo na přístroji</t>
  </si>
  <si>
    <t>1338678638</t>
  </si>
  <si>
    <t>741130005</t>
  </si>
  <si>
    <t>Ukončení vodič izolovaný do 10 mm2 v rozváděči nebo na přístroji</t>
  </si>
  <si>
    <t>1700464937</t>
  </si>
  <si>
    <t>741130006</t>
  </si>
  <si>
    <t>Ukončení vodič izolovaný do 16 mm2 v rozváděči nebo na přístroji</t>
  </si>
  <si>
    <t>-1329441464</t>
  </si>
  <si>
    <t>741130008</t>
  </si>
  <si>
    <t>Ukončení vodič izolovaný do 35 mm2 v rozváděči nebo na přístroji</t>
  </si>
  <si>
    <t>1707609250</t>
  </si>
  <si>
    <t>741130011</t>
  </si>
  <si>
    <t>Ukončení vodič izolovaný do 50 mm2 v rozváděči nebo na přístroji</t>
  </si>
  <si>
    <t>1127361132</t>
  </si>
  <si>
    <t>741130013</t>
  </si>
  <si>
    <t>Ukončení vodič izolovaný do 95 mm2 v rozváděči nebo na přístroji</t>
  </si>
  <si>
    <t>-1109775047</t>
  </si>
  <si>
    <t>741130017</t>
  </si>
  <si>
    <t>Ukončení vodič izolovaný do 240mm2 v rozváděči nebo na přístroji</t>
  </si>
  <si>
    <t>2139805359</t>
  </si>
  <si>
    <t>741210003</t>
  </si>
  <si>
    <t>Montáž rozvodnice oceloplechová nebo plastová běžná do 100 kg</t>
  </si>
  <si>
    <t>225070818</t>
  </si>
  <si>
    <t>35713102R</t>
  </si>
  <si>
    <t>rozvodnice nástěnná, neprůhledné dveře, 1 řada, šířka 14 modulárních jednotek</t>
  </si>
  <si>
    <t>-25010032</t>
  </si>
  <si>
    <t>35713116R</t>
  </si>
  <si>
    <t>rozvodnice nástěnná, neprůhledné dveře, 1 řada, šířka 18 modulárních jednotek</t>
  </si>
  <si>
    <t>-1942613074</t>
  </si>
  <si>
    <t>35713115R</t>
  </si>
  <si>
    <t>rozvodnice nástěnná, neprůhledné dveře, 1 řada, šířka 4 modulární jednotky</t>
  </si>
  <si>
    <t>-24526686</t>
  </si>
  <si>
    <t>35713101R</t>
  </si>
  <si>
    <t>rozvodnice nástěnná, neprůhledné dveře, 1 řada, šířka 8 modulárních jednotek</t>
  </si>
  <si>
    <t>-974624263</t>
  </si>
  <si>
    <t>Montáž bezpečnostní požární ucpávka</t>
  </si>
  <si>
    <t>-190098875</t>
  </si>
  <si>
    <t>bezpečnostní požární ucpávka</t>
  </si>
  <si>
    <t>967303024</t>
  </si>
  <si>
    <t>741810003</t>
  </si>
  <si>
    <t>Celková prohlídka elektrického rozvodu a zařízení do 1 milionu Kč</t>
  </si>
  <si>
    <t>334829065</t>
  </si>
  <si>
    <t>02 - Hromosvody a uzemnění</t>
  </si>
  <si>
    <t>741410022</t>
  </si>
  <si>
    <t>Montáž vodič uzemňovací pásek průřezu do 120 mm2 v průmyslové výstavbě v zemi</t>
  </si>
  <si>
    <t>1285284383</t>
  </si>
  <si>
    <t>35442062</t>
  </si>
  <si>
    <t>pás zemnící 30x4mm FeZn</t>
  </si>
  <si>
    <t>-1052522999</t>
  </si>
  <si>
    <t>741410042</t>
  </si>
  <si>
    <t>Montáž vodič uzemňovací drát nebo lano D do 10 mm v průmysl výstavbě</t>
  </si>
  <si>
    <t>807728399</t>
  </si>
  <si>
    <t>35441073</t>
  </si>
  <si>
    <t>drát D 10mm FeZn</t>
  </si>
  <si>
    <t>-997341678</t>
  </si>
  <si>
    <t>741420051</t>
  </si>
  <si>
    <t>Montáž vedení hromosvodné-úhelník nebo trubka s držáky do zdiva</t>
  </si>
  <si>
    <t>1271437672</t>
  </si>
  <si>
    <t>35441831</t>
  </si>
  <si>
    <t>úhelník ochranný na ochranu svodu - 2000 mm, FeZn</t>
  </si>
  <si>
    <t>361970574</t>
  </si>
  <si>
    <t>35441836</t>
  </si>
  <si>
    <t>držák ochranného úhelníku do zdiva, FeZn</t>
  </si>
  <si>
    <t>1687264686</t>
  </si>
  <si>
    <t>741420001</t>
  </si>
  <si>
    <t>Montáž drát nebo lano hromosvodné svodové D do 10 mm s podpěrou</t>
  </si>
  <si>
    <t>-419284526</t>
  </si>
  <si>
    <t>35441077</t>
  </si>
  <si>
    <t>drát D 8mm AlMgSi</t>
  </si>
  <si>
    <t>-1391815994</t>
  </si>
  <si>
    <t>35441415</t>
  </si>
  <si>
    <t>podpěra vedení FeZn do zdiva 150 mm</t>
  </si>
  <si>
    <t>-1853418487</t>
  </si>
  <si>
    <t>35441560</t>
  </si>
  <si>
    <t>podpěra vedení FeZn na plechové střechy 110 mm</t>
  </si>
  <si>
    <t>1356137683</t>
  </si>
  <si>
    <t>741430011</t>
  </si>
  <si>
    <t>Montáž tyč jímací délky přes 3 m na střešní hřeben</t>
  </si>
  <si>
    <t>266956751</t>
  </si>
  <si>
    <t>35441061</t>
  </si>
  <si>
    <t>tyč jímací s kovaným hrotem 2000 mm FeZn</t>
  </si>
  <si>
    <t>-929766280</t>
  </si>
  <si>
    <t>35441851</t>
  </si>
  <si>
    <t>držák jímače a ochranné trubky s vrutem - 200 mm, Cu</t>
  </si>
  <si>
    <t>-1304088720</t>
  </si>
  <si>
    <t>741420021</t>
  </si>
  <si>
    <t>Montáž svorka hromosvodná se 2 šrouby</t>
  </si>
  <si>
    <t>640231803</t>
  </si>
  <si>
    <t>35441996</t>
  </si>
  <si>
    <t>svorka odbočovací a spojovací pro spojování kruhových a páskových vodičů, FeZn</t>
  </si>
  <si>
    <t>-769060457</t>
  </si>
  <si>
    <t>35441895</t>
  </si>
  <si>
    <t>svorka připojovací k připojení kovových částí</t>
  </si>
  <si>
    <t>-181459434</t>
  </si>
  <si>
    <t>35441905</t>
  </si>
  <si>
    <t>svorka připojovací k připojení okapových žlabů</t>
  </si>
  <si>
    <t>1445632441</t>
  </si>
  <si>
    <t>35441885</t>
  </si>
  <si>
    <t>svorka spojovací pro lano D 8-10 mm</t>
  </si>
  <si>
    <t>-567615984</t>
  </si>
  <si>
    <t>35441925</t>
  </si>
  <si>
    <t>svorka zkušební pro lano D 6-12 mm, FeZn</t>
  </si>
  <si>
    <t>622813775</t>
  </si>
  <si>
    <t>741420022</t>
  </si>
  <si>
    <t>Montáž svorka hromosvodná se 3 šrouby</t>
  </si>
  <si>
    <t>-1187325421</t>
  </si>
  <si>
    <t>35441860</t>
  </si>
  <si>
    <t>svorka FeZn k jímací tyči - 4 šrouby</t>
  </si>
  <si>
    <t>-978772136</t>
  </si>
  <si>
    <t>35441875</t>
  </si>
  <si>
    <t>svorka křížová pro vodič D 6-10 mm</t>
  </si>
  <si>
    <t>-437246662</t>
  </si>
  <si>
    <t>35441986</t>
  </si>
  <si>
    <t>svorka odbočovací a spojovací pro pásek 30x4 mm, FeZn</t>
  </si>
  <si>
    <t>-1466813561</t>
  </si>
  <si>
    <t>741420911R</t>
  </si>
  <si>
    <t>Nátěry svodových vodičů včetně podpěr a svorek hromosvodů</t>
  </si>
  <si>
    <t>394064084</t>
  </si>
  <si>
    <t>24613620R</t>
  </si>
  <si>
    <t>hmota nátěrová asfaltová na střechy</t>
  </si>
  <si>
    <t>983197835</t>
  </si>
  <si>
    <t>741810001R</t>
  </si>
  <si>
    <t>Celková prohlídka elektrického rozvodu a zařízení do 100 000,- Kč</t>
  </si>
  <si>
    <t>-1454936951</t>
  </si>
  <si>
    <t>03 - Výkopové a zemní práce</t>
  </si>
  <si>
    <t>M - Práce a dodávky M</t>
  </si>
  <si>
    <t xml:space="preserve">    46-M - Zemní práce při extr.mont.pracích</t>
  </si>
  <si>
    <t>Práce a dodávky M</t>
  </si>
  <si>
    <t>46-M</t>
  </si>
  <si>
    <t>Zemní práce při extr.mont.pracích</t>
  </si>
  <si>
    <t>460010024</t>
  </si>
  <si>
    <t>Vytyčení trasy vedení kabelového podzemního v zastavěném prostoru</t>
  </si>
  <si>
    <t>km</t>
  </si>
  <si>
    <t>-710460209</t>
  </si>
  <si>
    <t>460202193</t>
  </si>
  <si>
    <t>Hloubení kabelových nezapažených rýh strojně š 35 cm, hl 120 cm, v hornině tř 3</t>
  </si>
  <si>
    <t>1278710054</t>
  </si>
  <si>
    <t>460421082</t>
  </si>
  <si>
    <t>Lože kabelů z písku nebo štěrkopísku tl 5 cm nad kabel, kryté plastovou folií, š lože do 50 cm</t>
  </si>
  <si>
    <t>2101851923</t>
  </si>
  <si>
    <t>460561821</t>
  </si>
  <si>
    <t>Zásyp rýh strojně včetně zhutnění a urovnání povrchu - v zástavbě</t>
  </si>
  <si>
    <t>-1506762005</t>
  </si>
  <si>
    <t>460600021</t>
  </si>
  <si>
    <t>Vodorovné přemístění horniny jakékoliv třídy do 50 m</t>
  </si>
  <si>
    <t>-1610517675</t>
  </si>
  <si>
    <t>460620002</t>
  </si>
  <si>
    <t>Položení drnu včetně zalití vodou na rovině</t>
  </si>
  <si>
    <t>702893512</t>
  </si>
  <si>
    <t>SO 02-Kód 007 - Technologie chlazení</t>
  </si>
  <si>
    <t xml:space="preserve">    755 -  Technologie chlazení</t>
  </si>
  <si>
    <t>755</t>
  </si>
  <si>
    <t xml:space="preserve"> Technologie chlazení</t>
  </si>
  <si>
    <t>M001</t>
  </si>
  <si>
    <t xml:space="preserve">PUR  panel    80 strop</t>
  </si>
  <si>
    <t>1605679906</t>
  </si>
  <si>
    <t>M002</t>
  </si>
  <si>
    <t xml:space="preserve">PUR panel   80 stěny</t>
  </si>
  <si>
    <t>-735721011</t>
  </si>
  <si>
    <t>M003</t>
  </si>
  <si>
    <t>Lišty hygienické</t>
  </si>
  <si>
    <t>842938135</t>
  </si>
  <si>
    <t>M004</t>
  </si>
  <si>
    <t>Chladírenské dveře</t>
  </si>
  <si>
    <t>-1867575396</t>
  </si>
  <si>
    <t>M005</t>
  </si>
  <si>
    <t>Chladírenské dveře s kapličkou</t>
  </si>
  <si>
    <t>-375070279</t>
  </si>
  <si>
    <t>M006</t>
  </si>
  <si>
    <t>Montáž chladících boxů z PUR panelů</t>
  </si>
  <si>
    <t>kpl</t>
  </si>
  <si>
    <t>2128396142</t>
  </si>
  <si>
    <t>755-1</t>
  </si>
  <si>
    <t>Místnost 1.05 - zrání mléčných výrobků, + 12°C 80 m3_x000d_
chladící jednotka včetně řízení a elektroinstalace</t>
  </si>
  <si>
    <t>2096058677</t>
  </si>
  <si>
    <t>755-2</t>
  </si>
  <si>
    <t>Místnost 1.44 - výroba masných specialit, +12°C 174 m3_x000d_
chladící jednotka s výparníkem včetně řízení a elektroinstalace</t>
  </si>
  <si>
    <t>-12889814</t>
  </si>
  <si>
    <t>755-3</t>
  </si>
  <si>
    <t>Mísnost 1.46 - bourárna masa, +12°C 174 m3, chladící jednotka s výparníkem včetně řízení a elektroinstalace</t>
  </si>
  <si>
    <t>729700770</t>
  </si>
  <si>
    <t>M004-1</t>
  </si>
  <si>
    <t xml:space="preserve">1.01 Rekuperační jednotka s klimatizací                                                                  </t>
  </si>
  <si>
    <t>1162053213</t>
  </si>
  <si>
    <t>M0051-1</t>
  </si>
  <si>
    <t xml:space="preserve">1.13 Chladicí box na mléko              48 m3                                                                  </t>
  </si>
  <si>
    <t>-295408953</t>
  </si>
  <si>
    <t>M006-1</t>
  </si>
  <si>
    <t xml:space="preserve">1.14 Chladicí box na mléko              51 m3                                                                  </t>
  </si>
  <si>
    <t>17439747</t>
  </si>
  <si>
    <t>M005-1</t>
  </si>
  <si>
    <t xml:space="preserve">1.15 Chladicí box na mléko              48 m3                                                                 </t>
  </si>
  <si>
    <t>-955066579</t>
  </si>
  <si>
    <t>M007-1</t>
  </si>
  <si>
    <t xml:space="preserve">1.21 Mrazák                                        16 m3                                                              </t>
  </si>
  <si>
    <t>134704515</t>
  </si>
  <si>
    <t>M0071</t>
  </si>
  <si>
    <t xml:space="preserve">1.23, 1.24 Chladící box - zrání sýrů    182 m3                                                              </t>
  </si>
  <si>
    <t>-2060911012</t>
  </si>
  <si>
    <t>M0081-1</t>
  </si>
  <si>
    <t xml:space="preserve">1.47 Chladicí box na maso                30 m3                                                                 </t>
  </si>
  <si>
    <t>47049943</t>
  </si>
  <si>
    <t>M0082-1</t>
  </si>
  <si>
    <t xml:space="preserve">1.48 Chladicí box na maso                30 m3                                                                 </t>
  </si>
  <si>
    <t>-313435306</t>
  </si>
  <si>
    <t>M0083-1</t>
  </si>
  <si>
    <t xml:space="preserve">1.49 Chladicí box na maso                30 m3                                                                 </t>
  </si>
  <si>
    <t>-785420539</t>
  </si>
  <si>
    <t>M009-1</t>
  </si>
  <si>
    <t xml:space="preserve">1.50 Chladicí box na maso                51 m3                                                              </t>
  </si>
  <si>
    <t>1194674317</t>
  </si>
  <si>
    <t>M010-1</t>
  </si>
  <si>
    <t xml:space="preserve">1.51 Chladicí box na maso                54 m3                                                              </t>
  </si>
  <si>
    <t>-1306547538</t>
  </si>
  <si>
    <t>M010-2</t>
  </si>
  <si>
    <t xml:space="preserve">1.52 Chladicí box zrání masa                                                              </t>
  </si>
  <si>
    <t>-57975901</t>
  </si>
  <si>
    <t>M010-3</t>
  </si>
  <si>
    <t xml:space="preserve">1.53 Chladicí box sušárna masa                                                              </t>
  </si>
  <si>
    <t>-1205211167</t>
  </si>
  <si>
    <t>M010-4</t>
  </si>
  <si>
    <t xml:space="preserve">1.58 Chladicí box střeva                                                              </t>
  </si>
  <si>
    <t>2066109028</t>
  </si>
  <si>
    <t>M010-5</t>
  </si>
  <si>
    <t xml:space="preserve">1.59 Chladicí box droby                                                              </t>
  </si>
  <si>
    <t>-1738178154</t>
  </si>
  <si>
    <t>M010-6</t>
  </si>
  <si>
    <t xml:space="preserve">1.60 Chladicí box zvěřina                                                              </t>
  </si>
  <si>
    <t>-2027153405</t>
  </si>
  <si>
    <t>M010-7</t>
  </si>
  <si>
    <t xml:space="preserve">Monitorovací jednotka teplot </t>
  </si>
  <si>
    <t>-662040570</t>
  </si>
  <si>
    <t>M010-8</t>
  </si>
  <si>
    <t xml:space="preserve">Zprovoznění monitoringu                                                          </t>
  </si>
  <si>
    <t>-371677460</t>
  </si>
  <si>
    <t>M011</t>
  </si>
  <si>
    <t xml:space="preserve">Spotřební   materiál – Cu trubky, izolace, chladivo, kabely</t>
  </si>
  <si>
    <t>-2030994397</t>
  </si>
  <si>
    <t>M012-1</t>
  </si>
  <si>
    <t xml:space="preserve">Montáž technologie chlazení </t>
  </si>
  <si>
    <t>1669063047</t>
  </si>
  <si>
    <t>SO 03-Kód 001 - Technologie zlepšující zpracování</t>
  </si>
  <si>
    <t xml:space="preserve">M -  Práce a dodávky M</t>
  </si>
  <si>
    <t xml:space="preserve">    42-M -  Montáž stroj.zař.prům.potr.a chlad.</t>
  </si>
  <si>
    <t xml:space="preserve">      42-M-004 -  Plocháčová dráha</t>
  </si>
  <si>
    <t xml:space="preserve"> Práce a dodávky M</t>
  </si>
  <si>
    <t>42-M</t>
  </si>
  <si>
    <t xml:space="preserve"> Montáž stroj.zař.prům.potr.a chlad.</t>
  </si>
  <si>
    <t>42-M-004</t>
  </si>
  <si>
    <t xml:space="preserve"> Plocháčová dráha</t>
  </si>
  <si>
    <t>1.04</t>
  </si>
  <si>
    <t xml:space="preserve">Dráha plocháčová zink. </t>
  </si>
  <si>
    <t>-839129950</t>
  </si>
  <si>
    <t>1.05</t>
  </si>
  <si>
    <t>Nosníky pro zavěšení dráhy</t>
  </si>
  <si>
    <t>-526199796</t>
  </si>
  <si>
    <t>1.06</t>
  </si>
  <si>
    <t xml:space="preserve">Integrovaná váha pro pozejzd dráhy </t>
  </si>
  <si>
    <t>-113412423</t>
  </si>
  <si>
    <t>1.07</t>
  </si>
  <si>
    <t>Pojezdová kočka</t>
  </si>
  <si>
    <t>1800989187</t>
  </si>
  <si>
    <t>1.08</t>
  </si>
  <si>
    <t>Výhybka dráhy</t>
  </si>
  <si>
    <t>-1994476643</t>
  </si>
  <si>
    <t xml:space="preserve">SO 04 - Areálové komunikace </t>
  </si>
  <si>
    <t xml:space="preserve">    5 -  Komunikace pozemní</t>
  </si>
  <si>
    <t xml:space="preserve"> Komunikace pozemní</t>
  </si>
  <si>
    <t>005-1</t>
  </si>
  <si>
    <t>Areálové komunikace - hutněné šterkové lože z hrubého kameniva frakce 32 až 63 mm</t>
  </si>
  <si>
    <t>-699899921</t>
  </si>
  <si>
    <t>005-002</t>
  </si>
  <si>
    <t>Areálové komunikace - zemní práce</t>
  </si>
  <si>
    <t>-217942958</t>
  </si>
  <si>
    <t>005-003</t>
  </si>
  <si>
    <t xml:space="preserve">Areálové komunikace - obrubníky </t>
  </si>
  <si>
    <t>-836051798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</si>
</sst>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7" fillId="0" borderId="0" xfId="0" applyNumberFormat="1" applyFont="1" applyAlignment="1" applyProtection="1">
      <alignment horizontal="right"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32" fillId="2" borderId="19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styles" Target="styles.xml" /><Relationship Id="rId11" Type="http://schemas.openxmlformats.org/officeDocument/2006/relationships/theme" Target="theme/theme1.xml" /><Relationship Id="rId12" Type="http://schemas.openxmlformats.org/officeDocument/2006/relationships/calcChain" Target="calcChain.xml" /><Relationship Id="rId13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ht="36.96" customHeight="1">
      <c r="AR2"/>
      <c r="BS2" s="13" t="s">
        <v>6</v>
      </c>
      <c r="BT2" s="13" t="s">
        <v>7</v>
      </c>
    </row>
    <row r="3" ht="6.96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ht="24.96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E4" s="21" t="s">
        <v>11</v>
      </c>
      <c r="BS4" s="13" t="s">
        <v>12</v>
      </c>
    </row>
    <row r="5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3" t="s">
        <v>14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6"/>
      <c r="BE5" s="24" t="s">
        <v>15</v>
      </c>
      <c r="BS5" s="13" t="s">
        <v>16</v>
      </c>
    </row>
    <row r="6" ht="36.96" customHeight="1">
      <c r="B6" s="17"/>
      <c r="C6" s="18"/>
      <c r="D6" s="25" t="s">
        <v>17</v>
      </c>
      <c r="E6" s="18"/>
      <c r="F6" s="18"/>
      <c r="G6" s="18"/>
      <c r="H6" s="18"/>
      <c r="I6" s="18"/>
      <c r="J6" s="18"/>
      <c r="K6" s="26" t="s">
        <v>18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6"/>
      <c r="BE6" s="27"/>
      <c r="BS6" s="13" t="s">
        <v>16</v>
      </c>
    </row>
    <row r="7" ht="12" customHeight="1">
      <c r="B7" s="17"/>
      <c r="C7" s="18"/>
      <c r="D7" s="28" t="s">
        <v>19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8" t="s">
        <v>20</v>
      </c>
      <c r="AL7" s="18"/>
      <c r="AM7" s="18"/>
      <c r="AN7" s="23" t="s">
        <v>1</v>
      </c>
      <c r="AO7" s="18"/>
      <c r="AP7" s="18"/>
      <c r="AQ7" s="18"/>
      <c r="AR7" s="16"/>
      <c r="BE7" s="27"/>
      <c r="BS7" s="13" t="s">
        <v>16</v>
      </c>
    </row>
    <row r="8" ht="12" customHeight="1">
      <c r="B8" s="17"/>
      <c r="C8" s="18"/>
      <c r="D8" s="28" t="s">
        <v>21</v>
      </c>
      <c r="E8" s="18"/>
      <c r="F8" s="18"/>
      <c r="G8" s="18"/>
      <c r="H8" s="18"/>
      <c r="I8" s="18"/>
      <c r="J8" s="18"/>
      <c r="K8" s="23" t="s">
        <v>22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8" t="s">
        <v>23</v>
      </c>
      <c r="AL8" s="18"/>
      <c r="AM8" s="18"/>
      <c r="AN8" s="29" t="s">
        <v>24</v>
      </c>
      <c r="AO8" s="18"/>
      <c r="AP8" s="18"/>
      <c r="AQ8" s="18"/>
      <c r="AR8" s="16"/>
      <c r="BE8" s="27"/>
      <c r="BS8" s="13" t="s">
        <v>16</v>
      </c>
    </row>
    <row r="9" ht="14.4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7"/>
      <c r="BS9" s="13" t="s">
        <v>16</v>
      </c>
    </row>
    <row r="10" ht="12" customHeight="1">
      <c r="B10" s="17"/>
      <c r="C10" s="18"/>
      <c r="D10" s="28" t="s">
        <v>25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8" t="s">
        <v>26</v>
      </c>
      <c r="AL10" s="18"/>
      <c r="AM10" s="18"/>
      <c r="AN10" s="23" t="s">
        <v>1</v>
      </c>
      <c r="AO10" s="18"/>
      <c r="AP10" s="18"/>
      <c r="AQ10" s="18"/>
      <c r="AR10" s="16"/>
      <c r="BE10" s="27"/>
      <c r="BS10" s="13" t="s">
        <v>16</v>
      </c>
    </row>
    <row r="11" ht="18.48" customHeight="1">
      <c r="B11" s="17"/>
      <c r="C11" s="18"/>
      <c r="D11" s="18"/>
      <c r="E11" s="23" t="s">
        <v>27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8" t="s">
        <v>28</v>
      </c>
      <c r="AL11" s="18"/>
      <c r="AM11" s="18"/>
      <c r="AN11" s="23" t="s">
        <v>1</v>
      </c>
      <c r="AO11" s="18"/>
      <c r="AP11" s="18"/>
      <c r="AQ11" s="18"/>
      <c r="AR11" s="16"/>
      <c r="BE11" s="27"/>
      <c r="BS11" s="13" t="s">
        <v>16</v>
      </c>
    </row>
    <row r="12" ht="6.96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7"/>
      <c r="BS12" s="13" t="s">
        <v>16</v>
      </c>
    </row>
    <row r="13" ht="12" customHeight="1">
      <c r="B13" s="17"/>
      <c r="C13" s="18"/>
      <c r="D13" s="28" t="s">
        <v>29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8" t="s">
        <v>26</v>
      </c>
      <c r="AL13" s="18"/>
      <c r="AM13" s="18"/>
      <c r="AN13" s="30" t="s">
        <v>30</v>
      </c>
      <c r="AO13" s="18"/>
      <c r="AP13" s="18"/>
      <c r="AQ13" s="18"/>
      <c r="AR13" s="16"/>
      <c r="BE13" s="27"/>
      <c r="BS13" s="13" t="s">
        <v>16</v>
      </c>
    </row>
    <row r="14">
      <c r="B14" s="17"/>
      <c r="C14" s="18"/>
      <c r="D14" s="18"/>
      <c r="E14" s="30" t="s">
        <v>30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28</v>
      </c>
      <c r="AL14" s="18"/>
      <c r="AM14" s="18"/>
      <c r="AN14" s="30" t="s">
        <v>30</v>
      </c>
      <c r="AO14" s="18"/>
      <c r="AP14" s="18"/>
      <c r="AQ14" s="18"/>
      <c r="AR14" s="16"/>
      <c r="BE14" s="27"/>
      <c r="BS14" s="13" t="s">
        <v>16</v>
      </c>
    </row>
    <row r="15" ht="6.96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7"/>
      <c r="BS15" s="13" t="s">
        <v>4</v>
      </c>
    </row>
    <row r="16" ht="12" customHeight="1">
      <c r="B16" s="17"/>
      <c r="C16" s="18"/>
      <c r="D16" s="28" t="s">
        <v>31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8" t="s">
        <v>26</v>
      </c>
      <c r="AL16" s="18"/>
      <c r="AM16" s="18"/>
      <c r="AN16" s="23" t="s">
        <v>1</v>
      </c>
      <c r="AO16" s="18"/>
      <c r="AP16" s="18"/>
      <c r="AQ16" s="18"/>
      <c r="AR16" s="16"/>
      <c r="BE16" s="27"/>
      <c r="BS16" s="13" t="s">
        <v>4</v>
      </c>
    </row>
    <row r="17" ht="18.48" customHeight="1">
      <c r="B17" s="17"/>
      <c r="C17" s="18"/>
      <c r="D17" s="18"/>
      <c r="E17" s="23" t="s">
        <v>32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8" t="s">
        <v>28</v>
      </c>
      <c r="AL17" s="18"/>
      <c r="AM17" s="18"/>
      <c r="AN17" s="23" t="s">
        <v>1</v>
      </c>
      <c r="AO17" s="18"/>
      <c r="AP17" s="18"/>
      <c r="AQ17" s="18"/>
      <c r="AR17" s="16"/>
      <c r="BE17" s="27"/>
      <c r="BS17" s="13" t="s">
        <v>33</v>
      </c>
    </row>
    <row r="18" ht="6.96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7"/>
      <c r="BS18" s="13" t="s">
        <v>6</v>
      </c>
    </row>
    <row r="19" ht="12" customHeight="1">
      <c r="B19" s="17"/>
      <c r="C19" s="18"/>
      <c r="D19" s="28" t="s">
        <v>34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8" t="s">
        <v>26</v>
      </c>
      <c r="AL19" s="18"/>
      <c r="AM19" s="18"/>
      <c r="AN19" s="23" t="s">
        <v>1</v>
      </c>
      <c r="AO19" s="18"/>
      <c r="AP19" s="18"/>
      <c r="AQ19" s="18"/>
      <c r="AR19" s="16"/>
      <c r="BE19" s="27"/>
      <c r="BS19" s="13" t="s">
        <v>6</v>
      </c>
    </row>
    <row r="20" ht="18.48" customHeight="1">
      <c r="B20" s="17"/>
      <c r="C20" s="18"/>
      <c r="D20" s="18"/>
      <c r="E20" s="23" t="s">
        <v>32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8" t="s">
        <v>28</v>
      </c>
      <c r="AL20" s="18"/>
      <c r="AM20" s="18"/>
      <c r="AN20" s="23" t="s">
        <v>1</v>
      </c>
      <c r="AO20" s="18"/>
      <c r="AP20" s="18"/>
      <c r="AQ20" s="18"/>
      <c r="AR20" s="16"/>
      <c r="BE20" s="27"/>
      <c r="BS20" s="13" t="s">
        <v>33</v>
      </c>
    </row>
    <row r="21" ht="6.96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7"/>
    </row>
    <row r="22" ht="12" customHeight="1">
      <c r="B22" s="17"/>
      <c r="C22" s="18"/>
      <c r="D22" s="28" t="s">
        <v>35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7"/>
    </row>
    <row r="23" ht="16.5" customHeight="1">
      <c r="B23" s="17"/>
      <c r="C23" s="18"/>
      <c r="D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18"/>
      <c r="AP23" s="18"/>
      <c r="AQ23" s="18"/>
      <c r="AR23" s="16"/>
      <c r="BE23" s="27"/>
    </row>
    <row r="24" ht="6.96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7"/>
    </row>
    <row r="25" ht="6.96" customHeight="1">
      <c r="B25" s="17"/>
      <c r="C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18"/>
      <c r="AQ25" s="18"/>
      <c r="AR25" s="16"/>
      <c r="BE25" s="27"/>
    </row>
    <row r="26" s="1" customFormat="1" ht="25.92" customHeight="1">
      <c r="B26" s="34"/>
      <c r="C26" s="35"/>
      <c r="D26" s="36" t="s">
        <v>36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5"/>
      <c r="AQ26" s="35"/>
      <c r="AR26" s="39"/>
      <c r="BE26" s="27"/>
    </row>
    <row r="27" s="1" customFormat="1" ht="6.96" customHeight="1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9"/>
      <c r="BE27" s="27"/>
    </row>
    <row r="28" s="1" customForma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40" t="s">
        <v>37</v>
      </c>
      <c r="M28" s="40"/>
      <c r="N28" s="40"/>
      <c r="O28" s="40"/>
      <c r="P28" s="40"/>
      <c r="Q28" s="35"/>
      <c r="R28" s="35"/>
      <c r="S28" s="35"/>
      <c r="T28" s="35"/>
      <c r="U28" s="35"/>
      <c r="V28" s="35"/>
      <c r="W28" s="40" t="s">
        <v>38</v>
      </c>
      <c r="X28" s="40"/>
      <c r="Y28" s="40"/>
      <c r="Z28" s="40"/>
      <c r="AA28" s="40"/>
      <c r="AB28" s="40"/>
      <c r="AC28" s="40"/>
      <c r="AD28" s="40"/>
      <c r="AE28" s="40"/>
      <c r="AF28" s="35"/>
      <c r="AG28" s="35"/>
      <c r="AH28" s="35"/>
      <c r="AI28" s="35"/>
      <c r="AJ28" s="35"/>
      <c r="AK28" s="40" t="s">
        <v>39</v>
      </c>
      <c r="AL28" s="40"/>
      <c r="AM28" s="40"/>
      <c r="AN28" s="40"/>
      <c r="AO28" s="40"/>
      <c r="AP28" s="35"/>
      <c r="AQ28" s="35"/>
      <c r="AR28" s="39"/>
      <c r="BE28" s="27"/>
    </row>
    <row r="29" s="2" customFormat="1" ht="14.4" customHeight="1">
      <c r="B29" s="41"/>
      <c r="C29" s="42"/>
      <c r="D29" s="28" t="s">
        <v>40</v>
      </c>
      <c r="E29" s="42"/>
      <c r="F29" s="28" t="s">
        <v>41</v>
      </c>
      <c r="G29" s="42"/>
      <c r="H29" s="42"/>
      <c r="I29" s="42"/>
      <c r="J29" s="42"/>
      <c r="K29" s="42"/>
      <c r="L29" s="43">
        <v>0.20999999999999999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4">
        <f>ROUND(AZ94, 2)</f>
        <v>0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4">
        <f>ROUND(AV94, 2)</f>
        <v>0</v>
      </c>
      <c r="AL29" s="42"/>
      <c r="AM29" s="42"/>
      <c r="AN29" s="42"/>
      <c r="AO29" s="42"/>
      <c r="AP29" s="42"/>
      <c r="AQ29" s="42"/>
      <c r="AR29" s="45"/>
      <c r="BE29" s="46"/>
    </row>
    <row r="30" s="2" customFormat="1" ht="14.4" customHeight="1">
      <c r="B30" s="41"/>
      <c r="C30" s="42"/>
      <c r="D30" s="42"/>
      <c r="E30" s="42"/>
      <c r="F30" s="28" t="s">
        <v>42</v>
      </c>
      <c r="G30" s="42"/>
      <c r="H30" s="42"/>
      <c r="I30" s="42"/>
      <c r="J30" s="42"/>
      <c r="K30" s="42"/>
      <c r="L30" s="43">
        <v>0.14999999999999999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4">
        <f>ROUND(BA94, 2)</f>
        <v>0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4">
        <f>ROUND(AW94, 2)</f>
        <v>0</v>
      </c>
      <c r="AL30" s="42"/>
      <c r="AM30" s="42"/>
      <c r="AN30" s="42"/>
      <c r="AO30" s="42"/>
      <c r="AP30" s="42"/>
      <c r="AQ30" s="42"/>
      <c r="AR30" s="45"/>
      <c r="BE30" s="46"/>
    </row>
    <row r="31" hidden="1" s="2" customFormat="1" ht="14.4" customHeight="1">
      <c r="B31" s="41"/>
      <c r="C31" s="42"/>
      <c r="D31" s="42"/>
      <c r="E31" s="42"/>
      <c r="F31" s="28" t="s">
        <v>43</v>
      </c>
      <c r="G31" s="42"/>
      <c r="H31" s="42"/>
      <c r="I31" s="42"/>
      <c r="J31" s="42"/>
      <c r="K31" s="42"/>
      <c r="L31" s="43">
        <v>0.20999999999999999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4">
        <f>ROUND(BB94, 2)</f>
        <v>0</v>
      </c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4">
        <v>0</v>
      </c>
      <c r="AL31" s="42"/>
      <c r="AM31" s="42"/>
      <c r="AN31" s="42"/>
      <c r="AO31" s="42"/>
      <c r="AP31" s="42"/>
      <c r="AQ31" s="42"/>
      <c r="AR31" s="45"/>
      <c r="BE31" s="46"/>
    </row>
    <row r="32" hidden="1" s="2" customFormat="1" ht="14.4" customHeight="1">
      <c r="B32" s="41"/>
      <c r="C32" s="42"/>
      <c r="D32" s="42"/>
      <c r="E32" s="42"/>
      <c r="F32" s="28" t="s">
        <v>44</v>
      </c>
      <c r="G32" s="42"/>
      <c r="H32" s="42"/>
      <c r="I32" s="42"/>
      <c r="J32" s="42"/>
      <c r="K32" s="42"/>
      <c r="L32" s="43">
        <v>0.14999999999999999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4">
        <f>ROUND(BC94, 2)</f>
        <v>0</v>
      </c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4">
        <v>0</v>
      </c>
      <c r="AL32" s="42"/>
      <c r="AM32" s="42"/>
      <c r="AN32" s="42"/>
      <c r="AO32" s="42"/>
      <c r="AP32" s="42"/>
      <c r="AQ32" s="42"/>
      <c r="AR32" s="45"/>
      <c r="BE32" s="46"/>
    </row>
    <row r="33" hidden="1" s="2" customFormat="1" ht="14.4" customHeight="1">
      <c r="B33" s="41"/>
      <c r="C33" s="42"/>
      <c r="D33" s="42"/>
      <c r="E33" s="42"/>
      <c r="F33" s="28" t="s">
        <v>45</v>
      </c>
      <c r="G33" s="42"/>
      <c r="H33" s="42"/>
      <c r="I33" s="42"/>
      <c r="J33" s="42"/>
      <c r="K33" s="42"/>
      <c r="L33" s="43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4">
        <f>ROUND(BD94, 2)</f>
        <v>0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4">
        <v>0</v>
      </c>
      <c r="AL33" s="42"/>
      <c r="AM33" s="42"/>
      <c r="AN33" s="42"/>
      <c r="AO33" s="42"/>
      <c r="AP33" s="42"/>
      <c r="AQ33" s="42"/>
      <c r="AR33" s="45"/>
      <c r="BE33" s="46"/>
    </row>
    <row r="34" s="1" customFormat="1" ht="6.96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9"/>
      <c r="BE34" s="27"/>
    </row>
    <row r="35" s="1" customFormat="1" ht="25.92" customHeight="1">
      <c r="B35" s="34"/>
      <c r="C35" s="47"/>
      <c r="D35" s="48" t="s">
        <v>46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47</v>
      </c>
      <c r="U35" s="49"/>
      <c r="V35" s="49"/>
      <c r="W35" s="49"/>
      <c r="X35" s="51" t="s">
        <v>48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39"/>
    </row>
    <row r="36" s="1" customFormat="1" ht="6.96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9"/>
    </row>
    <row r="37" s="1" customFormat="1" ht="14.4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9"/>
    </row>
    <row r="38" ht="14.4" customHeigh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6"/>
    </row>
    <row r="39" ht="14.4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6"/>
    </row>
    <row r="40" ht="14.4" customHeight="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6"/>
    </row>
    <row r="41" ht="14.4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ht="14.4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ht="14.4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ht="14.4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ht="14.4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ht="14.4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ht="14.4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ht="14.4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="1" customFormat="1" ht="14.4" customHeight="1">
      <c r="B49" s="34"/>
      <c r="C49" s="35"/>
      <c r="D49" s="54" t="s">
        <v>49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50</v>
      </c>
      <c r="AI49" s="55"/>
      <c r="AJ49" s="55"/>
      <c r="AK49" s="55"/>
      <c r="AL49" s="55"/>
      <c r="AM49" s="55"/>
      <c r="AN49" s="55"/>
      <c r="AO49" s="55"/>
      <c r="AP49" s="35"/>
      <c r="AQ49" s="35"/>
      <c r="AR49" s="39"/>
    </row>
    <row r="50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="1" customFormat="1">
      <c r="B60" s="34"/>
      <c r="C60" s="35"/>
      <c r="D60" s="56" t="s">
        <v>51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6" t="s">
        <v>52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6" t="s">
        <v>51</v>
      </c>
      <c r="AI60" s="37"/>
      <c r="AJ60" s="37"/>
      <c r="AK60" s="37"/>
      <c r="AL60" s="37"/>
      <c r="AM60" s="56" t="s">
        <v>52</v>
      </c>
      <c r="AN60" s="37"/>
      <c r="AO60" s="37"/>
      <c r="AP60" s="35"/>
      <c r="AQ60" s="35"/>
      <c r="AR60" s="39"/>
    </row>
    <row r="61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="1" customFormat="1">
      <c r="B64" s="34"/>
      <c r="C64" s="35"/>
      <c r="D64" s="54" t="s">
        <v>53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4" t="s">
        <v>54</v>
      </c>
      <c r="AI64" s="55"/>
      <c r="AJ64" s="55"/>
      <c r="AK64" s="55"/>
      <c r="AL64" s="55"/>
      <c r="AM64" s="55"/>
      <c r="AN64" s="55"/>
      <c r="AO64" s="55"/>
      <c r="AP64" s="35"/>
      <c r="AQ64" s="35"/>
      <c r="AR64" s="39"/>
    </row>
    <row r="65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="1" customFormat="1">
      <c r="B75" s="34"/>
      <c r="C75" s="35"/>
      <c r="D75" s="56" t="s">
        <v>51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6" t="s">
        <v>52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6" t="s">
        <v>51</v>
      </c>
      <c r="AI75" s="37"/>
      <c r="AJ75" s="37"/>
      <c r="AK75" s="37"/>
      <c r="AL75" s="37"/>
      <c r="AM75" s="56" t="s">
        <v>52</v>
      </c>
      <c r="AN75" s="37"/>
      <c r="AO75" s="37"/>
      <c r="AP75" s="35"/>
      <c r="AQ75" s="35"/>
      <c r="AR75" s="39"/>
    </row>
    <row r="76" s="1" customFormat="1"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9"/>
    </row>
    <row r="77" s="1" customFormat="1" ht="6.96" customHeight="1"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39"/>
    </row>
    <row r="81" s="1" customFormat="1" ht="6.96" customHeight="1"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39"/>
    </row>
    <row r="82" s="1" customFormat="1" ht="24.96" customHeight="1">
      <c r="B82" s="34"/>
      <c r="C82" s="19" t="s">
        <v>55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9"/>
    </row>
    <row r="84" s="3" customFormat="1" ht="12" customHeight="1">
      <c r="B84" s="61"/>
      <c r="C84" s="28" t="s">
        <v>13</v>
      </c>
      <c r="D84" s="62"/>
      <c r="E84" s="62"/>
      <c r="F84" s="62"/>
      <c r="G84" s="62"/>
      <c r="H84" s="62"/>
      <c r="I84" s="62"/>
      <c r="J84" s="62"/>
      <c r="K84" s="62"/>
      <c r="L84" s="62" t="str">
        <f>K5</f>
        <v>2(1)</v>
      </c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3"/>
    </row>
    <row r="85" s="4" customFormat="1" ht="36.96" customHeight="1">
      <c r="B85" s="64"/>
      <c r="C85" s="65" t="s">
        <v>17</v>
      </c>
      <c r="D85" s="66"/>
      <c r="E85" s="66"/>
      <c r="F85" s="66"/>
      <c r="G85" s="66"/>
      <c r="H85" s="66"/>
      <c r="I85" s="66"/>
      <c r="J85" s="66"/>
      <c r="K85" s="66"/>
      <c r="L85" s="67" t="str">
        <f>K6</f>
        <v>Zpracování zemědělských produktů Ekofarmy Kosař</v>
      </c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8"/>
    </row>
    <row r="86" s="1" customFormat="1" ht="6.96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9"/>
    </row>
    <row r="87" s="1" customFormat="1" ht="12" customHeight="1">
      <c r="B87" s="34"/>
      <c r="C87" s="28" t="s">
        <v>21</v>
      </c>
      <c r="D87" s="35"/>
      <c r="E87" s="35"/>
      <c r="F87" s="35"/>
      <c r="G87" s="35"/>
      <c r="H87" s="35"/>
      <c r="I87" s="35"/>
      <c r="J87" s="35"/>
      <c r="K87" s="35"/>
      <c r="L87" s="69" t="str">
        <f>IF(K8="","",K8)</f>
        <v xml:space="preserve"> Nový Knín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23</v>
      </c>
      <c r="AJ87" s="35"/>
      <c r="AK87" s="35"/>
      <c r="AL87" s="35"/>
      <c r="AM87" s="70" t="str">
        <f>IF(AN8= "","",AN8)</f>
        <v>10. 12. 2018</v>
      </c>
      <c r="AN87" s="70"/>
      <c r="AO87" s="35"/>
      <c r="AP87" s="35"/>
      <c r="AQ87" s="35"/>
      <c r="AR87" s="39"/>
    </row>
    <row r="88" s="1" customFormat="1" ht="6.96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9"/>
    </row>
    <row r="89" s="1" customFormat="1" ht="15.15" customHeight="1">
      <c r="B89" s="34"/>
      <c r="C89" s="28" t="s">
        <v>25</v>
      </c>
      <c r="D89" s="35"/>
      <c r="E89" s="35"/>
      <c r="F89" s="35"/>
      <c r="G89" s="35"/>
      <c r="H89" s="35"/>
      <c r="I89" s="35"/>
      <c r="J89" s="35"/>
      <c r="K89" s="35"/>
      <c r="L89" s="62" t="str">
        <f>IF(E11= "","",E11)</f>
        <v xml:space="preserve"> Ekofarma Kosařův mlýn, s.r.o.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31</v>
      </c>
      <c r="AJ89" s="35"/>
      <c r="AK89" s="35"/>
      <c r="AL89" s="35"/>
      <c r="AM89" s="71" t="str">
        <f>IF(E17="","",E17)</f>
        <v xml:space="preserve"> </v>
      </c>
      <c r="AN89" s="62"/>
      <c r="AO89" s="62"/>
      <c r="AP89" s="62"/>
      <c r="AQ89" s="35"/>
      <c r="AR89" s="39"/>
      <c r="AS89" s="72" t="s">
        <v>56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</row>
    <row r="90" s="1" customFormat="1" ht="15.15" customHeight="1">
      <c r="B90" s="34"/>
      <c r="C90" s="28" t="s">
        <v>29</v>
      </c>
      <c r="D90" s="35"/>
      <c r="E90" s="35"/>
      <c r="F90" s="35"/>
      <c r="G90" s="35"/>
      <c r="H90" s="35"/>
      <c r="I90" s="35"/>
      <c r="J90" s="35"/>
      <c r="K90" s="35"/>
      <c r="L90" s="62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34</v>
      </c>
      <c r="AJ90" s="35"/>
      <c r="AK90" s="35"/>
      <c r="AL90" s="35"/>
      <c r="AM90" s="71" t="str">
        <f>IF(E20="","",E20)</f>
        <v xml:space="preserve"> </v>
      </c>
      <c r="AN90" s="62"/>
      <c r="AO90" s="62"/>
      <c r="AP90" s="62"/>
      <c r="AQ90" s="35"/>
      <c r="AR90" s="39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</row>
    <row r="91" s="1" customFormat="1" ht="10.8" customHeight="1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9"/>
      <c r="AS91" s="80"/>
      <c r="AT91" s="81"/>
      <c r="AU91" s="82"/>
      <c r="AV91" s="82"/>
      <c r="AW91" s="82"/>
      <c r="AX91" s="82"/>
      <c r="AY91" s="82"/>
      <c r="AZ91" s="82"/>
      <c r="BA91" s="82"/>
      <c r="BB91" s="82"/>
      <c r="BC91" s="82"/>
      <c r="BD91" s="83"/>
    </row>
    <row r="92" s="1" customFormat="1" ht="29.28" customHeight="1">
      <c r="B92" s="34"/>
      <c r="C92" s="84" t="s">
        <v>57</v>
      </c>
      <c r="D92" s="85"/>
      <c r="E92" s="85"/>
      <c r="F92" s="85"/>
      <c r="G92" s="85"/>
      <c r="H92" s="86"/>
      <c r="I92" s="87" t="s">
        <v>58</v>
      </c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8" t="s">
        <v>59</v>
      </c>
      <c r="AH92" s="85"/>
      <c r="AI92" s="85"/>
      <c r="AJ92" s="85"/>
      <c r="AK92" s="85"/>
      <c r="AL92" s="85"/>
      <c r="AM92" s="85"/>
      <c r="AN92" s="87" t="s">
        <v>60</v>
      </c>
      <c r="AO92" s="85"/>
      <c r="AP92" s="89"/>
      <c r="AQ92" s="90" t="s">
        <v>61</v>
      </c>
      <c r="AR92" s="39"/>
      <c r="AS92" s="91" t="s">
        <v>62</v>
      </c>
      <c r="AT92" s="92" t="s">
        <v>63</v>
      </c>
      <c r="AU92" s="92" t="s">
        <v>64</v>
      </c>
      <c r="AV92" s="92" t="s">
        <v>65</v>
      </c>
      <c r="AW92" s="92" t="s">
        <v>66</v>
      </c>
      <c r="AX92" s="92" t="s">
        <v>67</v>
      </c>
      <c r="AY92" s="92" t="s">
        <v>68</v>
      </c>
      <c r="AZ92" s="92" t="s">
        <v>69</v>
      </c>
      <c r="BA92" s="92" t="s">
        <v>70</v>
      </c>
      <c r="BB92" s="92" t="s">
        <v>71</v>
      </c>
      <c r="BC92" s="92" t="s">
        <v>72</v>
      </c>
      <c r="BD92" s="93" t="s">
        <v>73</v>
      </c>
    </row>
    <row r="93" s="1" customFormat="1" ht="10.8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9"/>
      <c r="AS93" s="94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6"/>
    </row>
    <row r="94" s="5" customFormat="1" ht="32.4" customHeight="1">
      <c r="B94" s="97"/>
      <c r="C94" s="98" t="s">
        <v>74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100">
        <f>ROUND(AG95+SUM(AG102:AG104),2)</f>
        <v>0</v>
      </c>
      <c r="AH94" s="100"/>
      <c r="AI94" s="100"/>
      <c r="AJ94" s="100"/>
      <c r="AK94" s="100"/>
      <c r="AL94" s="100"/>
      <c r="AM94" s="100"/>
      <c r="AN94" s="101">
        <f>SUM(AG94,AT94)</f>
        <v>0</v>
      </c>
      <c r="AO94" s="101"/>
      <c r="AP94" s="101"/>
      <c r="AQ94" s="102" t="s">
        <v>1</v>
      </c>
      <c r="AR94" s="103"/>
      <c r="AS94" s="104">
        <f>ROUND(AS95+SUM(AS102:AS104),2)</f>
        <v>0</v>
      </c>
      <c r="AT94" s="105">
        <f>ROUND(SUM(AV94:AW94),2)</f>
        <v>0</v>
      </c>
      <c r="AU94" s="106">
        <f>ROUND(AU95+SUM(AU102:AU104),5)</f>
        <v>0</v>
      </c>
      <c r="AV94" s="105">
        <f>ROUND(AZ94*L29,2)</f>
        <v>0</v>
      </c>
      <c r="AW94" s="105">
        <f>ROUND(BA94*L30,2)</f>
        <v>0</v>
      </c>
      <c r="AX94" s="105">
        <f>ROUND(BB94*L29,2)</f>
        <v>0</v>
      </c>
      <c r="AY94" s="105">
        <f>ROUND(BC94*L30,2)</f>
        <v>0</v>
      </c>
      <c r="AZ94" s="105">
        <f>ROUND(AZ95+SUM(AZ102:AZ104),2)</f>
        <v>0</v>
      </c>
      <c r="BA94" s="105">
        <f>ROUND(BA95+SUM(BA102:BA104),2)</f>
        <v>0</v>
      </c>
      <c r="BB94" s="105">
        <f>ROUND(BB95+SUM(BB102:BB104),2)</f>
        <v>0</v>
      </c>
      <c r="BC94" s="105">
        <f>ROUND(BC95+SUM(BC102:BC104),2)</f>
        <v>0</v>
      </c>
      <c r="BD94" s="107">
        <f>ROUND(BD95+SUM(BD102:BD104),2)</f>
        <v>0</v>
      </c>
      <c r="BS94" s="108" t="s">
        <v>75</v>
      </c>
      <c r="BT94" s="108" t="s">
        <v>76</v>
      </c>
      <c r="BU94" s="109" t="s">
        <v>77</v>
      </c>
      <c r="BV94" s="108" t="s">
        <v>78</v>
      </c>
      <c r="BW94" s="108" t="s">
        <v>5</v>
      </c>
      <c r="BX94" s="108" t="s">
        <v>79</v>
      </c>
      <c r="CL94" s="108" t="s">
        <v>1</v>
      </c>
    </row>
    <row r="95" s="6" customFormat="1" ht="40.5" customHeight="1">
      <c r="B95" s="110"/>
      <c r="C95" s="111"/>
      <c r="D95" s="112" t="s">
        <v>80</v>
      </c>
      <c r="E95" s="112"/>
      <c r="F95" s="112"/>
      <c r="G95" s="112"/>
      <c r="H95" s="112"/>
      <c r="I95" s="113"/>
      <c r="J95" s="112" t="s">
        <v>81</v>
      </c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4">
        <f>ROUND(AG96+AG97+AG98,2)</f>
        <v>0</v>
      </c>
      <c r="AH95" s="113"/>
      <c r="AI95" s="113"/>
      <c r="AJ95" s="113"/>
      <c r="AK95" s="113"/>
      <c r="AL95" s="113"/>
      <c r="AM95" s="113"/>
      <c r="AN95" s="115">
        <f>SUM(AG95,AT95)</f>
        <v>0</v>
      </c>
      <c r="AO95" s="113"/>
      <c r="AP95" s="113"/>
      <c r="AQ95" s="116" t="s">
        <v>82</v>
      </c>
      <c r="AR95" s="117"/>
      <c r="AS95" s="118">
        <f>ROUND(AS96+AS97+AS98,2)</f>
        <v>0</v>
      </c>
      <c r="AT95" s="119">
        <f>ROUND(SUM(AV95:AW95),2)</f>
        <v>0</v>
      </c>
      <c r="AU95" s="120">
        <f>ROUND(AU96+AU97+AU98,5)</f>
        <v>0</v>
      </c>
      <c r="AV95" s="119">
        <f>ROUND(AZ95*L29,2)</f>
        <v>0</v>
      </c>
      <c r="AW95" s="119">
        <f>ROUND(BA95*L30,2)</f>
        <v>0</v>
      </c>
      <c r="AX95" s="119">
        <f>ROUND(BB95*L29,2)</f>
        <v>0</v>
      </c>
      <c r="AY95" s="119">
        <f>ROUND(BC95*L30,2)</f>
        <v>0</v>
      </c>
      <c r="AZ95" s="119">
        <f>ROUND(AZ96+AZ97+AZ98,2)</f>
        <v>0</v>
      </c>
      <c r="BA95" s="119">
        <f>ROUND(BA96+BA97+BA98,2)</f>
        <v>0</v>
      </c>
      <c r="BB95" s="119">
        <f>ROUND(BB96+BB97+BB98,2)</f>
        <v>0</v>
      </c>
      <c r="BC95" s="119">
        <f>ROUND(BC96+BC97+BC98,2)</f>
        <v>0</v>
      </c>
      <c r="BD95" s="121">
        <f>ROUND(BD96+BD97+BD98,2)</f>
        <v>0</v>
      </c>
      <c r="BS95" s="122" t="s">
        <v>75</v>
      </c>
      <c r="BT95" s="122" t="s">
        <v>83</v>
      </c>
      <c r="BU95" s="122" t="s">
        <v>77</v>
      </c>
      <c r="BV95" s="122" t="s">
        <v>78</v>
      </c>
      <c r="BW95" s="122" t="s">
        <v>84</v>
      </c>
      <c r="BX95" s="122" t="s">
        <v>5</v>
      </c>
      <c r="CL95" s="122" t="s">
        <v>1</v>
      </c>
      <c r="CM95" s="122" t="s">
        <v>76</v>
      </c>
    </row>
    <row r="96" s="3" customFormat="1" ht="16.5" customHeight="1">
      <c r="A96" s="123" t="s">
        <v>85</v>
      </c>
      <c r="B96" s="61"/>
      <c r="C96" s="124"/>
      <c r="D96" s="124"/>
      <c r="E96" s="125" t="s">
        <v>86</v>
      </c>
      <c r="F96" s="125"/>
      <c r="G96" s="125"/>
      <c r="H96" s="125"/>
      <c r="I96" s="125"/>
      <c r="J96" s="124"/>
      <c r="K96" s="125" t="s">
        <v>87</v>
      </c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6">
        <f>'SO 01-1 - Stavební část'!J32</f>
        <v>0</v>
      </c>
      <c r="AH96" s="124"/>
      <c r="AI96" s="124"/>
      <c r="AJ96" s="124"/>
      <c r="AK96" s="124"/>
      <c r="AL96" s="124"/>
      <c r="AM96" s="124"/>
      <c r="AN96" s="126">
        <f>SUM(AG96,AT96)</f>
        <v>0</v>
      </c>
      <c r="AO96" s="124"/>
      <c r="AP96" s="124"/>
      <c r="AQ96" s="127" t="s">
        <v>88</v>
      </c>
      <c r="AR96" s="63"/>
      <c r="AS96" s="128">
        <v>0</v>
      </c>
      <c r="AT96" s="129">
        <f>ROUND(SUM(AV96:AW96),2)</f>
        <v>0</v>
      </c>
      <c r="AU96" s="130">
        <f>'SO 01-1 - Stavební část'!P145</f>
        <v>0</v>
      </c>
      <c r="AV96" s="129">
        <f>'SO 01-1 - Stavební část'!J35</f>
        <v>0</v>
      </c>
      <c r="AW96" s="129">
        <f>'SO 01-1 - Stavební část'!J36</f>
        <v>0</v>
      </c>
      <c r="AX96" s="129">
        <f>'SO 01-1 - Stavební část'!J37</f>
        <v>0</v>
      </c>
      <c r="AY96" s="129">
        <f>'SO 01-1 - Stavební část'!J38</f>
        <v>0</v>
      </c>
      <c r="AZ96" s="129">
        <f>'SO 01-1 - Stavební část'!F35</f>
        <v>0</v>
      </c>
      <c r="BA96" s="129">
        <f>'SO 01-1 - Stavební část'!F36</f>
        <v>0</v>
      </c>
      <c r="BB96" s="129">
        <f>'SO 01-1 - Stavební část'!F37</f>
        <v>0</v>
      </c>
      <c r="BC96" s="129">
        <f>'SO 01-1 - Stavební část'!F38</f>
        <v>0</v>
      </c>
      <c r="BD96" s="131">
        <f>'SO 01-1 - Stavební část'!F39</f>
        <v>0</v>
      </c>
      <c r="BT96" s="132" t="s">
        <v>89</v>
      </c>
      <c r="BV96" s="132" t="s">
        <v>78</v>
      </c>
      <c r="BW96" s="132" t="s">
        <v>90</v>
      </c>
      <c r="BX96" s="132" t="s">
        <v>84</v>
      </c>
      <c r="CL96" s="132" t="s">
        <v>1</v>
      </c>
    </row>
    <row r="97" s="3" customFormat="1" ht="16.5" customHeight="1">
      <c r="A97" s="123" t="s">
        <v>85</v>
      </c>
      <c r="B97" s="61"/>
      <c r="C97" s="124"/>
      <c r="D97" s="124"/>
      <c r="E97" s="125" t="s">
        <v>91</v>
      </c>
      <c r="F97" s="125"/>
      <c r="G97" s="125"/>
      <c r="H97" s="125"/>
      <c r="I97" s="125"/>
      <c r="J97" s="124"/>
      <c r="K97" s="125" t="s">
        <v>92</v>
      </c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6">
        <f>'SO 01-2 - ZTI - vodovod, ...'!J32</f>
        <v>0</v>
      </c>
      <c r="AH97" s="124"/>
      <c r="AI97" s="124"/>
      <c r="AJ97" s="124"/>
      <c r="AK97" s="124"/>
      <c r="AL97" s="124"/>
      <c r="AM97" s="124"/>
      <c r="AN97" s="126">
        <f>SUM(AG97,AT97)</f>
        <v>0</v>
      </c>
      <c r="AO97" s="124"/>
      <c r="AP97" s="124"/>
      <c r="AQ97" s="127" t="s">
        <v>88</v>
      </c>
      <c r="AR97" s="63"/>
      <c r="AS97" s="128">
        <v>0</v>
      </c>
      <c r="AT97" s="129">
        <f>ROUND(SUM(AV97:AW97),2)</f>
        <v>0</v>
      </c>
      <c r="AU97" s="130">
        <f>'SO 01-2 - ZTI - vodovod, ...'!P130</f>
        <v>0</v>
      </c>
      <c r="AV97" s="129">
        <f>'SO 01-2 - ZTI - vodovod, ...'!J35</f>
        <v>0</v>
      </c>
      <c r="AW97" s="129">
        <f>'SO 01-2 - ZTI - vodovod, ...'!J36</f>
        <v>0</v>
      </c>
      <c r="AX97" s="129">
        <f>'SO 01-2 - ZTI - vodovod, ...'!J37</f>
        <v>0</v>
      </c>
      <c r="AY97" s="129">
        <f>'SO 01-2 - ZTI - vodovod, ...'!J38</f>
        <v>0</v>
      </c>
      <c r="AZ97" s="129">
        <f>'SO 01-2 - ZTI - vodovod, ...'!F35</f>
        <v>0</v>
      </c>
      <c r="BA97" s="129">
        <f>'SO 01-2 - ZTI - vodovod, ...'!F36</f>
        <v>0</v>
      </c>
      <c r="BB97" s="129">
        <f>'SO 01-2 - ZTI - vodovod, ...'!F37</f>
        <v>0</v>
      </c>
      <c r="BC97" s="129">
        <f>'SO 01-2 - ZTI - vodovod, ...'!F38</f>
        <v>0</v>
      </c>
      <c r="BD97" s="131">
        <f>'SO 01-2 - ZTI - vodovod, ...'!F39</f>
        <v>0</v>
      </c>
      <c r="BT97" s="132" t="s">
        <v>89</v>
      </c>
      <c r="BV97" s="132" t="s">
        <v>78</v>
      </c>
      <c r="BW97" s="132" t="s">
        <v>93</v>
      </c>
      <c r="BX97" s="132" t="s">
        <v>84</v>
      </c>
      <c r="CL97" s="132" t="s">
        <v>1</v>
      </c>
    </row>
    <row r="98" s="3" customFormat="1" ht="16.5" customHeight="1">
      <c r="B98" s="61"/>
      <c r="C98" s="124"/>
      <c r="D98" s="124"/>
      <c r="E98" s="125" t="s">
        <v>94</v>
      </c>
      <c r="F98" s="125"/>
      <c r="G98" s="125"/>
      <c r="H98" s="125"/>
      <c r="I98" s="125"/>
      <c r="J98" s="124"/>
      <c r="K98" s="125" t="s">
        <v>95</v>
      </c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33">
        <f>ROUND(SUM(AG99:AG101),2)</f>
        <v>0</v>
      </c>
      <c r="AH98" s="124"/>
      <c r="AI98" s="124"/>
      <c r="AJ98" s="124"/>
      <c r="AK98" s="124"/>
      <c r="AL98" s="124"/>
      <c r="AM98" s="124"/>
      <c r="AN98" s="126">
        <f>SUM(AG98,AT98)</f>
        <v>0</v>
      </c>
      <c r="AO98" s="124"/>
      <c r="AP98" s="124"/>
      <c r="AQ98" s="127" t="s">
        <v>88</v>
      </c>
      <c r="AR98" s="63"/>
      <c r="AS98" s="128">
        <f>ROUND(SUM(AS99:AS101),2)</f>
        <v>0</v>
      </c>
      <c r="AT98" s="129">
        <f>ROUND(SUM(AV98:AW98),2)</f>
        <v>0</v>
      </c>
      <c r="AU98" s="130">
        <f>ROUND(SUM(AU99:AU101),5)</f>
        <v>0</v>
      </c>
      <c r="AV98" s="129">
        <f>ROUND(AZ98*L29,2)</f>
        <v>0</v>
      </c>
      <c r="AW98" s="129">
        <f>ROUND(BA98*L30,2)</f>
        <v>0</v>
      </c>
      <c r="AX98" s="129">
        <f>ROUND(BB98*L29,2)</f>
        <v>0</v>
      </c>
      <c r="AY98" s="129">
        <f>ROUND(BC98*L30,2)</f>
        <v>0</v>
      </c>
      <c r="AZ98" s="129">
        <f>ROUND(SUM(AZ99:AZ101),2)</f>
        <v>0</v>
      </c>
      <c r="BA98" s="129">
        <f>ROUND(SUM(BA99:BA101),2)</f>
        <v>0</v>
      </c>
      <c r="BB98" s="129">
        <f>ROUND(SUM(BB99:BB101),2)</f>
        <v>0</v>
      </c>
      <c r="BC98" s="129">
        <f>ROUND(SUM(BC99:BC101),2)</f>
        <v>0</v>
      </c>
      <c r="BD98" s="131">
        <f>ROUND(SUM(BD99:BD101),2)</f>
        <v>0</v>
      </c>
      <c r="BS98" s="132" t="s">
        <v>75</v>
      </c>
      <c r="BT98" s="132" t="s">
        <v>89</v>
      </c>
      <c r="BU98" s="132" t="s">
        <v>77</v>
      </c>
      <c r="BV98" s="132" t="s">
        <v>78</v>
      </c>
      <c r="BW98" s="132" t="s">
        <v>96</v>
      </c>
      <c r="BX98" s="132" t="s">
        <v>84</v>
      </c>
      <c r="CL98" s="132" t="s">
        <v>1</v>
      </c>
    </row>
    <row r="99" s="3" customFormat="1" ht="16.5" customHeight="1">
      <c r="A99" s="123" t="s">
        <v>85</v>
      </c>
      <c r="B99" s="61"/>
      <c r="C99" s="124"/>
      <c r="D99" s="124"/>
      <c r="E99" s="124"/>
      <c r="F99" s="125" t="s">
        <v>97</v>
      </c>
      <c r="G99" s="125"/>
      <c r="H99" s="125"/>
      <c r="I99" s="125"/>
      <c r="J99" s="125"/>
      <c r="K99" s="124"/>
      <c r="L99" s="125" t="s">
        <v>98</v>
      </c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6">
        <f>'01 - Elektroinstalace'!J34</f>
        <v>0</v>
      </c>
      <c r="AH99" s="124"/>
      <c r="AI99" s="124"/>
      <c r="AJ99" s="124"/>
      <c r="AK99" s="124"/>
      <c r="AL99" s="124"/>
      <c r="AM99" s="124"/>
      <c r="AN99" s="126">
        <f>SUM(AG99,AT99)</f>
        <v>0</v>
      </c>
      <c r="AO99" s="124"/>
      <c r="AP99" s="124"/>
      <c r="AQ99" s="127" t="s">
        <v>88</v>
      </c>
      <c r="AR99" s="63"/>
      <c r="AS99" s="128">
        <v>0</v>
      </c>
      <c r="AT99" s="129">
        <f>ROUND(SUM(AV99:AW99),2)</f>
        <v>0</v>
      </c>
      <c r="AU99" s="130">
        <f>'01 - Elektroinstalace'!P126</f>
        <v>0</v>
      </c>
      <c r="AV99" s="129">
        <f>'01 - Elektroinstalace'!J37</f>
        <v>0</v>
      </c>
      <c r="AW99" s="129">
        <f>'01 - Elektroinstalace'!J38</f>
        <v>0</v>
      </c>
      <c r="AX99" s="129">
        <f>'01 - Elektroinstalace'!J39</f>
        <v>0</v>
      </c>
      <c r="AY99" s="129">
        <f>'01 - Elektroinstalace'!J40</f>
        <v>0</v>
      </c>
      <c r="AZ99" s="129">
        <f>'01 - Elektroinstalace'!F37</f>
        <v>0</v>
      </c>
      <c r="BA99" s="129">
        <f>'01 - Elektroinstalace'!F38</f>
        <v>0</v>
      </c>
      <c r="BB99" s="129">
        <f>'01 - Elektroinstalace'!F39</f>
        <v>0</v>
      </c>
      <c r="BC99" s="129">
        <f>'01 - Elektroinstalace'!F40</f>
        <v>0</v>
      </c>
      <c r="BD99" s="131">
        <f>'01 - Elektroinstalace'!F41</f>
        <v>0</v>
      </c>
      <c r="BT99" s="132" t="s">
        <v>99</v>
      </c>
      <c r="BV99" s="132" t="s">
        <v>78</v>
      </c>
      <c r="BW99" s="132" t="s">
        <v>100</v>
      </c>
      <c r="BX99" s="132" t="s">
        <v>96</v>
      </c>
      <c r="CL99" s="132" t="s">
        <v>1</v>
      </c>
    </row>
    <row r="100" s="3" customFormat="1" ht="16.5" customHeight="1">
      <c r="A100" s="123" t="s">
        <v>85</v>
      </c>
      <c r="B100" s="61"/>
      <c r="C100" s="124"/>
      <c r="D100" s="124"/>
      <c r="E100" s="124"/>
      <c r="F100" s="125" t="s">
        <v>101</v>
      </c>
      <c r="G100" s="125"/>
      <c r="H100" s="125"/>
      <c r="I100" s="125"/>
      <c r="J100" s="125"/>
      <c r="K100" s="124"/>
      <c r="L100" s="125" t="s">
        <v>102</v>
      </c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6">
        <f>'02 - Hromosvody a uzemnění'!J34</f>
        <v>0</v>
      </c>
      <c r="AH100" s="124"/>
      <c r="AI100" s="124"/>
      <c r="AJ100" s="124"/>
      <c r="AK100" s="124"/>
      <c r="AL100" s="124"/>
      <c r="AM100" s="124"/>
      <c r="AN100" s="126">
        <f>SUM(AG100,AT100)</f>
        <v>0</v>
      </c>
      <c r="AO100" s="124"/>
      <c r="AP100" s="124"/>
      <c r="AQ100" s="127" t="s">
        <v>88</v>
      </c>
      <c r="AR100" s="63"/>
      <c r="AS100" s="128">
        <v>0</v>
      </c>
      <c r="AT100" s="129">
        <f>ROUND(SUM(AV100:AW100),2)</f>
        <v>0</v>
      </c>
      <c r="AU100" s="130">
        <f>'02 - Hromosvody a uzemnění'!P126</f>
        <v>0</v>
      </c>
      <c r="AV100" s="129">
        <f>'02 - Hromosvody a uzemnění'!J37</f>
        <v>0</v>
      </c>
      <c r="AW100" s="129">
        <f>'02 - Hromosvody a uzemnění'!J38</f>
        <v>0</v>
      </c>
      <c r="AX100" s="129">
        <f>'02 - Hromosvody a uzemnění'!J39</f>
        <v>0</v>
      </c>
      <c r="AY100" s="129">
        <f>'02 - Hromosvody a uzemnění'!J40</f>
        <v>0</v>
      </c>
      <c r="AZ100" s="129">
        <f>'02 - Hromosvody a uzemnění'!F37</f>
        <v>0</v>
      </c>
      <c r="BA100" s="129">
        <f>'02 - Hromosvody a uzemnění'!F38</f>
        <v>0</v>
      </c>
      <c r="BB100" s="129">
        <f>'02 - Hromosvody a uzemnění'!F39</f>
        <v>0</v>
      </c>
      <c r="BC100" s="129">
        <f>'02 - Hromosvody a uzemnění'!F40</f>
        <v>0</v>
      </c>
      <c r="BD100" s="131">
        <f>'02 - Hromosvody a uzemnění'!F41</f>
        <v>0</v>
      </c>
      <c r="BT100" s="132" t="s">
        <v>99</v>
      </c>
      <c r="BV100" s="132" t="s">
        <v>78</v>
      </c>
      <c r="BW100" s="132" t="s">
        <v>103</v>
      </c>
      <c r="BX100" s="132" t="s">
        <v>96</v>
      </c>
      <c r="CL100" s="132" t="s">
        <v>1</v>
      </c>
    </row>
    <row r="101" s="3" customFormat="1" ht="16.5" customHeight="1">
      <c r="A101" s="123" t="s">
        <v>85</v>
      </c>
      <c r="B101" s="61"/>
      <c r="C101" s="124"/>
      <c r="D101" s="124"/>
      <c r="E101" s="124"/>
      <c r="F101" s="125" t="s">
        <v>104</v>
      </c>
      <c r="G101" s="125"/>
      <c r="H101" s="125"/>
      <c r="I101" s="125"/>
      <c r="J101" s="125"/>
      <c r="K101" s="124"/>
      <c r="L101" s="125" t="s">
        <v>105</v>
      </c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6">
        <f>'03 - Výkopové a zemní práce'!J34</f>
        <v>0</v>
      </c>
      <c r="AH101" s="124"/>
      <c r="AI101" s="124"/>
      <c r="AJ101" s="124"/>
      <c r="AK101" s="124"/>
      <c r="AL101" s="124"/>
      <c r="AM101" s="124"/>
      <c r="AN101" s="126">
        <f>SUM(AG101,AT101)</f>
        <v>0</v>
      </c>
      <c r="AO101" s="124"/>
      <c r="AP101" s="124"/>
      <c r="AQ101" s="127" t="s">
        <v>88</v>
      </c>
      <c r="AR101" s="63"/>
      <c r="AS101" s="128">
        <v>0</v>
      </c>
      <c r="AT101" s="129">
        <f>ROUND(SUM(AV101:AW101),2)</f>
        <v>0</v>
      </c>
      <c r="AU101" s="130">
        <f>'03 - Výkopové a zemní práce'!P126</f>
        <v>0</v>
      </c>
      <c r="AV101" s="129">
        <f>'03 - Výkopové a zemní práce'!J37</f>
        <v>0</v>
      </c>
      <c r="AW101" s="129">
        <f>'03 - Výkopové a zemní práce'!J38</f>
        <v>0</v>
      </c>
      <c r="AX101" s="129">
        <f>'03 - Výkopové a zemní práce'!J39</f>
        <v>0</v>
      </c>
      <c r="AY101" s="129">
        <f>'03 - Výkopové a zemní práce'!J40</f>
        <v>0</v>
      </c>
      <c r="AZ101" s="129">
        <f>'03 - Výkopové a zemní práce'!F37</f>
        <v>0</v>
      </c>
      <c r="BA101" s="129">
        <f>'03 - Výkopové a zemní práce'!F38</f>
        <v>0</v>
      </c>
      <c r="BB101" s="129">
        <f>'03 - Výkopové a zemní práce'!F39</f>
        <v>0</v>
      </c>
      <c r="BC101" s="129">
        <f>'03 - Výkopové a zemní práce'!F40</f>
        <v>0</v>
      </c>
      <c r="BD101" s="131">
        <f>'03 - Výkopové a zemní práce'!F41</f>
        <v>0</v>
      </c>
      <c r="BT101" s="132" t="s">
        <v>99</v>
      </c>
      <c r="BV101" s="132" t="s">
        <v>78</v>
      </c>
      <c r="BW101" s="132" t="s">
        <v>106</v>
      </c>
      <c r="BX101" s="132" t="s">
        <v>96</v>
      </c>
      <c r="CL101" s="132" t="s">
        <v>1</v>
      </c>
    </row>
    <row r="102" s="6" customFormat="1" ht="40.5" customHeight="1">
      <c r="A102" s="123" t="s">
        <v>85</v>
      </c>
      <c r="B102" s="110"/>
      <c r="C102" s="111"/>
      <c r="D102" s="112" t="s">
        <v>107</v>
      </c>
      <c r="E102" s="112"/>
      <c r="F102" s="112"/>
      <c r="G102" s="112"/>
      <c r="H102" s="112"/>
      <c r="I102" s="113"/>
      <c r="J102" s="112" t="s">
        <v>108</v>
      </c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5">
        <f>'SO 02-Kód 007 - Technolog...'!J30</f>
        <v>0</v>
      </c>
      <c r="AH102" s="113"/>
      <c r="AI102" s="113"/>
      <c r="AJ102" s="113"/>
      <c r="AK102" s="113"/>
      <c r="AL102" s="113"/>
      <c r="AM102" s="113"/>
      <c r="AN102" s="115">
        <f>SUM(AG102,AT102)</f>
        <v>0</v>
      </c>
      <c r="AO102" s="113"/>
      <c r="AP102" s="113"/>
      <c r="AQ102" s="116" t="s">
        <v>82</v>
      </c>
      <c r="AR102" s="117"/>
      <c r="AS102" s="118">
        <v>0</v>
      </c>
      <c r="AT102" s="119">
        <f>ROUND(SUM(AV102:AW102),2)</f>
        <v>0</v>
      </c>
      <c r="AU102" s="120">
        <f>'SO 02-Kód 007 - Technolog...'!P118</f>
        <v>0</v>
      </c>
      <c r="AV102" s="119">
        <f>'SO 02-Kód 007 - Technolog...'!J33</f>
        <v>0</v>
      </c>
      <c r="AW102" s="119">
        <f>'SO 02-Kód 007 - Technolog...'!J34</f>
        <v>0</v>
      </c>
      <c r="AX102" s="119">
        <f>'SO 02-Kód 007 - Technolog...'!J35</f>
        <v>0</v>
      </c>
      <c r="AY102" s="119">
        <f>'SO 02-Kód 007 - Technolog...'!J36</f>
        <v>0</v>
      </c>
      <c r="AZ102" s="119">
        <f>'SO 02-Kód 007 - Technolog...'!F33</f>
        <v>0</v>
      </c>
      <c r="BA102" s="119">
        <f>'SO 02-Kód 007 - Technolog...'!F34</f>
        <v>0</v>
      </c>
      <c r="BB102" s="119">
        <f>'SO 02-Kód 007 - Technolog...'!F35</f>
        <v>0</v>
      </c>
      <c r="BC102" s="119">
        <f>'SO 02-Kód 007 - Technolog...'!F36</f>
        <v>0</v>
      </c>
      <c r="BD102" s="121">
        <f>'SO 02-Kód 007 - Technolog...'!F37</f>
        <v>0</v>
      </c>
      <c r="BT102" s="122" t="s">
        <v>83</v>
      </c>
      <c r="BV102" s="122" t="s">
        <v>78</v>
      </c>
      <c r="BW102" s="122" t="s">
        <v>109</v>
      </c>
      <c r="BX102" s="122" t="s">
        <v>5</v>
      </c>
      <c r="CL102" s="122" t="s">
        <v>1</v>
      </c>
      <c r="CM102" s="122" t="s">
        <v>89</v>
      </c>
    </row>
    <row r="103" s="6" customFormat="1" ht="40.5" customHeight="1">
      <c r="A103" s="123" t="s">
        <v>85</v>
      </c>
      <c r="B103" s="110"/>
      <c r="C103" s="111"/>
      <c r="D103" s="112" t="s">
        <v>110</v>
      </c>
      <c r="E103" s="112"/>
      <c r="F103" s="112"/>
      <c r="G103" s="112"/>
      <c r="H103" s="112"/>
      <c r="I103" s="113"/>
      <c r="J103" s="112" t="s">
        <v>111</v>
      </c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5">
        <f>'SO 03-Kód 001 - Technolog...'!J30</f>
        <v>0</v>
      </c>
      <c r="AH103" s="113"/>
      <c r="AI103" s="113"/>
      <c r="AJ103" s="113"/>
      <c r="AK103" s="113"/>
      <c r="AL103" s="113"/>
      <c r="AM103" s="113"/>
      <c r="AN103" s="115">
        <f>SUM(AG103,AT103)</f>
        <v>0</v>
      </c>
      <c r="AO103" s="113"/>
      <c r="AP103" s="113"/>
      <c r="AQ103" s="116" t="s">
        <v>82</v>
      </c>
      <c r="AR103" s="117"/>
      <c r="AS103" s="118">
        <v>0</v>
      </c>
      <c r="AT103" s="119">
        <f>ROUND(SUM(AV103:AW103),2)</f>
        <v>0</v>
      </c>
      <c r="AU103" s="120">
        <f>'SO 03-Kód 001 - Technolog...'!P119</f>
        <v>0</v>
      </c>
      <c r="AV103" s="119">
        <f>'SO 03-Kód 001 - Technolog...'!J33</f>
        <v>0</v>
      </c>
      <c r="AW103" s="119">
        <f>'SO 03-Kód 001 - Technolog...'!J34</f>
        <v>0</v>
      </c>
      <c r="AX103" s="119">
        <f>'SO 03-Kód 001 - Technolog...'!J35</f>
        <v>0</v>
      </c>
      <c r="AY103" s="119">
        <f>'SO 03-Kód 001 - Technolog...'!J36</f>
        <v>0</v>
      </c>
      <c r="AZ103" s="119">
        <f>'SO 03-Kód 001 - Technolog...'!F33</f>
        <v>0</v>
      </c>
      <c r="BA103" s="119">
        <f>'SO 03-Kód 001 - Technolog...'!F34</f>
        <v>0</v>
      </c>
      <c r="BB103" s="119">
        <f>'SO 03-Kód 001 - Technolog...'!F35</f>
        <v>0</v>
      </c>
      <c r="BC103" s="119">
        <f>'SO 03-Kód 001 - Technolog...'!F36</f>
        <v>0</v>
      </c>
      <c r="BD103" s="121">
        <f>'SO 03-Kód 001 - Technolog...'!F37</f>
        <v>0</v>
      </c>
      <c r="BT103" s="122" t="s">
        <v>83</v>
      </c>
      <c r="BV103" s="122" t="s">
        <v>78</v>
      </c>
      <c r="BW103" s="122" t="s">
        <v>112</v>
      </c>
      <c r="BX103" s="122" t="s">
        <v>5</v>
      </c>
      <c r="CL103" s="122" t="s">
        <v>1</v>
      </c>
      <c r="CM103" s="122" t="s">
        <v>89</v>
      </c>
    </row>
    <row r="104" s="6" customFormat="1" ht="16.5" customHeight="1">
      <c r="A104" s="123" t="s">
        <v>85</v>
      </c>
      <c r="B104" s="110"/>
      <c r="C104" s="111"/>
      <c r="D104" s="112" t="s">
        <v>113</v>
      </c>
      <c r="E104" s="112"/>
      <c r="F104" s="112"/>
      <c r="G104" s="112"/>
      <c r="H104" s="112"/>
      <c r="I104" s="113"/>
      <c r="J104" s="112" t="s">
        <v>114</v>
      </c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5">
        <f>'SO 04 - Areálové komunikace '!J30</f>
        <v>0</v>
      </c>
      <c r="AH104" s="113"/>
      <c r="AI104" s="113"/>
      <c r="AJ104" s="113"/>
      <c r="AK104" s="113"/>
      <c r="AL104" s="113"/>
      <c r="AM104" s="113"/>
      <c r="AN104" s="115">
        <f>SUM(AG104,AT104)</f>
        <v>0</v>
      </c>
      <c r="AO104" s="113"/>
      <c r="AP104" s="113"/>
      <c r="AQ104" s="116" t="s">
        <v>82</v>
      </c>
      <c r="AR104" s="117"/>
      <c r="AS104" s="134">
        <v>0</v>
      </c>
      <c r="AT104" s="135">
        <f>ROUND(SUM(AV104:AW104),2)</f>
        <v>0</v>
      </c>
      <c r="AU104" s="136">
        <f>'SO 04 - Areálové komunikace '!P118</f>
        <v>0</v>
      </c>
      <c r="AV104" s="135">
        <f>'SO 04 - Areálové komunikace '!J33</f>
        <v>0</v>
      </c>
      <c r="AW104" s="135">
        <f>'SO 04 - Areálové komunikace '!J34</f>
        <v>0</v>
      </c>
      <c r="AX104" s="135">
        <f>'SO 04 - Areálové komunikace '!J35</f>
        <v>0</v>
      </c>
      <c r="AY104" s="135">
        <f>'SO 04 - Areálové komunikace '!J36</f>
        <v>0</v>
      </c>
      <c r="AZ104" s="135">
        <f>'SO 04 - Areálové komunikace '!F33</f>
        <v>0</v>
      </c>
      <c r="BA104" s="135">
        <f>'SO 04 - Areálové komunikace '!F34</f>
        <v>0</v>
      </c>
      <c r="BB104" s="135">
        <f>'SO 04 - Areálové komunikace '!F35</f>
        <v>0</v>
      </c>
      <c r="BC104" s="135">
        <f>'SO 04 - Areálové komunikace '!F36</f>
        <v>0</v>
      </c>
      <c r="BD104" s="137">
        <f>'SO 04 - Areálové komunikace '!F37</f>
        <v>0</v>
      </c>
      <c r="BT104" s="122" t="s">
        <v>83</v>
      </c>
      <c r="BV104" s="122" t="s">
        <v>78</v>
      </c>
      <c r="BW104" s="122" t="s">
        <v>115</v>
      </c>
      <c r="BX104" s="122" t="s">
        <v>5</v>
      </c>
      <c r="CL104" s="122" t="s">
        <v>1</v>
      </c>
      <c r="CM104" s="122" t="s">
        <v>89</v>
      </c>
    </row>
    <row r="105" s="1" customFormat="1" ht="30" customHeight="1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9"/>
    </row>
    <row r="106" s="1" customFormat="1" ht="6.96" customHeight="1"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39"/>
    </row>
  </sheetData>
  <sheetProtection sheet="1" formatColumns="0" formatRows="0" objects="1" scenarios="1" spinCount="100000" saltValue="Yu/WD9TfCr4coDYOqYs7XIKYL6FbBoWiEFeG5YlKxw0vRaWejm09A0AN6xSZ+yfdAY+E6EIw8z8wayrd/EX8zA==" hashValue="NhMLAc/zOOSWuyFuV8gHOE73ApuAFMV+xo9geuq/KfdC9SmprlxMmgXQMYUTAsmG+XemQ1maS5gsTeTRJqaswg==" algorithmName="SHA-512" password="CC35"/>
  <mergeCells count="78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N102:AP102"/>
    <mergeCell ref="AN103:AP103"/>
    <mergeCell ref="AN104:AP104"/>
    <mergeCell ref="D102:H102"/>
    <mergeCell ref="D95:H95"/>
    <mergeCell ref="E96:I96"/>
    <mergeCell ref="E97:I97"/>
    <mergeCell ref="E98:I98"/>
    <mergeCell ref="F99:J99"/>
    <mergeCell ref="F100:J100"/>
    <mergeCell ref="F101:J101"/>
    <mergeCell ref="D103:H103"/>
    <mergeCell ref="D104:H104"/>
    <mergeCell ref="AG104:AM104"/>
    <mergeCell ref="AG103:AM103"/>
    <mergeCell ref="C92:G92"/>
    <mergeCell ref="I92:AF92"/>
    <mergeCell ref="J95:AF95"/>
    <mergeCell ref="K96:AF96"/>
    <mergeCell ref="K97:AF97"/>
    <mergeCell ref="K98:AF98"/>
    <mergeCell ref="L99:AF99"/>
    <mergeCell ref="L100:AF100"/>
    <mergeCell ref="L101:AF101"/>
    <mergeCell ref="J102:AF102"/>
    <mergeCell ref="J103:AF103"/>
    <mergeCell ref="J104:AF104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AG102:AM102"/>
    <mergeCell ref="AG94:AM94"/>
    <mergeCell ref="AN94:AP94"/>
  </mergeCells>
  <hyperlinks>
    <hyperlink ref="A96" location="'SO 01-1 - Stavební část'!C2" display="/"/>
    <hyperlink ref="A97" location="'SO 01-2 - ZTI - vodovod, ...'!C2" display="/"/>
    <hyperlink ref="A99" location="'01 - Elektroinstalace'!C2" display="/"/>
    <hyperlink ref="A100" location="'02 - Hromosvody a uzemnění'!C2" display="/"/>
    <hyperlink ref="A101" location="'03 - Výkopové a zemní práce'!C2" display="/"/>
    <hyperlink ref="A102" location="'SO 02-Kód 007 - Technolog...'!C2" display="/"/>
    <hyperlink ref="A103" location="'SO 03-Kód 001 - Technolog...'!C2" display="/"/>
    <hyperlink ref="A104" location="'SO 04 - Areálové komunikace 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8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90</v>
      </c>
    </row>
    <row r="3" ht="6.96" customHeight="1">
      <c r="B3" s="139"/>
      <c r="C3" s="140"/>
      <c r="D3" s="140"/>
      <c r="E3" s="140"/>
      <c r="F3" s="140"/>
      <c r="G3" s="140"/>
      <c r="H3" s="140"/>
      <c r="I3" s="141"/>
      <c r="J3" s="140"/>
      <c r="K3" s="140"/>
      <c r="L3" s="16"/>
      <c r="AT3" s="13" t="s">
        <v>89</v>
      </c>
    </row>
    <row r="4" ht="24.96" customHeight="1">
      <c r="B4" s="16"/>
      <c r="D4" s="142" t="s">
        <v>116</v>
      </c>
      <c r="L4" s="16"/>
      <c r="M4" s="143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44" t="s">
        <v>17</v>
      </c>
      <c r="L6" s="16"/>
    </row>
    <row r="7" ht="16.5" customHeight="1">
      <c r="B7" s="16"/>
      <c r="E7" s="145" t="str">
        <f>'Rekapitulace stavby'!K6</f>
        <v>Zpracování zemědělských produktů Ekofarmy Kosař</v>
      </c>
      <c r="F7" s="144"/>
      <c r="G7" s="144"/>
      <c r="H7" s="144"/>
      <c r="L7" s="16"/>
    </row>
    <row r="8" ht="12" customHeight="1">
      <c r="B8" s="16"/>
      <c r="D8" s="144" t="s">
        <v>117</v>
      </c>
      <c r="L8" s="16"/>
    </row>
    <row r="9" s="1" customFormat="1" ht="16.5" customHeight="1">
      <c r="B9" s="39"/>
      <c r="E9" s="145" t="s">
        <v>118</v>
      </c>
      <c r="F9" s="1"/>
      <c r="G9" s="1"/>
      <c r="H9" s="1"/>
      <c r="I9" s="146"/>
      <c r="L9" s="39"/>
    </row>
    <row r="10" s="1" customFormat="1" ht="12" customHeight="1">
      <c r="B10" s="39"/>
      <c r="D10" s="144" t="s">
        <v>119</v>
      </c>
      <c r="I10" s="146"/>
      <c r="L10" s="39"/>
    </row>
    <row r="11" s="1" customFormat="1" ht="36.96" customHeight="1">
      <c r="B11" s="39"/>
      <c r="E11" s="147" t="s">
        <v>120</v>
      </c>
      <c r="F11" s="1"/>
      <c r="G11" s="1"/>
      <c r="H11" s="1"/>
      <c r="I11" s="146"/>
      <c r="L11" s="39"/>
    </row>
    <row r="12" s="1" customFormat="1">
      <c r="B12" s="39"/>
      <c r="I12" s="146"/>
      <c r="L12" s="39"/>
    </row>
    <row r="13" s="1" customFormat="1" ht="12" customHeight="1">
      <c r="B13" s="39"/>
      <c r="D13" s="144" t="s">
        <v>19</v>
      </c>
      <c r="F13" s="132" t="s">
        <v>1</v>
      </c>
      <c r="I13" s="148" t="s">
        <v>20</v>
      </c>
      <c r="J13" s="132" t="s">
        <v>1</v>
      </c>
      <c r="L13" s="39"/>
    </row>
    <row r="14" s="1" customFormat="1" ht="12" customHeight="1">
      <c r="B14" s="39"/>
      <c r="D14" s="144" t="s">
        <v>21</v>
      </c>
      <c r="F14" s="132" t="s">
        <v>22</v>
      </c>
      <c r="I14" s="148" t="s">
        <v>23</v>
      </c>
      <c r="J14" s="149" t="str">
        <f>'Rekapitulace stavby'!AN8</f>
        <v>10. 12. 2018</v>
      </c>
      <c r="L14" s="39"/>
    </row>
    <row r="15" s="1" customFormat="1" ht="10.8" customHeight="1">
      <c r="B15" s="39"/>
      <c r="I15" s="146"/>
      <c r="L15" s="39"/>
    </row>
    <row r="16" s="1" customFormat="1" ht="12" customHeight="1">
      <c r="B16" s="39"/>
      <c r="D16" s="144" t="s">
        <v>25</v>
      </c>
      <c r="I16" s="148" t="s">
        <v>26</v>
      </c>
      <c r="J16" s="132" t="s">
        <v>1</v>
      </c>
      <c r="L16" s="39"/>
    </row>
    <row r="17" s="1" customFormat="1" ht="18" customHeight="1">
      <c r="B17" s="39"/>
      <c r="E17" s="132" t="s">
        <v>27</v>
      </c>
      <c r="I17" s="148" t="s">
        <v>28</v>
      </c>
      <c r="J17" s="132" t="s">
        <v>1</v>
      </c>
      <c r="L17" s="39"/>
    </row>
    <row r="18" s="1" customFormat="1" ht="6.96" customHeight="1">
      <c r="B18" s="39"/>
      <c r="I18" s="146"/>
      <c r="L18" s="39"/>
    </row>
    <row r="19" s="1" customFormat="1" ht="12" customHeight="1">
      <c r="B19" s="39"/>
      <c r="D19" s="144" t="s">
        <v>29</v>
      </c>
      <c r="I19" s="148" t="s">
        <v>26</v>
      </c>
      <c r="J19" s="29" t="str">
        <f>'Rekapitulace stavby'!AN13</f>
        <v>Vyplň údaj</v>
      </c>
      <c r="L19" s="39"/>
    </row>
    <row r="20" s="1" customFormat="1" ht="18" customHeight="1">
      <c r="B20" s="39"/>
      <c r="E20" s="29" t="str">
        <f>'Rekapitulace stavby'!E14</f>
        <v>Vyplň údaj</v>
      </c>
      <c r="F20" s="132"/>
      <c r="G20" s="132"/>
      <c r="H20" s="132"/>
      <c r="I20" s="148" t="s">
        <v>28</v>
      </c>
      <c r="J20" s="29" t="str">
        <f>'Rekapitulace stavby'!AN14</f>
        <v>Vyplň údaj</v>
      </c>
      <c r="L20" s="39"/>
    </row>
    <row r="21" s="1" customFormat="1" ht="6.96" customHeight="1">
      <c r="B21" s="39"/>
      <c r="I21" s="146"/>
      <c r="L21" s="39"/>
    </row>
    <row r="22" s="1" customFormat="1" ht="12" customHeight="1">
      <c r="B22" s="39"/>
      <c r="D22" s="144" t="s">
        <v>31</v>
      </c>
      <c r="I22" s="148" t="s">
        <v>26</v>
      </c>
      <c r="J22" s="132" t="s">
        <v>1</v>
      </c>
      <c r="L22" s="39"/>
    </row>
    <row r="23" s="1" customFormat="1" ht="18" customHeight="1">
      <c r="B23" s="39"/>
      <c r="E23" s="132" t="s">
        <v>32</v>
      </c>
      <c r="I23" s="148" t="s">
        <v>28</v>
      </c>
      <c r="J23" s="132" t="s">
        <v>1</v>
      </c>
      <c r="L23" s="39"/>
    </row>
    <row r="24" s="1" customFormat="1" ht="6.96" customHeight="1">
      <c r="B24" s="39"/>
      <c r="I24" s="146"/>
      <c r="L24" s="39"/>
    </row>
    <row r="25" s="1" customFormat="1" ht="12" customHeight="1">
      <c r="B25" s="39"/>
      <c r="D25" s="144" t="s">
        <v>34</v>
      </c>
      <c r="I25" s="148" t="s">
        <v>26</v>
      </c>
      <c r="J25" s="132" t="s">
        <v>1</v>
      </c>
      <c r="L25" s="39"/>
    </row>
    <row r="26" s="1" customFormat="1" ht="18" customHeight="1">
      <c r="B26" s="39"/>
      <c r="E26" s="132" t="s">
        <v>32</v>
      </c>
      <c r="I26" s="148" t="s">
        <v>28</v>
      </c>
      <c r="J26" s="132" t="s">
        <v>1</v>
      </c>
      <c r="L26" s="39"/>
    </row>
    <row r="27" s="1" customFormat="1" ht="6.96" customHeight="1">
      <c r="B27" s="39"/>
      <c r="I27" s="146"/>
      <c r="L27" s="39"/>
    </row>
    <row r="28" s="1" customFormat="1" ht="12" customHeight="1">
      <c r="B28" s="39"/>
      <c r="D28" s="144" t="s">
        <v>35</v>
      </c>
      <c r="I28" s="146"/>
      <c r="L28" s="39"/>
    </row>
    <row r="29" s="7" customFormat="1" ht="16.5" customHeight="1">
      <c r="B29" s="150"/>
      <c r="E29" s="151" t="s">
        <v>1</v>
      </c>
      <c r="F29" s="151"/>
      <c r="G29" s="151"/>
      <c r="H29" s="151"/>
      <c r="I29" s="152"/>
      <c r="L29" s="150"/>
    </row>
    <row r="30" s="1" customFormat="1" ht="6.96" customHeight="1">
      <c r="B30" s="39"/>
      <c r="I30" s="146"/>
      <c r="L30" s="39"/>
    </row>
    <row r="31" s="1" customFormat="1" ht="6.96" customHeight="1">
      <c r="B31" s="39"/>
      <c r="D31" s="74"/>
      <c r="E31" s="74"/>
      <c r="F31" s="74"/>
      <c r="G31" s="74"/>
      <c r="H31" s="74"/>
      <c r="I31" s="153"/>
      <c r="J31" s="74"/>
      <c r="K31" s="74"/>
      <c r="L31" s="39"/>
    </row>
    <row r="32" s="1" customFormat="1" ht="25.44" customHeight="1">
      <c r="B32" s="39"/>
      <c r="D32" s="154" t="s">
        <v>36</v>
      </c>
      <c r="I32" s="146"/>
      <c r="J32" s="155">
        <f>ROUND(J145, 2)</f>
        <v>0</v>
      </c>
      <c r="L32" s="39"/>
    </row>
    <row r="33" s="1" customFormat="1" ht="6.96" customHeight="1">
      <c r="B33" s="39"/>
      <c r="D33" s="74"/>
      <c r="E33" s="74"/>
      <c r="F33" s="74"/>
      <c r="G33" s="74"/>
      <c r="H33" s="74"/>
      <c r="I33" s="153"/>
      <c r="J33" s="74"/>
      <c r="K33" s="74"/>
      <c r="L33" s="39"/>
    </row>
    <row r="34" s="1" customFormat="1" ht="14.4" customHeight="1">
      <c r="B34" s="39"/>
      <c r="F34" s="156" t="s">
        <v>38</v>
      </c>
      <c r="I34" s="157" t="s">
        <v>37</v>
      </c>
      <c r="J34" s="156" t="s">
        <v>39</v>
      </c>
      <c r="L34" s="39"/>
    </row>
    <row r="35" s="1" customFormat="1" ht="14.4" customHeight="1">
      <c r="B35" s="39"/>
      <c r="D35" s="158" t="s">
        <v>40</v>
      </c>
      <c r="E35" s="144" t="s">
        <v>41</v>
      </c>
      <c r="F35" s="159">
        <f>ROUND((SUM(BE145:BE408)),  2)</f>
        <v>0</v>
      </c>
      <c r="I35" s="160">
        <v>0.20999999999999999</v>
      </c>
      <c r="J35" s="159">
        <f>ROUND(((SUM(BE145:BE408))*I35),  2)</f>
        <v>0</v>
      </c>
      <c r="L35" s="39"/>
    </row>
    <row r="36" s="1" customFormat="1" ht="14.4" customHeight="1">
      <c r="B36" s="39"/>
      <c r="E36" s="144" t="s">
        <v>42</v>
      </c>
      <c r="F36" s="159">
        <f>ROUND((SUM(BF145:BF408)),  2)</f>
        <v>0</v>
      </c>
      <c r="I36" s="160">
        <v>0.14999999999999999</v>
      </c>
      <c r="J36" s="159">
        <f>ROUND(((SUM(BF145:BF408))*I36),  2)</f>
        <v>0</v>
      </c>
      <c r="L36" s="39"/>
    </row>
    <row r="37" hidden="1" s="1" customFormat="1" ht="14.4" customHeight="1">
      <c r="B37" s="39"/>
      <c r="E37" s="144" t="s">
        <v>43</v>
      </c>
      <c r="F37" s="159">
        <f>ROUND((SUM(BG145:BG408)),  2)</f>
        <v>0</v>
      </c>
      <c r="I37" s="160">
        <v>0.20999999999999999</v>
      </c>
      <c r="J37" s="159">
        <f>0</f>
        <v>0</v>
      </c>
      <c r="L37" s="39"/>
    </row>
    <row r="38" hidden="1" s="1" customFormat="1" ht="14.4" customHeight="1">
      <c r="B38" s="39"/>
      <c r="E38" s="144" t="s">
        <v>44</v>
      </c>
      <c r="F38" s="159">
        <f>ROUND((SUM(BH145:BH408)),  2)</f>
        <v>0</v>
      </c>
      <c r="I38" s="160">
        <v>0.14999999999999999</v>
      </c>
      <c r="J38" s="159">
        <f>0</f>
        <v>0</v>
      </c>
      <c r="L38" s="39"/>
    </row>
    <row r="39" hidden="1" s="1" customFormat="1" ht="14.4" customHeight="1">
      <c r="B39" s="39"/>
      <c r="E39" s="144" t="s">
        <v>45</v>
      </c>
      <c r="F39" s="159">
        <f>ROUND((SUM(BI145:BI408)),  2)</f>
        <v>0</v>
      </c>
      <c r="I39" s="160">
        <v>0</v>
      </c>
      <c r="J39" s="159">
        <f>0</f>
        <v>0</v>
      </c>
      <c r="L39" s="39"/>
    </row>
    <row r="40" s="1" customFormat="1" ht="6.96" customHeight="1">
      <c r="B40" s="39"/>
      <c r="I40" s="146"/>
      <c r="L40" s="39"/>
    </row>
    <row r="41" s="1" customFormat="1" ht="25.44" customHeight="1">
      <c r="B41" s="39"/>
      <c r="C41" s="161"/>
      <c r="D41" s="162" t="s">
        <v>46</v>
      </c>
      <c r="E41" s="163"/>
      <c r="F41" s="163"/>
      <c r="G41" s="164" t="s">
        <v>47</v>
      </c>
      <c r="H41" s="165" t="s">
        <v>48</v>
      </c>
      <c r="I41" s="166"/>
      <c r="J41" s="167">
        <f>SUM(J32:J39)</f>
        <v>0</v>
      </c>
      <c r="K41" s="168"/>
      <c r="L41" s="39"/>
    </row>
    <row r="42" s="1" customFormat="1" ht="14.4" customHeight="1">
      <c r="B42" s="39"/>
      <c r="I42" s="146"/>
      <c r="L42" s="39"/>
    </row>
    <row r="43" ht="14.4" customHeight="1">
      <c r="B43" s="16"/>
      <c r="L43" s="16"/>
    </row>
    <row r="44" ht="14.4" customHeight="1">
      <c r="B44" s="16"/>
      <c r="L44" s="16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39"/>
      <c r="D50" s="169" t="s">
        <v>49</v>
      </c>
      <c r="E50" s="170"/>
      <c r="F50" s="170"/>
      <c r="G50" s="169" t="s">
        <v>50</v>
      </c>
      <c r="H50" s="170"/>
      <c r="I50" s="171"/>
      <c r="J50" s="170"/>
      <c r="K50" s="170"/>
      <c r="L50" s="3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39"/>
      <c r="D61" s="172" t="s">
        <v>51</v>
      </c>
      <c r="E61" s="173"/>
      <c r="F61" s="174" t="s">
        <v>52</v>
      </c>
      <c r="G61" s="172" t="s">
        <v>51</v>
      </c>
      <c r="H61" s="173"/>
      <c r="I61" s="175"/>
      <c r="J61" s="176" t="s">
        <v>52</v>
      </c>
      <c r="K61" s="173"/>
      <c r="L61" s="39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39"/>
      <c r="D65" s="169" t="s">
        <v>53</v>
      </c>
      <c r="E65" s="170"/>
      <c r="F65" s="170"/>
      <c r="G65" s="169" t="s">
        <v>54</v>
      </c>
      <c r="H65" s="170"/>
      <c r="I65" s="171"/>
      <c r="J65" s="170"/>
      <c r="K65" s="170"/>
      <c r="L65" s="39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39"/>
      <c r="D76" s="172" t="s">
        <v>51</v>
      </c>
      <c r="E76" s="173"/>
      <c r="F76" s="174" t="s">
        <v>52</v>
      </c>
      <c r="G76" s="172" t="s">
        <v>51</v>
      </c>
      <c r="H76" s="173"/>
      <c r="I76" s="175"/>
      <c r="J76" s="176" t="s">
        <v>52</v>
      </c>
      <c r="K76" s="173"/>
      <c r="L76" s="39"/>
    </row>
    <row r="77" s="1" customFormat="1" ht="14.4" customHeight="1">
      <c r="B77" s="177"/>
      <c r="C77" s="178"/>
      <c r="D77" s="178"/>
      <c r="E77" s="178"/>
      <c r="F77" s="178"/>
      <c r="G77" s="178"/>
      <c r="H77" s="178"/>
      <c r="I77" s="179"/>
      <c r="J77" s="178"/>
      <c r="K77" s="178"/>
      <c r="L77" s="39"/>
    </row>
    <row r="81" s="1" customFormat="1" ht="6.96" customHeight="1">
      <c r="B81" s="180"/>
      <c r="C81" s="181"/>
      <c r="D81" s="181"/>
      <c r="E81" s="181"/>
      <c r="F81" s="181"/>
      <c r="G81" s="181"/>
      <c r="H81" s="181"/>
      <c r="I81" s="182"/>
      <c r="J81" s="181"/>
      <c r="K81" s="181"/>
      <c r="L81" s="39"/>
    </row>
    <row r="82" s="1" customFormat="1" ht="24.96" customHeight="1">
      <c r="B82" s="34"/>
      <c r="C82" s="19" t="s">
        <v>121</v>
      </c>
      <c r="D82" s="35"/>
      <c r="E82" s="35"/>
      <c r="F82" s="35"/>
      <c r="G82" s="35"/>
      <c r="H82" s="35"/>
      <c r="I82" s="146"/>
      <c r="J82" s="35"/>
      <c r="K82" s="35"/>
      <c r="L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46"/>
      <c r="J83" s="35"/>
      <c r="K83" s="35"/>
      <c r="L83" s="39"/>
    </row>
    <row r="84" s="1" customFormat="1" ht="12" customHeight="1">
      <c r="B84" s="34"/>
      <c r="C84" s="28" t="s">
        <v>17</v>
      </c>
      <c r="D84" s="35"/>
      <c r="E84" s="35"/>
      <c r="F84" s="35"/>
      <c r="G84" s="35"/>
      <c r="H84" s="35"/>
      <c r="I84" s="146"/>
      <c r="J84" s="35"/>
      <c r="K84" s="35"/>
      <c r="L84" s="39"/>
    </row>
    <row r="85" s="1" customFormat="1" ht="16.5" customHeight="1">
      <c r="B85" s="34"/>
      <c r="C85" s="35"/>
      <c r="D85" s="35"/>
      <c r="E85" s="183" t="str">
        <f>E7</f>
        <v>Zpracování zemědělských produktů Ekofarmy Kosař</v>
      </c>
      <c r="F85" s="28"/>
      <c r="G85" s="28"/>
      <c r="H85" s="28"/>
      <c r="I85" s="146"/>
      <c r="J85" s="35"/>
      <c r="K85" s="35"/>
      <c r="L85" s="39"/>
    </row>
    <row r="86" ht="12" customHeight="1">
      <c r="B86" s="17"/>
      <c r="C86" s="28" t="s">
        <v>117</v>
      </c>
      <c r="D86" s="18"/>
      <c r="E86" s="18"/>
      <c r="F86" s="18"/>
      <c r="G86" s="18"/>
      <c r="H86" s="18"/>
      <c r="I86" s="138"/>
      <c r="J86" s="18"/>
      <c r="K86" s="18"/>
      <c r="L86" s="16"/>
    </row>
    <row r="87" s="1" customFormat="1" ht="16.5" customHeight="1">
      <c r="B87" s="34"/>
      <c r="C87" s="35"/>
      <c r="D87" s="35"/>
      <c r="E87" s="183" t="s">
        <v>118</v>
      </c>
      <c r="F87" s="35"/>
      <c r="G87" s="35"/>
      <c r="H87" s="35"/>
      <c r="I87" s="146"/>
      <c r="J87" s="35"/>
      <c r="K87" s="35"/>
      <c r="L87" s="39"/>
    </row>
    <row r="88" s="1" customFormat="1" ht="12" customHeight="1">
      <c r="B88" s="34"/>
      <c r="C88" s="28" t="s">
        <v>119</v>
      </c>
      <c r="D88" s="35"/>
      <c r="E88" s="35"/>
      <c r="F88" s="35"/>
      <c r="G88" s="35"/>
      <c r="H88" s="35"/>
      <c r="I88" s="146"/>
      <c r="J88" s="35"/>
      <c r="K88" s="35"/>
      <c r="L88" s="39"/>
    </row>
    <row r="89" s="1" customFormat="1" ht="16.5" customHeight="1">
      <c r="B89" s="34"/>
      <c r="C89" s="35"/>
      <c r="D89" s="35"/>
      <c r="E89" s="67" t="str">
        <f>E11</f>
        <v>SO 01-1 - Stavební část</v>
      </c>
      <c r="F89" s="35"/>
      <c r="G89" s="35"/>
      <c r="H89" s="35"/>
      <c r="I89" s="146"/>
      <c r="J89" s="35"/>
      <c r="K89" s="35"/>
      <c r="L89" s="39"/>
    </row>
    <row r="90" s="1" customFormat="1" ht="6.96" customHeight="1">
      <c r="B90" s="34"/>
      <c r="C90" s="35"/>
      <c r="D90" s="35"/>
      <c r="E90" s="35"/>
      <c r="F90" s="35"/>
      <c r="G90" s="35"/>
      <c r="H90" s="35"/>
      <c r="I90" s="146"/>
      <c r="J90" s="35"/>
      <c r="K90" s="35"/>
      <c r="L90" s="39"/>
    </row>
    <row r="91" s="1" customFormat="1" ht="12" customHeight="1">
      <c r="B91" s="34"/>
      <c r="C91" s="28" t="s">
        <v>21</v>
      </c>
      <c r="D91" s="35"/>
      <c r="E91" s="35"/>
      <c r="F91" s="23" t="str">
        <f>F14</f>
        <v xml:space="preserve"> Nový Knín</v>
      </c>
      <c r="G91" s="35"/>
      <c r="H91" s="35"/>
      <c r="I91" s="148" t="s">
        <v>23</v>
      </c>
      <c r="J91" s="70" t="str">
        <f>IF(J14="","",J14)</f>
        <v>10. 12. 2018</v>
      </c>
      <c r="K91" s="35"/>
      <c r="L91" s="39"/>
    </row>
    <row r="92" s="1" customFormat="1" ht="6.96" customHeight="1">
      <c r="B92" s="34"/>
      <c r="C92" s="35"/>
      <c r="D92" s="35"/>
      <c r="E92" s="35"/>
      <c r="F92" s="35"/>
      <c r="G92" s="35"/>
      <c r="H92" s="35"/>
      <c r="I92" s="146"/>
      <c r="J92" s="35"/>
      <c r="K92" s="35"/>
      <c r="L92" s="39"/>
    </row>
    <row r="93" s="1" customFormat="1" ht="15.15" customHeight="1">
      <c r="B93" s="34"/>
      <c r="C93" s="28" t="s">
        <v>25</v>
      </c>
      <c r="D93" s="35"/>
      <c r="E93" s="35"/>
      <c r="F93" s="23" t="str">
        <f>E17</f>
        <v xml:space="preserve"> Ekofarma Kosařův mlýn, s.r.o.</v>
      </c>
      <c r="G93" s="35"/>
      <c r="H93" s="35"/>
      <c r="I93" s="148" t="s">
        <v>31</v>
      </c>
      <c r="J93" s="32" t="str">
        <f>E23</f>
        <v xml:space="preserve"> </v>
      </c>
      <c r="K93" s="35"/>
      <c r="L93" s="39"/>
    </row>
    <row r="94" s="1" customFormat="1" ht="15.15" customHeight="1">
      <c r="B94" s="34"/>
      <c r="C94" s="28" t="s">
        <v>29</v>
      </c>
      <c r="D94" s="35"/>
      <c r="E94" s="35"/>
      <c r="F94" s="23" t="str">
        <f>IF(E20="","",E20)</f>
        <v>Vyplň údaj</v>
      </c>
      <c r="G94" s="35"/>
      <c r="H94" s="35"/>
      <c r="I94" s="148" t="s">
        <v>34</v>
      </c>
      <c r="J94" s="32" t="str">
        <f>E26</f>
        <v xml:space="preserve"> </v>
      </c>
      <c r="K94" s="35"/>
      <c r="L94" s="39"/>
    </row>
    <row r="95" s="1" customFormat="1" ht="10.32" customHeight="1">
      <c r="B95" s="34"/>
      <c r="C95" s="35"/>
      <c r="D95" s="35"/>
      <c r="E95" s="35"/>
      <c r="F95" s="35"/>
      <c r="G95" s="35"/>
      <c r="H95" s="35"/>
      <c r="I95" s="146"/>
      <c r="J95" s="35"/>
      <c r="K95" s="35"/>
      <c r="L95" s="39"/>
    </row>
    <row r="96" s="1" customFormat="1" ht="29.28" customHeight="1">
      <c r="B96" s="34"/>
      <c r="C96" s="184" t="s">
        <v>122</v>
      </c>
      <c r="D96" s="185"/>
      <c r="E96" s="185"/>
      <c r="F96" s="185"/>
      <c r="G96" s="185"/>
      <c r="H96" s="185"/>
      <c r="I96" s="186"/>
      <c r="J96" s="187" t="s">
        <v>123</v>
      </c>
      <c r="K96" s="185"/>
      <c r="L96" s="39"/>
    </row>
    <row r="97" s="1" customFormat="1" ht="10.32" customHeight="1">
      <c r="B97" s="34"/>
      <c r="C97" s="35"/>
      <c r="D97" s="35"/>
      <c r="E97" s="35"/>
      <c r="F97" s="35"/>
      <c r="G97" s="35"/>
      <c r="H97" s="35"/>
      <c r="I97" s="146"/>
      <c r="J97" s="35"/>
      <c r="K97" s="35"/>
      <c r="L97" s="39"/>
    </row>
    <row r="98" s="1" customFormat="1" ht="22.8" customHeight="1">
      <c r="B98" s="34"/>
      <c r="C98" s="188" t="s">
        <v>124</v>
      </c>
      <c r="D98" s="35"/>
      <c r="E98" s="35"/>
      <c r="F98" s="35"/>
      <c r="G98" s="35"/>
      <c r="H98" s="35"/>
      <c r="I98" s="146"/>
      <c r="J98" s="101">
        <f>J145</f>
        <v>0</v>
      </c>
      <c r="K98" s="35"/>
      <c r="L98" s="39"/>
      <c r="AU98" s="13" t="s">
        <v>125</v>
      </c>
    </row>
    <row r="99" s="8" customFormat="1" ht="24.96" customHeight="1">
      <c r="B99" s="189"/>
      <c r="C99" s="190"/>
      <c r="D99" s="191" t="s">
        <v>126</v>
      </c>
      <c r="E99" s="192"/>
      <c r="F99" s="192"/>
      <c r="G99" s="192"/>
      <c r="H99" s="192"/>
      <c r="I99" s="193"/>
      <c r="J99" s="194">
        <f>J146</f>
        <v>0</v>
      </c>
      <c r="K99" s="190"/>
      <c r="L99" s="195"/>
    </row>
    <row r="100" s="9" customFormat="1" ht="19.92" customHeight="1">
      <c r="B100" s="196"/>
      <c r="C100" s="124"/>
      <c r="D100" s="197" t="s">
        <v>127</v>
      </c>
      <c r="E100" s="198"/>
      <c r="F100" s="198"/>
      <c r="G100" s="198"/>
      <c r="H100" s="198"/>
      <c r="I100" s="199"/>
      <c r="J100" s="200">
        <f>J147</f>
        <v>0</v>
      </c>
      <c r="K100" s="124"/>
      <c r="L100" s="201"/>
    </row>
    <row r="101" s="9" customFormat="1" ht="19.92" customHeight="1">
      <c r="B101" s="196"/>
      <c r="C101" s="124"/>
      <c r="D101" s="197" t="s">
        <v>128</v>
      </c>
      <c r="E101" s="198"/>
      <c r="F101" s="198"/>
      <c r="G101" s="198"/>
      <c r="H101" s="198"/>
      <c r="I101" s="199"/>
      <c r="J101" s="200">
        <f>J167</f>
        <v>0</v>
      </c>
      <c r="K101" s="124"/>
      <c r="L101" s="201"/>
    </row>
    <row r="102" s="9" customFormat="1" ht="19.92" customHeight="1">
      <c r="B102" s="196"/>
      <c r="C102" s="124"/>
      <c r="D102" s="197" t="s">
        <v>129</v>
      </c>
      <c r="E102" s="198"/>
      <c r="F102" s="198"/>
      <c r="G102" s="198"/>
      <c r="H102" s="198"/>
      <c r="I102" s="199"/>
      <c r="J102" s="200">
        <f>J184</f>
        <v>0</v>
      </c>
      <c r="K102" s="124"/>
      <c r="L102" s="201"/>
    </row>
    <row r="103" s="9" customFormat="1" ht="19.92" customHeight="1">
      <c r="B103" s="196"/>
      <c r="C103" s="124"/>
      <c r="D103" s="197" t="s">
        <v>130</v>
      </c>
      <c r="E103" s="198"/>
      <c r="F103" s="198"/>
      <c r="G103" s="198"/>
      <c r="H103" s="198"/>
      <c r="I103" s="199"/>
      <c r="J103" s="200">
        <f>J219</f>
        <v>0</v>
      </c>
      <c r="K103" s="124"/>
      <c r="L103" s="201"/>
    </row>
    <row r="104" s="9" customFormat="1" ht="19.92" customHeight="1">
      <c r="B104" s="196"/>
      <c r="C104" s="124"/>
      <c r="D104" s="197" t="s">
        <v>131</v>
      </c>
      <c r="E104" s="198"/>
      <c r="F104" s="198"/>
      <c r="G104" s="198"/>
      <c r="H104" s="198"/>
      <c r="I104" s="199"/>
      <c r="J104" s="200">
        <f>J236</f>
        <v>0</v>
      </c>
      <c r="K104" s="124"/>
      <c r="L104" s="201"/>
    </row>
    <row r="105" s="9" customFormat="1" ht="19.92" customHeight="1">
      <c r="B105" s="196"/>
      <c r="C105" s="124"/>
      <c r="D105" s="197" t="s">
        <v>132</v>
      </c>
      <c r="E105" s="198"/>
      <c r="F105" s="198"/>
      <c r="G105" s="198"/>
      <c r="H105" s="198"/>
      <c r="I105" s="199"/>
      <c r="J105" s="200">
        <f>J269</f>
        <v>0</v>
      </c>
      <c r="K105" s="124"/>
      <c r="L105" s="201"/>
    </row>
    <row r="106" s="9" customFormat="1" ht="19.92" customHeight="1">
      <c r="B106" s="196"/>
      <c r="C106" s="124"/>
      <c r="D106" s="197" t="s">
        <v>133</v>
      </c>
      <c r="E106" s="198"/>
      <c r="F106" s="198"/>
      <c r="G106" s="198"/>
      <c r="H106" s="198"/>
      <c r="I106" s="199"/>
      <c r="J106" s="200">
        <f>J273</f>
        <v>0</v>
      </c>
      <c r="K106" s="124"/>
      <c r="L106" s="201"/>
    </row>
    <row r="107" s="9" customFormat="1" ht="19.92" customHeight="1">
      <c r="B107" s="196"/>
      <c r="C107" s="124"/>
      <c r="D107" s="197" t="s">
        <v>134</v>
      </c>
      <c r="E107" s="198"/>
      <c r="F107" s="198"/>
      <c r="G107" s="198"/>
      <c r="H107" s="198"/>
      <c r="I107" s="199"/>
      <c r="J107" s="200">
        <f>J284</f>
        <v>0</v>
      </c>
      <c r="K107" s="124"/>
      <c r="L107" s="201"/>
    </row>
    <row r="108" s="8" customFormat="1" ht="24.96" customHeight="1">
      <c r="B108" s="189"/>
      <c r="C108" s="190"/>
      <c r="D108" s="191" t="s">
        <v>135</v>
      </c>
      <c r="E108" s="192"/>
      <c r="F108" s="192"/>
      <c r="G108" s="192"/>
      <c r="H108" s="192"/>
      <c r="I108" s="193"/>
      <c r="J108" s="194">
        <f>J286</f>
        <v>0</v>
      </c>
      <c r="K108" s="190"/>
      <c r="L108" s="195"/>
    </row>
    <row r="109" s="9" customFormat="1" ht="19.92" customHeight="1">
      <c r="B109" s="196"/>
      <c r="C109" s="124"/>
      <c r="D109" s="197" t="s">
        <v>136</v>
      </c>
      <c r="E109" s="198"/>
      <c r="F109" s="198"/>
      <c r="G109" s="198"/>
      <c r="H109" s="198"/>
      <c r="I109" s="199"/>
      <c r="J109" s="200">
        <f>J287</f>
        <v>0</v>
      </c>
      <c r="K109" s="124"/>
      <c r="L109" s="201"/>
    </row>
    <row r="110" s="9" customFormat="1" ht="19.92" customHeight="1">
      <c r="B110" s="196"/>
      <c r="C110" s="124"/>
      <c r="D110" s="197" t="s">
        <v>137</v>
      </c>
      <c r="E110" s="198"/>
      <c r="F110" s="198"/>
      <c r="G110" s="198"/>
      <c r="H110" s="198"/>
      <c r="I110" s="199"/>
      <c r="J110" s="200">
        <f>J301</f>
        <v>0</v>
      </c>
      <c r="K110" s="124"/>
      <c r="L110" s="201"/>
    </row>
    <row r="111" s="9" customFormat="1" ht="19.92" customHeight="1">
      <c r="B111" s="196"/>
      <c r="C111" s="124"/>
      <c r="D111" s="197" t="s">
        <v>138</v>
      </c>
      <c r="E111" s="198"/>
      <c r="F111" s="198"/>
      <c r="G111" s="198"/>
      <c r="H111" s="198"/>
      <c r="I111" s="199"/>
      <c r="J111" s="200">
        <f>J307</f>
        <v>0</v>
      </c>
      <c r="K111" s="124"/>
      <c r="L111" s="201"/>
    </row>
    <row r="112" s="9" customFormat="1" ht="19.92" customHeight="1">
      <c r="B112" s="196"/>
      <c r="C112" s="124"/>
      <c r="D112" s="197" t="s">
        <v>139</v>
      </c>
      <c r="E112" s="198"/>
      <c r="F112" s="198"/>
      <c r="G112" s="198"/>
      <c r="H112" s="198"/>
      <c r="I112" s="199"/>
      <c r="J112" s="200">
        <f>J311</f>
        <v>0</v>
      </c>
      <c r="K112" s="124"/>
      <c r="L112" s="201"/>
    </row>
    <row r="113" s="9" customFormat="1" ht="19.92" customHeight="1">
      <c r="B113" s="196"/>
      <c r="C113" s="124"/>
      <c r="D113" s="197" t="s">
        <v>140</v>
      </c>
      <c r="E113" s="198"/>
      <c r="F113" s="198"/>
      <c r="G113" s="198"/>
      <c r="H113" s="198"/>
      <c r="I113" s="199"/>
      <c r="J113" s="200">
        <f>J324</f>
        <v>0</v>
      </c>
      <c r="K113" s="124"/>
      <c r="L113" s="201"/>
    </row>
    <row r="114" s="9" customFormat="1" ht="19.92" customHeight="1">
      <c r="B114" s="196"/>
      <c r="C114" s="124"/>
      <c r="D114" s="197" t="s">
        <v>141</v>
      </c>
      <c r="E114" s="198"/>
      <c r="F114" s="198"/>
      <c r="G114" s="198"/>
      <c r="H114" s="198"/>
      <c r="I114" s="199"/>
      <c r="J114" s="200">
        <f>J335</f>
        <v>0</v>
      </c>
      <c r="K114" s="124"/>
      <c r="L114" s="201"/>
    </row>
    <row r="115" s="9" customFormat="1" ht="19.92" customHeight="1">
      <c r="B115" s="196"/>
      <c r="C115" s="124"/>
      <c r="D115" s="197" t="s">
        <v>142</v>
      </c>
      <c r="E115" s="198"/>
      <c r="F115" s="198"/>
      <c r="G115" s="198"/>
      <c r="H115" s="198"/>
      <c r="I115" s="199"/>
      <c r="J115" s="200">
        <f>J340</f>
        <v>0</v>
      </c>
      <c r="K115" s="124"/>
      <c r="L115" s="201"/>
    </row>
    <row r="116" s="9" customFormat="1" ht="19.92" customHeight="1">
      <c r="B116" s="196"/>
      <c r="C116" s="124"/>
      <c r="D116" s="197" t="s">
        <v>143</v>
      </c>
      <c r="E116" s="198"/>
      <c r="F116" s="198"/>
      <c r="G116" s="198"/>
      <c r="H116" s="198"/>
      <c r="I116" s="199"/>
      <c r="J116" s="200">
        <f>J361</f>
        <v>0</v>
      </c>
      <c r="K116" s="124"/>
      <c r="L116" s="201"/>
    </row>
    <row r="117" s="9" customFormat="1" ht="19.92" customHeight="1">
      <c r="B117" s="196"/>
      <c r="C117" s="124"/>
      <c r="D117" s="197" t="s">
        <v>144</v>
      </c>
      <c r="E117" s="198"/>
      <c r="F117" s="198"/>
      <c r="G117" s="198"/>
      <c r="H117" s="198"/>
      <c r="I117" s="199"/>
      <c r="J117" s="200">
        <f>J375</f>
        <v>0</v>
      </c>
      <c r="K117" s="124"/>
      <c r="L117" s="201"/>
    </row>
    <row r="118" s="9" customFormat="1" ht="19.92" customHeight="1">
      <c r="B118" s="196"/>
      <c r="C118" s="124"/>
      <c r="D118" s="197" t="s">
        <v>145</v>
      </c>
      <c r="E118" s="198"/>
      <c r="F118" s="198"/>
      <c r="G118" s="198"/>
      <c r="H118" s="198"/>
      <c r="I118" s="199"/>
      <c r="J118" s="200">
        <f>J383</f>
        <v>0</v>
      </c>
      <c r="K118" s="124"/>
      <c r="L118" s="201"/>
    </row>
    <row r="119" s="9" customFormat="1" ht="19.92" customHeight="1">
      <c r="B119" s="196"/>
      <c r="C119" s="124"/>
      <c r="D119" s="197" t="s">
        <v>146</v>
      </c>
      <c r="E119" s="198"/>
      <c r="F119" s="198"/>
      <c r="G119" s="198"/>
      <c r="H119" s="198"/>
      <c r="I119" s="199"/>
      <c r="J119" s="200">
        <f>J388</f>
        <v>0</v>
      </c>
      <c r="K119" s="124"/>
      <c r="L119" s="201"/>
    </row>
    <row r="120" s="9" customFormat="1" ht="19.92" customHeight="1">
      <c r="B120" s="196"/>
      <c r="C120" s="124"/>
      <c r="D120" s="197" t="s">
        <v>147</v>
      </c>
      <c r="E120" s="198"/>
      <c r="F120" s="198"/>
      <c r="G120" s="198"/>
      <c r="H120" s="198"/>
      <c r="I120" s="199"/>
      <c r="J120" s="200">
        <f>J398</f>
        <v>0</v>
      </c>
      <c r="K120" s="124"/>
      <c r="L120" s="201"/>
    </row>
    <row r="121" s="9" customFormat="1" ht="19.92" customHeight="1">
      <c r="B121" s="196"/>
      <c r="C121" s="124"/>
      <c r="D121" s="197" t="s">
        <v>148</v>
      </c>
      <c r="E121" s="198"/>
      <c r="F121" s="198"/>
      <c r="G121" s="198"/>
      <c r="H121" s="198"/>
      <c r="I121" s="199"/>
      <c r="J121" s="200">
        <f>J403</f>
        <v>0</v>
      </c>
      <c r="K121" s="124"/>
      <c r="L121" s="201"/>
    </row>
    <row r="122" s="8" customFormat="1" ht="24.96" customHeight="1">
      <c r="B122" s="189"/>
      <c r="C122" s="190"/>
      <c r="D122" s="191" t="s">
        <v>149</v>
      </c>
      <c r="E122" s="192"/>
      <c r="F122" s="192"/>
      <c r="G122" s="192"/>
      <c r="H122" s="192"/>
      <c r="I122" s="193"/>
      <c r="J122" s="194">
        <f>J406</f>
        <v>0</v>
      </c>
      <c r="K122" s="190"/>
      <c r="L122" s="195"/>
    </row>
    <row r="123" s="9" customFormat="1" ht="19.92" customHeight="1">
      <c r="B123" s="196"/>
      <c r="C123" s="124"/>
      <c r="D123" s="197" t="s">
        <v>150</v>
      </c>
      <c r="E123" s="198"/>
      <c r="F123" s="198"/>
      <c r="G123" s="198"/>
      <c r="H123" s="198"/>
      <c r="I123" s="199"/>
      <c r="J123" s="200">
        <f>J407</f>
        <v>0</v>
      </c>
      <c r="K123" s="124"/>
      <c r="L123" s="201"/>
    </row>
    <row r="124" s="1" customFormat="1" ht="21.84" customHeight="1">
      <c r="B124" s="34"/>
      <c r="C124" s="35"/>
      <c r="D124" s="35"/>
      <c r="E124" s="35"/>
      <c r="F124" s="35"/>
      <c r="G124" s="35"/>
      <c r="H124" s="35"/>
      <c r="I124" s="146"/>
      <c r="J124" s="35"/>
      <c r="K124" s="35"/>
      <c r="L124" s="39"/>
    </row>
    <row r="125" s="1" customFormat="1" ht="6.96" customHeight="1">
      <c r="B125" s="57"/>
      <c r="C125" s="58"/>
      <c r="D125" s="58"/>
      <c r="E125" s="58"/>
      <c r="F125" s="58"/>
      <c r="G125" s="58"/>
      <c r="H125" s="58"/>
      <c r="I125" s="179"/>
      <c r="J125" s="58"/>
      <c r="K125" s="58"/>
      <c r="L125" s="39"/>
    </row>
    <row r="129" s="1" customFormat="1" ht="6.96" customHeight="1">
      <c r="B129" s="59"/>
      <c r="C129" s="60"/>
      <c r="D129" s="60"/>
      <c r="E129" s="60"/>
      <c r="F129" s="60"/>
      <c r="G129" s="60"/>
      <c r="H129" s="60"/>
      <c r="I129" s="182"/>
      <c r="J129" s="60"/>
      <c r="K129" s="60"/>
      <c r="L129" s="39"/>
    </row>
    <row r="130" s="1" customFormat="1" ht="24.96" customHeight="1">
      <c r="B130" s="34"/>
      <c r="C130" s="19" t="s">
        <v>151</v>
      </c>
      <c r="D130" s="35"/>
      <c r="E130" s="35"/>
      <c r="F130" s="35"/>
      <c r="G130" s="35"/>
      <c r="H130" s="35"/>
      <c r="I130" s="146"/>
      <c r="J130" s="35"/>
      <c r="K130" s="35"/>
      <c r="L130" s="39"/>
    </row>
    <row r="131" s="1" customFormat="1" ht="6.96" customHeight="1">
      <c r="B131" s="34"/>
      <c r="C131" s="35"/>
      <c r="D131" s="35"/>
      <c r="E131" s="35"/>
      <c r="F131" s="35"/>
      <c r="G131" s="35"/>
      <c r="H131" s="35"/>
      <c r="I131" s="146"/>
      <c r="J131" s="35"/>
      <c r="K131" s="35"/>
      <c r="L131" s="39"/>
    </row>
    <row r="132" s="1" customFormat="1" ht="12" customHeight="1">
      <c r="B132" s="34"/>
      <c r="C132" s="28" t="s">
        <v>17</v>
      </c>
      <c r="D132" s="35"/>
      <c r="E132" s="35"/>
      <c r="F132" s="35"/>
      <c r="G132" s="35"/>
      <c r="H132" s="35"/>
      <c r="I132" s="146"/>
      <c r="J132" s="35"/>
      <c r="K132" s="35"/>
      <c r="L132" s="39"/>
    </row>
    <row r="133" s="1" customFormat="1" ht="16.5" customHeight="1">
      <c r="B133" s="34"/>
      <c r="C133" s="35"/>
      <c r="D133" s="35"/>
      <c r="E133" s="183" t="str">
        <f>E7</f>
        <v>Zpracování zemědělských produktů Ekofarmy Kosař</v>
      </c>
      <c r="F133" s="28"/>
      <c r="G133" s="28"/>
      <c r="H133" s="28"/>
      <c r="I133" s="146"/>
      <c r="J133" s="35"/>
      <c r="K133" s="35"/>
      <c r="L133" s="39"/>
    </row>
    <row r="134" ht="12" customHeight="1">
      <c r="B134" s="17"/>
      <c r="C134" s="28" t="s">
        <v>117</v>
      </c>
      <c r="D134" s="18"/>
      <c r="E134" s="18"/>
      <c r="F134" s="18"/>
      <c r="G134" s="18"/>
      <c r="H134" s="18"/>
      <c r="I134" s="138"/>
      <c r="J134" s="18"/>
      <c r="K134" s="18"/>
      <c r="L134" s="16"/>
    </row>
    <row r="135" s="1" customFormat="1" ht="16.5" customHeight="1">
      <c r="B135" s="34"/>
      <c r="C135" s="35"/>
      <c r="D135" s="35"/>
      <c r="E135" s="183" t="s">
        <v>118</v>
      </c>
      <c r="F135" s="35"/>
      <c r="G135" s="35"/>
      <c r="H135" s="35"/>
      <c r="I135" s="146"/>
      <c r="J135" s="35"/>
      <c r="K135" s="35"/>
      <c r="L135" s="39"/>
    </row>
    <row r="136" s="1" customFormat="1" ht="12" customHeight="1">
      <c r="B136" s="34"/>
      <c r="C136" s="28" t="s">
        <v>119</v>
      </c>
      <c r="D136" s="35"/>
      <c r="E136" s="35"/>
      <c r="F136" s="35"/>
      <c r="G136" s="35"/>
      <c r="H136" s="35"/>
      <c r="I136" s="146"/>
      <c r="J136" s="35"/>
      <c r="K136" s="35"/>
      <c r="L136" s="39"/>
    </row>
    <row r="137" s="1" customFormat="1" ht="16.5" customHeight="1">
      <c r="B137" s="34"/>
      <c r="C137" s="35"/>
      <c r="D137" s="35"/>
      <c r="E137" s="67" t="str">
        <f>E11</f>
        <v>SO 01-1 - Stavební část</v>
      </c>
      <c r="F137" s="35"/>
      <c r="G137" s="35"/>
      <c r="H137" s="35"/>
      <c r="I137" s="146"/>
      <c r="J137" s="35"/>
      <c r="K137" s="35"/>
      <c r="L137" s="39"/>
    </row>
    <row r="138" s="1" customFormat="1" ht="6.96" customHeight="1">
      <c r="B138" s="34"/>
      <c r="C138" s="35"/>
      <c r="D138" s="35"/>
      <c r="E138" s="35"/>
      <c r="F138" s="35"/>
      <c r="G138" s="35"/>
      <c r="H138" s="35"/>
      <c r="I138" s="146"/>
      <c r="J138" s="35"/>
      <c r="K138" s="35"/>
      <c r="L138" s="39"/>
    </row>
    <row r="139" s="1" customFormat="1" ht="12" customHeight="1">
      <c r="B139" s="34"/>
      <c r="C139" s="28" t="s">
        <v>21</v>
      </c>
      <c r="D139" s="35"/>
      <c r="E139" s="35"/>
      <c r="F139" s="23" t="str">
        <f>F14</f>
        <v xml:space="preserve"> Nový Knín</v>
      </c>
      <c r="G139" s="35"/>
      <c r="H139" s="35"/>
      <c r="I139" s="148" t="s">
        <v>23</v>
      </c>
      <c r="J139" s="70" t="str">
        <f>IF(J14="","",J14)</f>
        <v>10. 12. 2018</v>
      </c>
      <c r="K139" s="35"/>
      <c r="L139" s="39"/>
    </row>
    <row r="140" s="1" customFormat="1" ht="6.96" customHeight="1">
      <c r="B140" s="34"/>
      <c r="C140" s="35"/>
      <c r="D140" s="35"/>
      <c r="E140" s="35"/>
      <c r="F140" s="35"/>
      <c r="G140" s="35"/>
      <c r="H140" s="35"/>
      <c r="I140" s="146"/>
      <c r="J140" s="35"/>
      <c r="K140" s="35"/>
      <c r="L140" s="39"/>
    </row>
    <row r="141" s="1" customFormat="1" ht="15.15" customHeight="1">
      <c r="B141" s="34"/>
      <c r="C141" s="28" t="s">
        <v>25</v>
      </c>
      <c r="D141" s="35"/>
      <c r="E141" s="35"/>
      <c r="F141" s="23" t="str">
        <f>E17</f>
        <v xml:space="preserve"> Ekofarma Kosařův mlýn, s.r.o.</v>
      </c>
      <c r="G141" s="35"/>
      <c r="H141" s="35"/>
      <c r="I141" s="148" t="s">
        <v>31</v>
      </c>
      <c r="J141" s="32" t="str">
        <f>E23</f>
        <v xml:space="preserve"> </v>
      </c>
      <c r="K141" s="35"/>
      <c r="L141" s="39"/>
    </row>
    <row r="142" s="1" customFormat="1" ht="15.15" customHeight="1">
      <c r="B142" s="34"/>
      <c r="C142" s="28" t="s">
        <v>29</v>
      </c>
      <c r="D142" s="35"/>
      <c r="E142" s="35"/>
      <c r="F142" s="23" t="str">
        <f>IF(E20="","",E20)</f>
        <v>Vyplň údaj</v>
      </c>
      <c r="G142" s="35"/>
      <c r="H142" s="35"/>
      <c r="I142" s="148" t="s">
        <v>34</v>
      </c>
      <c r="J142" s="32" t="str">
        <f>E26</f>
        <v xml:space="preserve"> </v>
      </c>
      <c r="K142" s="35"/>
      <c r="L142" s="39"/>
    </row>
    <row r="143" s="1" customFormat="1" ht="10.32" customHeight="1">
      <c r="B143" s="34"/>
      <c r="C143" s="35"/>
      <c r="D143" s="35"/>
      <c r="E143" s="35"/>
      <c r="F143" s="35"/>
      <c r="G143" s="35"/>
      <c r="H143" s="35"/>
      <c r="I143" s="146"/>
      <c r="J143" s="35"/>
      <c r="K143" s="35"/>
      <c r="L143" s="39"/>
    </row>
    <row r="144" s="10" customFormat="1" ht="29.28" customHeight="1">
      <c r="B144" s="202"/>
      <c r="C144" s="203" t="s">
        <v>152</v>
      </c>
      <c r="D144" s="204" t="s">
        <v>61</v>
      </c>
      <c r="E144" s="204" t="s">
        <v>57</v>
      </c>
      <c r="F144" s="204" t="s">
        <v>58</v>
      </c>
      <c r="G144" s="204" t="s">
        <v>153</v>
      </c>
      <c r="H144" s="204" t="s">
        <v>154</v>
      </c>
      <c r="I144" s="205" t="s">
        <v>155</v>
      </c>
      <c r="J144" s="206" t="s">
        <v>123</v>
      </c>
      <c r="K144" s="207" t="s">
        <v>156</v>
      </c>
      <c r="L144" s="208"/>
      <c r="M144" s="91" t="s">
        <v>1</v>
      </c>
      <c r="N144" s="92" t="s">
        <v>40</v>
      </c>
      <c r="O144" s="92" t="s">
        <v>157</v>
      </c>
      <c r="P144" s="92" t="s">
        <v>158</v>
      </c>
      <c r="Q144" s="92" t="s">
        <v>159</v>
      </c>
      <c r="R144" s="92" t="s">
        <v>160</v>
      </c>
      <c r="S144" s="92" t="s">
        <v>161</v>
      </c>
      <c r="T144" s="93" t="s">
        <v>162</v>
      </c>
    </row>
    <row r="145" s="1" customFormat="1" ht="22.8" customHeight="1">
      <c r="B145" s="34"/>
      <c r="C145" s="98" t="s">
        <v>163</v>
      </c>
      <c r="D145" s="35"/>
      <c r="E145" s="35"/>
      <c r="F145" s="35"/>
      <c r="G145" s="35"/>
      <c r="H145" s="35"/>
      <c r="I145" s="146"/>
      <c r="J145" s="209">
        <f>BK145</f>
        <v>0</v>
      </c>
      <c r="K145" s="35"/>
      <c r="L145" s="39"/>
      <c r="M145" s="94"/>
      <c r="N145" s="95"/>
      <c r="O145" s="95"/>
      <c r="P145" s="210">
        <f>P146+P286+P406</f>
        <v>0</v>
      </c>
      <c r="Q145" s="95"/>
      <c r="R145" s="210">
        <f>R146+R286+R406</f>
        <v>595.49661487999992</v>
      </c>
      <c r="S145" s="95"/>
      <c r="T145" s="211">
        <f>T146+T286+T406</f>
        <v>0</v>
      </c>
      <c r="AT145" s="13" t="s">
        <v>75</v>
      </c>
      <c r="AU145" s="13" t="s">
        <v>125</v>
      </c>
      <c r="BK145" s="212">
        <f>BK146+BK286+BK406</f>
        <v>0</v>
      </c>
    </row>
    <row r="146" s="11" customFormat="1" ht="25.92" customHeight="1">
      <c r="B146" s="213"/>
      <c r="C146" s="214"/>
      <c r="D146" s="215" t="s">
        <v>75</v>
      </c>
      <c r="E146" s="216" t="s">
        <v>164</v>
      </c>
      <c r="F146" s="216" t="s">
        <v>165</v>
      </c>
      <c r="G146" s="214"/>
      <c r="H146" s="214"/>
      <c r="I146" s="217"/>
      <c r="J146" s="218">
        <f>BK146</f>
        <v>0</v>
      </c>
      <c r="K146" s="214"/>
      <c r="L146" s="219"/>
      <c r="M146" s="220"/>
      <c r="N146" s="221"/>
      <c r="O146" s="221"/>
      <c r="P146" s="222">
        <f>P147+P167+P184+P219+P236+P269+P273+P284</f>
        <v>0</v>
      </c>
      <c r="Q146" s="221"/>
      <c r="R146" s="222">
        <f>R147+R167+R184+R219+R236+R269+R273+R284</f>
        <v>595.31661487999997</v>
      </c>
      <c r="S146" s="221"/>
      <c r="T146" s="223">
        <f>T147+T167+T184+T219+T236+T269+T273+T284</f>
        <v>0</v>
      </c>
      <c r="AR146" s="224" t="s">
        <v>83</v>
      </c>
      <c r="AT146" s="225" t="s">
        <v>75</v>
      </c>
      <c r="AU146" s="225" t="s">
        <v>76</v>
      </c>
      <c r="AY146" s="224" t="s">
        <v>166</v>
      </c>
      <c r="BK146" s="226">
        <f>BK147+BK167+BK184+BK219+BK236+BK269+BK273+BK284</f>
        <v>0</v>
      </c>
    </row>
    <row r="147" s="11" customFormat="1" ht="22.8" customHeight="1">
      <c r="B147" s="213"/>
      <c r="C147" s="214"/>
      <c r="D147" s="215" t="s">
        <v>75</v>
      </c>
      <c r="E147" s="227" t="s">
        <v>83</v>
      </c>
      <c r="F147" s="227" t="s">
        <v>167</v>
      </c>
      <c r="G147" s="214"/>
      <c r="H147" s="214"/>
      <c r="I147" s="217"/>
      <c r="J147" s="228">
        <f>BK147</f>
        <v>0</v>
      </c>
      <c r="K147" s="214"/>
      <c r="L147" s="219"/>
      <c r="M147" s="220"/>
      <c r="N147" s="221"/>
      <c r="O147" s="221"/>
      <c r="P147" s="222">
        <f>SUM(P148:P166)</f>
        <v>0</v>
      </c>
      <c r="Q147" s="221"/>
      <c r="R147" s="222">
        <f>SUM(R148:R166)</f>
        <v>0</v>
      </c>
      <c r="S147" s="221"/>
      <c r="T147" s="223">
        <f>SUM(T148:T166)</f>
        <v>0</v>
      </c>
      <c r="AR147" s="224" t="s">
        <v>83</v>
      </c>
      <c r="AT147" s="225" t="s">
        <v>75</v>
      </c>
      <c r="AU147" s="225" t="s">
        <v>83</v>
      </c>
      <c r="AY147" s="224" t="s">
        <v>166</v>
      </c>
      <c r="BK147" s="226">
        <f>SUM(BK148:BK166)</f>
        <v>0</v>
      </c>
    </row>
    <row r="148" s="1" customFormat="1" ht="16.5" customHeight="1">
      <c r="B148" s="34"/>
      <c r="C148" s="229" t="s">
        <v>83</v>
      </c>
      <c r="D148" s="229" t="s">
        <v>168</v>
      </c>
      <c r="E148" s="230" t="s">
        <v>169</v>
      </c>
      <c r="F148" s="231" t="s">
        <v>170</v>
      </c>
      <c r="G148" s="232" t="s">
        <v>171</v>
      </c>
      <c r="H148" s="233">
        <v>1</v>
      </c>
      <c r="I148" s="234"/>
      <c r="J148" s="235">
        <f>ROUND(I148*H148,2)</f>
        <v>0</v>
      </c>
      <c r="K148" s="231" t="s">
        <v>1</v>
      </c>
      <c r="L148" s="39"/>
      <c r="M148" s="236" t="s">
        <v>1</v>
      </c>
      <c r="N148" s="237" t="s">
        <v>41</v>
      </c>
      <c r="O148" s="82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AR148" s="240" t="s">
        <v>172</v>
      </c>
      <c r="AT148" s="240" t="s">
        <v>168</v>
      </c>
      <c r="AU148" s="240" t="s">
        <v>89</v>
      </c>
      <c r="AY148" s="13" t="s">
        <v>166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3" t="s">
        <v>83</v>
      </c>
      <c r="BK148" s="241">
        <f>ROUND(I148*H148,2)</f>
        <v>0</v>
      </c>
      <c r="BL148" s="13" t="s">
        <v>172</v>
      </c>
      <c r="BM148" s="240" t="s">
        <v>173</v>
      </c>
    </row>
    <row r="149" s="1" customFormat="1" ht="24" customHeight="1">
      <c r="B149" s="34"/>
      <c r="C149" s="229" t="s">
        <v>89</v>
      </c>
      <c r="D149" s="229" t="s">
        <v>168</v>
      </c>
      <c r="E149" s="230" t="s">
        <v>174</v>
      </c>
      <c r="F149" s="231" t="s">
        <v>175</v>
      </c>
      <c r="G149" s="232" t="s">
        <v>176</v>
      </c>
      <c r="H149" s="233">
        <v>5</v>
      </c>
      <c r="I149" s="234"/>
      <c r="J149" s="235">
        <f>ROUND(I149*H149,2)</f>
        <v>0</v>
      </c>
      <c r="K149" s="231" t="s">
        <v>1</v>
      </c>
      <c r="L149" s="39"/>
      <c r="M149" s="236" t="s">
        <v>1</v>
      </c>
      <c r="N149" s="237" t="s">
        <v>41</v>
      </c>
      <c r="O149" s="82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AR149" s="240" t="s">
        <v>172</v>
      </c>
      <c r="AT149" s="240" t="s">
        <v>168</v>
      </c>
      <c r="AU149" s="240" t="s">
        <v>89</v>
      </c>
      <c r="AY149" s="13" t="s">
        <v>166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3" t="s">
        <v>83</v>
      </c>
      <c r="BK149" s="241">
        <f>ROUND(I149*H149,2)</f>
        <v>0</v>
      </c>
      <c r="BL149" s="13" t="s">
        <v>172</v>
      </c>
      <c r="BM149" s="240" t="s">
        <v>177</v>
      </c>
    </row>
    <row r="150" s="1" customFormat="1" ht="16.5" customHeight="1">
      <c r="B150" s="34"/>
      <c r="C150" s="229" t="s">
        <v>99</v>
      </c>
      <c r="D150" s="229" t="s">
        <v>168</v>
      </c>
      <c r="E150" s="230" t="s">
        <v>178</v>
      </c>
      <c r="F150" s="231" t="s">
        <v>179</v>
      </c>
      <c r="G150" s="232" t="s">
        <v>180</v>
      </c>
      <c r="H150" s="233">
        <v>402.30000000000001</v>
      </c>
      <c r="I150" s="234"/>
      <c r="J150" s="235">
        <f>ROUND(I150*H150,2)</f>
        <v>0</v>
      </c>
      <c r="K150" s="231" t="s">
        <v>1</v>
      </c>
      <c r="L150" s="39"/>
      <c r="M150" s="236" t="s">
        <v>1</v>
      </c>
      <c r="N150" s="237" t="s">
        <v>41</v>
      </c>
      <c r="O150" s="82"/>
      <c r="P150" s="238">
        <f>O150*H150</f>
        <v>0</v>
      </c>
      <c r="Q150" s="238">
        <v>0</v>
      </c>
      <c r="R150" s="238">
        <f>Q150*H150</f>
        <v>0</v>
      </c>
      <c r="S150" s="238">
        <v>0</v>
      </c>
      <c r="T150" s="239">
        <f>S150*H150</f>
        <v>0</v>
      </c>
      <c r="AR150" s="240" t="s">
        <v>172</v>
      </c>
      <c r="AT150" s="240" t="s">
        <v>168</v>
      </c>
      <c r="AU150" s="240" t="s">
        <v>89</v>
      </c>
      <c r="AY150" s="13" t="s">
        <v>166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3" t="s">
        <v>83</v>
      </c>
      <c r="BK150" s="241">
        <f>ROUND(I150*H150,2)</f>
        <v>0</v>
      </c>
      <c r="BL150" s="13" t="s">
        <v>172</v>
      </c>
      <c r="BM150" s="240" t="s">
        <v>181</v>
      </c>
    </row>
    <row r="151" s="1" customFormat="1" ht="16.5" customHeight="1">
      <c r="B151" s="34"/>
      <c r="C151" s="229" t="s">
        <v>172</v>
      </c>
      <c r="D151" s="229" t="s">
        <v>168</v>
      </c>
      <c r="E151" s="230" t="s">
        <v>182</v>
      </c>
      <c r="F151" s="231" t="s">
        <v>183</v>
      </c>
      <c r="G151" s="232" t="s">
        <v>180</v>
      </c>
      <c r="H151" s="233">
        <v>402.30000000000001</v>
      </c>
      <c r="I151" s="234"/>
      <c r="J151" s="235">
        <f>ROUND(I151*H151,2)</f>
        <v>0</v>
      </c>
      <c r="K151" s="231" t="s">
        <v>1</v>
      </c>
      <c r="L151" s="39"/>
      <c r="M151" s="236" t="s">
        <v>1</v>
      </c>
      <c r="N151" s="237" t="s">
        <v>41</v>
      </c>
      <c r="O151" s="82"/>
      <c r="P151" s="238">
        <f>O151*H151</f>
        <v>0</v>
      </c>
      <c r="Q151" s="238">
        <v>0</v>
      </c>
      <c r="R151" s="238">
        <f>Q151*H151</f>
        <v>0</v>
      </c>
      <c r="S151" s="238">
        <v>0</v>
      </c>
      <c r="T151" s="239">
        <f>S151*H151</f>
        <v>0</v>
      </c>
      <c r="AR151" s="240" t="s">
        <v>172</v>
      </c>
      <c r="AT151" s="240" t="s">
        <v>168</v>
      </c>
      <c r="AU151" s="240" t="s">
        <v>89</v>
      </c>
      <c r="AY151" s="13" t="s">
        <v>166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3" t="s">
        <v>83</v>
      </c>
      <c r="BK151" s="241">
        <f>ROUND(I151*H151,2)</f>
        <v>0</v>
      </c>
      <c r="BL151" s="13" t="s">
        <v>172</v>
      </c>
      <c r="BM151" s="240" t="s">
        <v>184</v>
      </c>
    </row>
    <row r="152" s="1" customFormat="1" ht="24" customHeight="1">
      <c r="B152" s="34"/>
      <c r="C152" s="229" t="s">
        <v>185</v>
      </c>
      <c r="D152" s="229" t="s">
        <v>168</v>
      </c>
      <c r="E152" s="230" t="s">
        <v>186</v>
      </c>
      <c r="F152" s="231" t="s">
        <v>187</v>
      </c>
      <c r="G152" s="232" t="s">
        <v>180</v>
      </c>
      <c r="H152" s="233">
        <v>18</v>
      </c>
      <c r="I152" s="234"/>
      <c r="J152" s="235">
        <f>ROUND(I152*H152,2)</f>
        <v>0</v>
      </c>
      <c r="K152" s="231" t="s">
        <v>1</v>
      </c>
      <c r="L152" s="39"/>
      <c r="M152" s="236" t="s">
        <v>1</v>
      </c>
      <c r="N152" s="237" t="s">
        <v>41</v>
      </c>
      <c r="O152" s="82"/>
      <c r="P152" s="238">
        <f>O152*H152</f>
        <v>0</v>
      </c>
      <c r="Q152" s="238">
        <v>0</v>
      </c>
      <c r="R152" s="238">
        <f>Q152*H152</f>
        <v>0</v>
      </c>
      <c r="S152" s="238">
        <v>0</v>
      </c>
      <c r="T152" s="239">
        <f>S152*H152</f>
        <v>0</v>
      </c>
      <c r="AR152" s="240" t="s">
        <v>172</v>
      </c>
      <c r="AT152" s="240" t="s">
        <v>168</v>
      </c>
      <c r="AU152" s="240" t="s">
        <v>89</v>
      </c>
      <c r="AY152" s="13" t="s">
        <v>166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3" t="s">
        <v>83</v>
      </c>
      <c r="BK152" s="241">
        <f>ROUND(I152*H152,2)</f>
        <v>0</v>
      </c>
      <c r="BL152" s="13" t="s">
        <v>172</v>
      </c>
      <c r="BM152" s="240" t="s">
        <v>188</v>
      </c>
    </row>
    <row r="153" s="1" customFormat="1" ht="24" customHeight="1">
      <c r="B153" s="34"/>
      <c r="C153" s="229" t="s">
        <v>189</v>
      </c>
      <c r="D153" s="229" t="s">
        <v>168</v>
      </c>
      <c r="E153" s="230" t="s">
        <v>190</v>
      </c>
      <c r="F153" s="231" t="s">
        <v>191</v>
      </c>
      <c r="G153" s="232" t="s">
        <v>180</v>
      </c>
      <c r="H153" s="233">
        <v>19.800000000000001</v>
      </c>
      <c r="I153" s="234"/>
      <c r="J153" s="235">
        <f>ROUND(I153*H153,2)</f>
        <v>0</v>
      </c>
      <c r="K153" s="231" t="s">
        <v>1</v>
      </c>
      <c r="L153" s="39"/>
      <c r="M153" s="236" t="s">
        <v>1</v>
      </c>
      <c r="N153" s="237" t="s">
        <v>41</v>
      </c>
      <c r="O153" s="82"/>
      <c r="P153" s="238">
        <f>O153*H153</f>
        <v>0</v>
      </c>
      <c r="Q153" s="238">
        <v>0</v>
      </c>
      <c r="R153" s="238">
        <f>Q153*H153</f>
        <v>0</v>
      </c>
      <c r="S153" s="238">
        <v>0</v>
      </c>
      <c r="T153" s="239">
        <f>S153*H153</f>
        <v>0</v>
      </c>
      <c r="AR153" s="240" t="s">
        <v>172</v>
      </c>
      <c r="AT153" s="240" t="s">
        <v>168</v>
      </c>
      <c r="AU153" s="240" t="s">
        <v>89</v>
      </c>
      <c r="AY153" s="13" t="s">
        <v>166</v>
      </c>
      <c r="BE153" s="241">
        <f>IF(N153="základní",J153,0)</f>
        <v>0</v>
      </c>
      <c r="BF153" s="241">
        <f>IF(N153="snížená",J153,0)</f>
        <v>0</v>
      </c>
      <c r="BG153" s="241">
        <f>IF(N153="zákl. přenesená",J153,0)</f>
        <v>0</v>
      </c>
      <c r="BH153" s="241">
        <f>IF(N153="sníž. přenesená",J153,0)</f>
        <v>0</v>
      </c>
      <c r="BI153" s="241">
        <f>IF(N153="nulová",J153,0)</f>
        <v>0</v>
      </c>
      <c r="BJ153" s="13" t="s">
        <v>83</v>
      </c>
      <c r="BK153" s="241">
        <f>ROUND(I153*H153,2)</f>
        <v>0</v>
      </c>
      <c r="BL153" s="13" t="s">
        <v>172</v>
      </c>
      <c r="BM153" s="240" t="s">
        <v>192</v>
      </c>
    </row>
    <row r="154" s="1" customFormat="1" ht="24" customHeight="1">
      <c r="B154" s="34"/>
      <c r="C154" s="229" t="s">
        <v>193</v>
      </c>
      <c r="D154" s="229" t="s">
        <v>168</v>
      </c>
      <c r="E154" s="230" t="s">
        <v>194</v>
      </c>
      <c r="F154" s="231" t="s">
        <v>195</v>
      </c>
      <c r="G154" s="232" t="s">
        <v>180</v>
      </c>
      <c r="H154" s="233">
        <v>298.07999999999998</v>
      </c>
      <c r="I154" s="234"/>
      <c r="J154" s="235">
        <f>ROUND(I154*H154,2)</f>
        <v>0</v>
      </c>
      <c r="K154" s="231" t="s">
        <v>196</v>
      </c>
      <c r="L154" s="39"/>
      <c r="M154" s="236" t="s">
        <v>1</v>
      </c>
      <c r="N154" s="237" t="s">
        <v>41</v>
      </c>
      <c r="O154" s="82"/>
      <c r="P154" s="238">
        <f>O154*H154</f>
        <v>0</v>
      </c>
      <c r="Q154" s="238">
        <v>0</v>
      </c>
      <c r="R154" s="238">
        <f>Q154*H154</f>
        <v>0</v>
      </c>
      <c r="S154" s="238">
        <v>0</v>
      </c>
      <c r="T154" s="239">
        <f>S154*H154</f>
        <v>0</v>
      </c>
      <c r="AR154" s="240" t="s">
        <v>172</v>
      </c>
      <c r="AT154" s="240" t="s">
        <v>168</v>
      </c>
      <c r="AU154" s="240" t="s">
        <v>89</v>
      </c>
      <c r="AY154" s="13" t="s">
        <v>166</v>
      </c>
      <c r="BE154" s="241">
        <f>IF(N154="základní",J154,0)</f>
        <v>0</v>
      </c>
      <c r="BF154" s="241">
        <f>IF(N154="snížená",J154,0)</f>
        <v>0</v>
      </c>
      <c r="BG154" s="241">
        <f>IF(N154="zákl. přenesená",J154,0)</f>
        <v>0</v>
      </c>
      <c r="BH154" s="241">
        <f>IF(N154="sníž. přenesená",J154,0)</f>
        <v>0</v>
      </c>
      <c r="BI154" s="241">
        <f>IF(N154="nulová",J154,0)</f>
        <v>0</v>
      </c>
      <c r="BJ154" s="13" t="s">
        <v>83</v>
      </c>
      <c r="BK154" s="241">
        <f>ROUND(I154*H154,2)</f>
        <v>0</v>
      </c>
      <c r="BL154" s="13" t="s">
        <v>172</v>
      </c>
      <c r="BM154" s="240" t="s">
        <v>197</v>
      </c>
    </row>
    <row r="155" s="1" customFormat="1" ht="24" customHeight="1">
      <c r="B155" s="34"/>
      <c r="C155" s="229" t="s">
        <v>198</v>
      </c>
      <c r="D155" s="229" t="s">
        <v>168</v>
      </c>
      <c r="E155" s="230" t="s">
        <v>199</v>
      </c>
      <c r="F155" s="231" t="s">
        <v>200</v>
      </c>
      <c r="G155" s="232" t="s">
        <v>180</v>
      </c>
      <c r="H155" s="233">
        <v>317.88</v>
      </c>
      <c r="I155" s="234"/>
      <c r="J155" s="235">
        <f>ROUND(I155*H155,2)</f>
        <v>0</v>
      </c>
      <c r="K155" s="231" t="s">
        <v>1</v>
      </c>
      <c r="L155" s="39"/>
      <c r="M155" s="236" t="s">
        <v>1</v>
      </c>
      <c r="N155" s="237" t="s">
        <v>41</v>
      </c>
      <c r="O155" s="82"/>
      <c r="P155" s="238">
        <f>O155*H155</f>
        <v>0</v>
      </c>
      <c r="Q155" s="238">
        <v>0</v>
      </c>
      <c r="R155" s="238">
        <f>Q155*H155</f>
        <v>0</v>
      </c>
      <c r="S155" s="238">
        <v>0</v>
      </c>
      <c r="T155" s="239">
        <f>S155*H155</f>
        <v>0</v>
      </c>
      <c r="AR155" s="240" t="s">
        <v>172</v>
      </c>
      <c r="AT155" s="240" t="s">
        <v>168</v>
      </c>
      <c r="AU155" s="240" t="s">
        <v>89</v>
      </c>
      <c r="AY155" s="13" t="s">
        <v>166</v>
      </c>
      <c r="BE155" s="241">
        <f>IF(N155="základní",J155,0)</f>
        <v>0</v>
      </c>
      <c r="BF155" s="241">
        <f>IF(N155="snížená",J155,0)</f>
        <v>0</v>
      </c>
      <c r="BG155" s="241">
        <f>IF(N155="zákl. přenesená",J155,0)</f>
        <v>0</v>
      </c>
      <c r="BH155" s="241">
        <f>IF(N155="sníž. přenesená",J155,0)</f>
        <v>0</v>
      </c>
      <c r="BI155" s="241">
        <f>IF(N155="nulová",J155,0)</f>
        <v>0</v>
      </c>
      <c r="BJ155" s="13" t="s">
        <v>83</v>
      </c>
      <c r="BK155" s="241">
        <f>ROUND(I155*H155,2)</f>
        <v>0</v>
      </c>
      <c r="BL155" s="13" t="s">
        <v>172</v>
      </c>
      <c r="BM155" s="240" t="s">
        <v>201</v>
      </c>
    </row>
    <row r="156" s="1" customFormat="1" ht="36" customHeight="1">
      <c r="B156" s="34"/>
      <c r="C156" s="229" t="s">
        <v>202</v>
      </c>
      <c r="D156" s="229" t="s">
        <v>168</v>
      </c>
      <c r="E156" s="230" t="s">
        <v>203</v>
      </c>
      <c r="F156" s="231" t="s">
        <v>204</v>
      </c>
      <c r="G156" s="232" t="s">
        <v>205</v>
      </c>
      <c r="H156" s="233">
        <v>216.90000000000001</v>
      </c>
      <c r="I156" s="234"/>
      <c r="J156" s="235">
        <f>ROUND(I156*H156,2)</f>
        <v>0</v>
      </c>
      <c r="K156" s="231" t="s">
        <v>1</v>
      </c>
      <c r="L156" s="39"/>
      <c r="M156" s="236" t="s">
        <v>1</v>
      </c>
      <c r="N156" s="237" t="s">
        <v>41</v>
      </c>
      <c r="O156" s="82"/>
      <c r="P156" s="238">
        <f>O156*H156</f>
        <v>0</v>
      </c>
      <c r="Q156" s="238">
        <v>0</v>
      </c>
      <c r="R156" s="238">
        <f>Q156*H156</f>
        <v>0</v>
      </c>
      <c r="S156" s="238">
        <v>0</v>
      </c>
      <c r="T156" s="239">
        <f>S156*H156</f>
        <v>0</v>
      </c>
      <c r="AR156" s="240" t="s">
        <v>172</v>
      </c>
      <c r="AT156" s="240" t="s">
        <v>168</v>
      </c>
      <c r="AU156" s="240" t="s">
        <v>89</v>
      </c>
      <c r="AY156" s="13" t="s">
        <v>166</v>
      </c>
      <c r="BE156" s="241">
        <f>IF(N156="základní",J156,0)</f>
        <v>0</v>
      </c>
      <c r="BF156" s="241">
        <f>IF(N156="snížená",J156,0)</f>
        <v>0</v>
      </c>
      <c r="BG156" s="241">
        <f>IF(N156="zákl. přenesená",J156,0)</f>
        <v>0</v>
      </c>
      <c r="BH156" s="241">
        <f>IF(N156="sníž. přenesená",J156,0)</f>
        <v>0</v>
      </c>
      <c r="BI156" s="241">
        <f>IF(N156="nulová",J156,0)</f>
        <v>0</v>
      </c>
      <c r="BJ156" s="13" t="s">
        <v>83</v>
      </c>
      <c r="BK156" s="241">
        <f>ROUND(I156*H156,2)</f>
        <v>0</v>
      </c>
      <c r="BL156" s="13" t="s">
        <v>172</v>
      </c>
      <c r="BM156" s="240" t="s">
        <v>206</v>
      </c>
    </row>
    <row r="157" s="1" customFormat="1" ht="24" customHeight="1">
      <c r="B157" s="34"/>
      <c r="C157" s="229" t="s">
        <v>207</v>
      </c>
      <c r="D157" s="229" t="s">
        <v>168</v>
      </c>
      <c r="E157" s="230" t="s">
        <v>208</v>
      </c>
      <c r="F157" s="231" t="s">
        <v>209</v>
      </c>
      <c r="G157" s="232" t="s">
        <v>180</v>
      </c>
      <c r="H157" s="233">
        <v>192.59999999999999</v>
      </c>
      <c r="I157" s="234"/>
      <c r="J157" s="235">
        <f>ROUND(I157*H157,2)</f>
        <v>0</v>
      </c>
      <c r="K157" s="231" t="s">
        <v>1</v>
      </c>
      <c r="L157" s="39"/>
      <c r="M157" s="236" t="s">
        <v>1</v>
      </c>
      <c r="N157" s="237" t="s">
        <v>41</v>
      </c>
      <c r="O157" s="82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AR157" s="240" t="s">
        <v>172</v>
      </c>
      <c r="AT157" s="240" t="s">
        <v>168</v>
      </c>
      <c r="AU157" s="240" t="s">
        <v>89</v>
      </c>
      <c r="AY157" s="13" t="s">
        <v>166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3" t="s">
        <v>83</v>
      </c>
      <c r="BK157" s="241">
        <f>ROUND(I157*H157,2)</f>
        <v>0</v>
      </c>
      <c r="BL157" s="13" t="s">
        <v>172</v>
      </c>
      <c r="BM157" s="240" t="s">
        <v>210</v>
      </c>
    </row>
    <row r="158" s="1" customFormat="1" ht="24" customHeight="1">
      <c r="B158" s="34"/>
      <c r="C158" s="229" t="s">
        <v>211</v>
      </c>
      <c r="D158" s="229" t="s">
        <v>168</v>
      </c>
      <c r="E158" s="230" t="s">
        <v>212</v>
      </c>
      <c r="F158" s="231" t="s">
        <v>213</v>
      </c>
      <c r="G158" s="232" t="s">
        <v>180</v>
      </c>
      <c r="H158" s="233">
        <v>192.59999999999999</v>
      </c>
      <c r="I158" s="234"/>
      <c r="J158" s="235">
        <f>ROUND(I158*H158,2)</f>
        <v>0</v>
      </c>
      <c r="K158" s="231" t="s">
        <v>1</v>
      </c>
      <c r="L158" s="39"/>
      <c r="M158" s="236" t="s">
        <v>1</v>
      </c>
      <c r="N158" s="237" t="s">
        <v>41</v>
      </c>
      <c r="O158" s="82"/>
      <c r="P158" s="238">
        <f>O158*H158</f>
        <v>0</v>
      </c>
      <c r="Q158" s="238">
        <v>0</v>
      </c>
      <c r="R158" s="238">
        <f>Q158*H158</f>
        <v>0</v>
      </c>
      <c r="S158" s="238">
        <v>0</v>
      </c>
      <c r="T158" s="239">
        <f>S158*H158</f>
        <v>0</v>
      </c>
      <c r="AR158" s="240" t="s">
        <v>172</v>
      </c>
      <c r="AT158" s="240" t="s">
        <v>168</v>
      </c>
      <c r="AU158" s="240" t="s">
        <v>89</v>
      </c>
      <c r="AY158" s="13" t="s">
        <v>166</v>
      </c>
      <c r="BE158" s="241">
        <f>IF(N158="základní",J158,0)</f>
        <v>0</v>
      </c>
      <c r="BF158" s="241">
        <f>IF(N158="snížená",J158,0)</f>
        <v>0</v>
      </c>
      <c r="BG158" s="241">
        <f>IF(N158="zákl. přenesená",J158,0)</f>
        <v>0</v>
      </c>
      <c r="BH158" s="241">
        <f>IF(N158="sníž. přenesená",J158,0)</f>
        <v>0</v>
      </c>
      <c r="BI158" s="241">
        <f>IF(N158="nulová",J158,0)</f>
        <v>0</v>
      </c>
      <c r="BJ158" s="13" t="s">
        <v>83</v>
      </c>
      <c r="BK158" s="241">
        <f>ROUND(I158*H158,2)</f>
        <v>0</v>
      </c>
      <c r="BL158" s="13" t="s">
        <v>172</v>
      </c>
      <c r="BM158" s="240" t="s">
        <v>214</v>
      </c>
    </row>
    <row r="159" s="1" customFormat="1" ht="24" customHeight="1">
      <c r="B159" s="34"/>
      <c r="C159" s="229" t="s">
        <v>215</v>
      </c>
      <c r="D159" s="229" t="s">
        <v>168</v>
      </c>
      <c r="E159" s="230" t="s">
        <v>216</v>
      </c>
      <c r="F159" s="231" t="s">
        <v>217</v>
      </c>
      <c r="G159" s="232" t="s">
        <v>180</v>
      </c>
      <c r="H159" s="233">
        <v>82.799999999999997</v>
      </c>
      <c r="I159" s="234"/>
      <c r="J159" s="235">
        <f>ROUND(I159*H159,2)</f>
        <v>0</v>
      </c>
      <c r="K159" s="231" t="s">
        <v>1</v>
      </c>
      <c r="L159" s="39"/>
      <c r="M159" s="236" t="s">
        <v>1</v>
      </c>
      <c r="N159" s="237" t="s">
        <v>41</v>
      </c>
      <c r="O159" s="82"/>
      <c r="P159" s="238">
        <f>O159*H159</f>
        <v>0</v>
      </c>
      <c r="Q159" s="238">
        <v>0</v>
      </c>
      <c r="R159" s="238">
        <f>Q159*H159</f>
        <v>0</v>
      </c>
      <c r="S159" s="238">
        <v>0</v>
      </c>
      <c r="T159" s="239">
        <f>S159*H159</f>
        <v>0</v>
      </c>
      <c r="AR159" s="240" t="s">
        <v>172</v>
      </c>
      <c r="AT159" s="240" t="s">
        <v>168</v>
      </c>
      <c r="AU159" s="240" t="s">
        <v>89</v>
      </c>
      <c r="AY159" s="13" t="s">
        <v>166</v>
      </c>
      <c r="BE159" s="241">
        <f>IF(N159="základní",J159,0)</f>
        <v>0</v>
      </c>
      <c r="BF159" s="241">
        <f>IF(N159="snížená",J159,0)</f>
        <v>0</v>
      </c>
      <c r="BG159" s="241">
        <f>IF(N159="zákl. přenesená",J159,0)</f>
        <v>0</v>
      </c>
      <c r="BH159" s="241">
        <f>IF(N159="sníž. přenesená",J159,0)</f>
        <v>0</v>
      </c>
      <c r="BI159" s="241">
        <f>IF(N159="nulová",J159,0)</f>
        <v>0</v>
      </c>
      <c r="BJ159" s="13" t="s">
        <v>83</v>
      </c>
      <c r="BK159" s="241">
        <f>ROUND(I159*H159,2)</f>
        <v>0</v>
      </c>
      <c r="BL159" s="13" t="s">
        <v>172</v>
      </c>
      <c r="BM159" s="240" t="s">
        <v>218</v>
      </c>
    </row>
    <row r="160" s="1" customFormat="1" ht="24" customHeight="1">
      <c r="B160" s="34"/>
      <c r="C160" s="229" t="s">
        <v>219</v>
      </c>
      <c r="D160" s="229" t="s">
        <v>168</v>
      </c>
      <c r="E160" s="230" t="s">
        <v>220</v>
      </c>
      <c r="F160" s="231" t="s">
        <v>221</v>
      </c>
      <c r="G160" s="232" t="s">
        <v>180</v>
      </c>
      <c r="H160" s="233">
        <v>82.799999999999997</v>
      </c>
      <c r="I160" s="234"/>
      <c r="J160" s="235">
        <f>ROUND(I160*H160,2)</f>
        <v>0</v>
      </c>
      <c r="K160" s="231" t="s">
        <v>1</v>
      </c>
      <c r="L160" s="39"/>
      <c r="M160" s="236" t="s">
        <v>1</v>
      </c>
      <c r="N160" s="237" t="s">
        <v>41</v>
      </c>
      <c r="O160" s="82"/>
      <c r="P160" s="238">
        <f>O160*H160</f>
        <v>0</v>
      </c>
      <c r="Q160" s="238">
        <v>0</v>
      </c>
      <c r="R160" s="238">
        <f>Q160*H160</f>
        <v>0</v>
      </c>
      <c r="S160" s="238">
        <v>0</v>
      </c>
      <c r="T160" s="239">
        <f>S160*H160</f>
        <v>0</v>
      </c>
      <c r="AR160" s="240" t="s">
        <v>172</v>
      </c>
      <c r="AT160" s="240" t="s">
        <v>168</v>
      </c>
      <c r="AU160" s="240" t="s">
        <v>89</v>
      </c>
      <c r="AY160" s="13" t="s">
        <v>166</v>
      </c>
      <c r="BE160" s="241">
        <f>IF(N160="základní",J160,0)</f>
        <v>0</v>
      </c>
      <c r="BF160" s="241">
        <f>IF(N160="snížená",J160,0)</f>
        <v>0</v>
      </c>
      <c r="BG160" s="241">
        <f>IF(N160="zákl. přenesená",J160,0)</f>
        <v>0</v>
      </c>
      <c r="BH160" s="241">
        <f>IF(N160="sníž. přenesená",J160,0)</f>
        <v>0</v>
      </c>
      <c r="BI160" s="241">
        <f>IF(N160="nulová",J160,0)</f>
        <v>0</v>
      </c>
      <c r="BJ160" s="13" t="s">
        <v>83</v>
      </c>
      <c r="BK160" s="241">
        <f>ROUND(I160*H160,2)</f>
        <v>0</v>
      </c>
      <c r="BL160" s="13" t="s">
        <v>172</v>
      </c>
      <c r="BM160" s="240" t="s">
        <v>222</v>
      </c>
    </row>
    <row r="161" s="1" customFormat="1" ht="24" customHeight="1">
      <c r="B161" s="34"/>
      <c r="C161" s="229" t="s">
        <v>223</v>
      </c>
      <c r="D161" s="229" t="s">
        <v>168</v>
      </c>
      <c r="E161" s="230" t="s">
        <v>224</v>
      </c>
      <c r="F161" s="231" t="s">
        <v>225</v>
      </c>
      <c r="G161" s="232" t="s">
        <v>180</v>
      </c>
      <c r="H161" s="233">
        <v>660.77999999999997</v>
      </c>
      <c r="I161" s="234"/>
      <c r="J161" s="235">
        <f>ROUND(I161*H161,2)</f>
        <v>0</v>
      </c>
      <c r="K161" s="231" t="s">
        <v>1</v>
      </c>
      <c r="L161" s="39"/>
      <c r="M161" s="236" t="s">
        <v>1</v>
      </c>
      <c r="N161" s="237" t="s">
        <v>41</v>
      </c>
      <c r="O161" s="82"/>
      <c r="P161" s="238">
        <f>O161*H161</f>
        <v>0</v>
      </c>
      <c r="Q161" s="238">
        <v>0</v>
      </c>
      <c r="R161" s="238">
        <f>Q161*H161</f>
        <v>0</v>
      </c>
      <c r="S161" s="238">
        <v>0</v>
      </c>
      <c r="T161" s="239">
        <f>S161*H161</f>
        <v>0</v>
      </c>
      <c r="AR161" s="240" t="s">
        <v>172</v>
      </c>
      <c r="AT161" s="240" t="s">
        <v>168</v>
      </c>
      <c r="AU161" s="240" t="s">
        <v>89</v>
      </c>
      <c r="AY161" s="13" t="s">
        <v>166</v>
      </c>
      <c r="BE161" s="241">
        <f>IF(N161="základní",J161,0)</f>
        <v>0</v>
      </c>
      <c r="BF161" s="241">
        <f>IF(N161="snížená",J161,0)</f>
        <v>0</v>
      </c>
      <c r="BG161" s="241">
        <f>IF(N161="zákl. přenesená",J161,0)</f>
        <v>0</v>
      </c>
      <c r="BH161" s="241">
        <f>IF(N161="sníž. přenesená",J161,0)</f>
        <v>0</v>
      </c>
      <c r="BI161" s="241">
        <f>IF(N161="nulová",J161,0)</f>
        <v>0</v>
      </c>
      <c r="BJ161" s="13" t="s">
        <v>83</v>
      </c>
      <c r="BK161" s="241">
        <f>ROUND(I161*H161,2)</f>
        <v>0</v>
      </c>
      <c r="BL161" s="13" t="s">
        <v>172</v>
      </c>
      <c r="BM161" s="240" t="s">
        <v>226</v>
      </c>
    </row>
    <row r="162" s="1" customFormat="1" ht="16.5" customHeight="1">
      <c r="B162" s="34"/>
      <c r="C162" s="229" t="s">
        <v>8</v>
      </c>
      <c r="D162" s="229" t="s">
        <v>168</v>
      </c>
      <c r="E162" s="230" t="s">
        <v>227</v>
      </c>
      <c r="F162" s="231" t="s">
        <v>228</v>
      </c>
      <c r="G162" s="232" t="s">
        <v>180</v>
      </c>
      <c r="H162" s="233">
        <v>1090.8</v>
      </c>
      <c r="I162" s="234"/>
      <c r="J162" s="235">
        <f>ROUND(I162*H162,2)</f>
        <v>0</v>
      </c>
      <c r="K162" s="231" t="s">
        <v>1</v>
      </c>
      <c r="L162" s="39"/>
      <c r="M162" s="236" t="s">
        <v>1</v>
      </c>
      <c r="N162" s="237" t="s">
        <v>41</v>
      </c>
      <c r="O162" s="82"/>
      <c r="P162" s="238">
        <f>O162*H162</f>
        <v>0</v>
      </c>
      <c r="Q162" s="238">
        <v>0</v>
      </c>
      <c r="R162" s="238">
        <f>Q162*H162</f>
        <v>0</v>
      </c>
      <c r="S162" s="238">
        <v>0</v>
      </c>
      <c r="T162" s="239">
        <f>S162*H162</f>
        <v>0</v>
      </c>
      <c r="AR162" s="240" t="s">
        <v>172</v>
      </c>
      <c r="AT162" s="240" t="s">
        <v>168</v>
      </c>
      <c r="AU162" s="240" t="s">
        <v>89</v>
      </c>
      <c r="AY162" s="13" t="s">
        <v>166</v>
      </c>
      <c r="BE162" s="241">
        <f>IF(N162="základní",J162,0)</f>
        <v>0</v>
      </c>
      <c r="BF162" s="241">
        <f>IF(N162="snížená",J162,0)</f>
        <v>0</v>
      </c>
      <c r="BG162" s="241">
        <f>IF(N162="zákl. přenesená",J162,0)</f>
        <v>0</v>
      </c>
      <c r="BH162" s="241">
        <f>IF(N162="sníž. přenesená",J162,0)</f>
        <v>0</v>
      </c>
      <c r="BI162" s="241">
        <f>IF(N162="nulová",J162,0)</f>
        <v>0</v>
      </c>
      <c r="BJ162" s="13" t="s">
        <v>83</v>
      </c>
      <c r="BK162" s="241">
        <f>ROUND(I162*H162,2)</f>
        <v>0</v>
      </c>
      <c r="BL162" s="13" t="s">
        <v>172</v>
      </c>
      <c r="BM162" s="240" t="s">
        <v>229</v>
      </c>
    </row>
    <row r="163" s="1" customFormat="1" ht="24" customHeight="1">
      <c r="B163" s="34"/>
      <c r="C163" s="229" t="s">
        <v>230</v>
      </c>
      <c r="D163" s="229" t="s">
        <v>168</v>
      </c>
      <c r="E163" s="230" t="s">
        <v>231</v>
      </c>
      <c r="F163" s="231" t="s">
        <v>232</v>
      </c>
      <c r="G163" s="232" t="s">
        <v>180</v>
      </c>
      <c r="H163" s="233">
        <v>313.19999999999999</v>
      </c>
      <c r="I163" s="234"/>
      <c r="J163" s="235">
        <f>ROUND(I163*H163,2)</f>
        <v>0</v>
      </c>
      <c r="K163" s="231" t="s">
        <v>1</v>
      </c>
      <c r="L163" s="39"/>
      <c r="M163" s="236" t="s">
        <v>1</v>
      </c>
      <c r="N163" s="237" t="s">
        <v>41</v>
      </c>
      <c r="O163" s="82"/>
      <c r="P163" s="238">
        <f>O163*H163</f>
        <v>0</v>
      </c>
      <c r="Q163" s="238">
        <v>0</v>
      </c>
      <c r="R163" s="238">
        <f>Q163*H163</f>
        <v>0</v>
      </c>
      <c r="S163" s="238">
        <v>0</v>
      </c>
      <c r="T163" s="239">
        <f>S163*H163</f>
        <v>0</v>
      </c>
      <c r="AR163" s="240" t="s">
        <v>172</v>
      </c>
      <c r="AT163" s="240" t="s">
        <v>168</v>
      </c>
      <c r="AU163" s="240" t="s">
        <v>89</v>
      </c>
      <c r="AY163" s="13" t="s">
        <v>166</v>
      </c>
      <c r="BE163" s="241">
        <f>IF(N163="základní",J163,0)</f>
        <v>0</v>
      </c>
      <c r="BF163" s="241">
        <f>IF(N163="snížená",J163,0)</f>
        <v>0</v>
      </c>
      <c r="BG163" s="241">
        <f>IF(N163="zákl. přenesená",J163,0)</f>
        <v>0</v>
      </c>
      <c r="BH163" s="241">
        <f>IF(N163="sníž. přenesená",J163,0)</f>
        <v>0</v>
      </c>
      <c r="BI163" s="241">
        <f>IF(N163="nulová",J163,0)</f>
        <v>0</v>
      </c>
      <c r="BJ163" s="13" t="s">
        <v>83</v>
      </c>
      <c r="BK163" s="241">
        <f>ROUND(I163*H163,2)</f>
        <v>0</v>
      </c>
      <c r="BL163" s="13" t="s">
        <v>172</v>
      </c>
      <c r="BM163" s="240" t="s">
        <v>233</v>
      </c>
    </row>
    <row r="164" s="1" customFormat="1" ht="24" customHeight="1">
      <c r="B164" s="34"/>
      <c r="C164" s="229" t="s">
        <v>234</v>
      </c>
      <c r="D164" s="229" t="s">
        <v>168</v>
      </c>
      <c r="E164" s="230" t="s">
        <v>235</v>
      </c>
      <c r="F164" s="231" t="s">
        <v>236</v>
      </c>
      <c r="G164" s="232" t="s">
        <v>180</v>
      </c>
      <c r="H164" s="233">
        <v>1404</v>
      </c>
      <c r="I164" s="234"/>
      <c r="J164" s="235">
        <f>ROUND(I164*H164,2)</f>
        <v>0</v>
      </c>
      <c r="K164" s="231" t="s">
        <v>1</v>
      </c>
      <c r="L164" s="39"/>
      <c r="M164" s="236" t="s">
        <v>1</v>
      </c>
      <c r="N164" s="237" t="s">
        <v>41</v>
      </c>
      <c r="O164" s="82"/>
      <c r="P164" s="238">
        <f>O164*H164</f>
        <v>0</v>
      </c>
      <c r="Q164" s="238">
        <v>0</v>
      </c>
      <c r="R164" s="238">
        <f>Q164*H164</f>
        <v>0</v>
      </c>
      <c r="S164" s="238">
        <v>0</v>
      </c>
      <c r="T164" s="239">
        <f>S164*H164</f>
        <v>0</v>
      </c>
      <c r="AR164" s="240" t="s">
        <v>172</v>
      </c>
      <c r="AT164" s="240" t="s">
        <v>168</v>
      </c>
      <c r="AU164" s="240" t="s">
        <v>89</v>
      </c>
      <c r="AY164" s="13" t="s">
        <v>166</v>
      </c>
      <c r="BE164" s="241">
        <f>IF(N164="základní",J164,0)</f>
        <v>0</v>
      </c>
      <c r="BF164" s="241">
        <f>IF(N164="snížená",J164,0)</f>
        <v>0</v>
      </c>
      <c r="BG164" s="241">
        <f>IF(N164="zákl. přenesená",J164,0)</f>
        <v>0</v>
      </c>
      <c r="BH164" s="241">
        <f>IF(N164="sníž. přenesená",J164,0)</f>
        <v>0</v>
      </c>
      <c r="BI164" s="241">
        <f>IF(N164="nulová",J164,0)</f>
        <v>0</v>
      </c>
      <c r="BJ164" s="13" t="s">
        <v>83</v>
      </c>
      <c r="BK164" s="241">
        <f>ROUND(I164*H164,2)</f>
        <v>0</v>
      </c>
      <c r="BL164" s="13" t="s">
        <v>172</v>
      </c>
      <c r="BM164" s="240" t="s">
        <v>237</v>
      </c>
    </row>
    <row r="165" s="1" customFormat="1" ht="24" customHeight="1">
      <c r="B165" s="34"/>
      <c r="C165" s="229" t="s">
        <v>238</v>
      </c>
      <c r="D165" s="229" t="s">
        <v>168</v>
      </c>
      <c r="E165" s="230" t="s">
        <v>239</v>
      </c>
      <c r="F165" s="231" t="s">
        <v>240</v>
      </c>
      <c r="G165" s="232" t="s">
        <v>180</v>
      </c>
      <c r="H165" s="233">
        <v>49.5</v>
      </c>
      <c r="I165" s="234"/>
      <c r="J165" s="235">
        <f>ROUND(I165*H165,2)</f>
        <v>0</v>
      </c>
      <c r="K165" s="231" t="s">
        <v>1</v>
      </c>
      <c r="L165" s="39"/>
      <c r="M165" s="236" t="s">
        <v>1</v>
      </c>
      <c r="N165" s="237" t="s">
        <v>41</v>
      </c>
      <c r="O165" s="82"/>
      <c r="P165" s="238">
        <f>O165*H165</f>
        <v>0</v>
      </c>
      <c r="Q165" s="238">
        <v>0</v>
      </c>
      <c r="R165" s="238">
        <f>Q165*H165</f>
        <v>0</v>
      </c>
      <c r="S165" s="238">
        <v>0</v>
      </c>
      <c r="T165" s="239">
        <f>S165*H165</f>
        <v>0</v>
      </c>
      <c r="AR165" s="240" t="s">
        <v>172</v>
      </c>
      <c r="AT165" s="240" t="s">
        <v>168</v>
      </c>
      <c r="AU165" s="240" t="s">
        <v>89</v>
      </c>
      <c r="AY165" s="13" t="s">
        <v>166</v>
      </c>
      <c r="BE165" s="241">
        <f>IF(N165="základní",J165,0)</f>
        <v>0</v>
      </c>
      <c r="BF165" s="241">
        <f>IF(N165="snížená",J165,0)</f>
        <v>0</v>
      </c>
      <c r="BG165" s="241">
        <f>IF(N165="zákl. přenesená",J165,0)</f>
        <v>0</v>
      </c>
      <c r="BH165" s="241">
        <f>IF(N165="sníž. přenesená",J165,0)</f>
        <v>0</v>
      </c>
      <c r="BI165" s="241">
        <f>IF(N165="nulová",J165,0)</f>
        <v>0</v>
      </c>
      <c r="BJ165" s="13" t="s">
        <v>83</v>
      </c>
      <c r="BK165" s="241">
        <f>ROUND(I165*H165,2)</f>
        <v>0</v>
      </c>
      <c r="BL165" s="13" t="s">
        <v>172</v>
      </c>
      <c r="BM165" s="240" t="s">
        <v>241</v>
      </c>
    </row>
    <row r="166" s="1" customFormat="1" ht="16.5" customHeight="1">
      <c r="B166" s="34"/>
      <c r="C166" s="229" t="s">
        <v>242</v>
      </c>
      <c r="D166" s="229" t="s">
        <v>168</v>
      </c>
      <c r="E166" s="230" t="s">
        <v>243</v>
      </c>
      <c r="F166" s="231" t="s">
        <v>244</v>
      </c>
      <c r="G166" s="232" t="s">
        <v>245</v>
      </c>
      <c r="H166" s="233">
        <v>1379.7000000000001</v>
      </c>
      <c r="I166" s="234"/>
      <c r="J166" s="235">
        <f>ROUND(I166*H166,2)</f>
        <v>0</v>
      </c>
      <c r="K166" s="231" t="s">
        <v>1</v>
      </c>
      <c r="L166" s="39"/>
      <c r="M166" s="236" t="s">
        <v>1</v>
      </c>
      <c r="N166" s="237" t="s">
        <v>41</v>
      </c>
      <c r="O166" s="82"/>
      <c r="P166" s="238">
        <f>O166*H166</f>
        <v>0</v>
      </c>
      <c r="Q166" s="238">
        <v>0</v>
      </c>
      <c r="R166" s="238">
        <f>Q166*H166</f>
        <v>0</v>
      </c>
      <c r="S166" s="238">
        <v>0</v>
      </c>
      <c r="T166" s="239">
        <f>S166*H166</f>
        <v>0</v>
      </c>
      <c r="AR166" s="240" t="s">
        <v>172</v>
      </c>
      <c r="AT166" s="240" t="s">
        <v>168</v>
      </c>
      <c r="AU166" s="240" t="s">
        <v>89</v>
      </c>
      <c r="AY166" s="13" t="s">
        <v>166</v>
      </c>
      <c r="BE166" s="241">
        <f>IF(N166="základní",J166,0)</f>
        <v>0</v>
      </c>
      <c r="BF166" s="241">
        <f>IF(N166="snížená",J166,0)</f>
        <v>0</v>
      </c>
      <c r="BG166" s="241">
        <f>IF(N166="zákl. přenesená",J166,0)</f>
        <v>0</v>
      </c>
      <c r="BH166" s="241">
        <f>IF(N166="sníž. přenesená",J166,0)</f>
        <v>0</v>
      </c>
      <c r="BI166" s="241">
        <f>IF(N166="nulová",J166,0)</f>
        <v>0</v>
      </c>
      <c r="BJ166" s="13" t="s">
        <v>83</v>
      </c>
      <c r="BK166" s="241">
        <f>ROUND(I166*H166,2)</f>
        <v>0</v>
      </c>
      <c r="BL166" s="13" t="s">
        <v>172</v>
      </c>
      <c r="BM166" s="240" t="s">
        <v>246</v>
      </c>
    </row>
    <row r="167" s="11" customFormat="1" ht="22.8" customHeight="1">
      <c r="B167" s="213"/>
      <c r="C167" s="214"/>
      <c r="D167" s="215" t="s">
        <v>75</v>
      </c>
      <c r="E167" s="227" t="s">
        <v>89</v>
      </c>
      <c r="F167" s="227" t="s">
        <v>247</v>
      </c>
      <c r="G167" s="214"/>
      <c r="H167" s="214"/>
      <c r="I167" s="217"/>
      <c r="J167" s="228">
        <f>BK167</f>
        <v>0</v>
      </c>
      <c r="K167" s="214"/>
      <c r="L167" s="219"/>
      <c r="M167" s="220"/>
      <c r="N167" s="221"/>
      <c r="O167" s="221"/>
      <c r="P167" s="222">
        <f>SUM(P168:P183)</f>
        <v>0</v>
      </c>
      <c r="Q167" s="221"/>
      <c r="R167" s="222">
        <f>SUM(R168:R183)</f>
        <v>358.17782093999995</v>
      </c>
      <c r="S167" s="221"/>
      <c r="T167" s="223">
        <f>SUM(T168:T183)</f>
        <v>0</v>
      </c>
      <c r="AR167" s="224" t="s">
        <v>83</v>
      </c>
      <c r="AT167" s="225" t="s">
        <v>75</v>
      </c>
      <c r="AU167" s="225" t="s">
        <v>83</v>
      </c>
      <c r="AY167" s="224" t="s">
        <v>166</v>
      </c>
      <c r="BK167" s="226">
        <f>SUM(BK168:BK183)</f>
        <v>0</v>
      </c>
    </row>
    <row r="168" s="1" customFormat="1" ht="24" customHeight="1">
      <c r="B168" s="34"/>
      <c r="C168" s="229" t="s">
        <v>248</v>
      </c>
      <c r="D168" s="229" t="s">
        <v>168</v>
      </c>
      <c r="E168" s="230" t="s">
        <v>249</v>
      </c>
      <c r="F168" s="231" t="s">
        <v>250</v>
      </c>
      <c r="G168" s="232" t="s">
        <v>205</v>
      </c>
      <c r="H168" s="233">
        <v>225</v>
      </c>
      <c r="I168" s="234"/>
      <c r="J168" s="235">
        <f>ROUND(I168*H168,2)</f>
        <v>0</v>
      </c>
      <c r="K168" s="231" t="s">
        <v>196</v>
      </c>
      <c r="L168" s="39"/>
      <c r="M168" s="236" t="s">
        <v>1</v>
      </c>
      <c r="N168" s="237" t="s">
        <v>41</v>
      </c>
      <c r="O168" s="82"/>
      <c r="P168" s="238">
        <f>O168*H168</f>
        <v>0</v>
      </c>
      <c r="Q168" s="238">
        <v>0.22656999999999999</v>
      </c>
      <c r="R168" s="238">
        <f>Q168*H168</f>
        <v>50.978249999999996</v>
      </c>
      <c r="S168" s="238">
        <v>0</v>
      </c>
      <c r="T168" s="239">
        <f>S168*H168</f>
        <v>0</v>
      </c>
      <c r="AR168" s="240" t="s">
        <v>172</v>
      </c>
      <c r="AT168" s="240" t="s">
        <v>168</v>
      </c>
      <c r="AU168" s="240" t="s">
        <v>89</v>
      </c>
      <c r="AY168" s="13" t="s">
        <v>166</v>
      </c>
      <c r="BE168" s="241">
        <f>IF(N168="základní",J168,0)</f>
        <v>0</v>
      </c>
      <c r="BF168" s="241">
        <f>IF(N168="snížená",J168,0)</f>
        <v>0</v>
      </c>
      <c r="BG168" s="241">
        <f>IF(N168="zákl. přenesená",J168,0)</f>
        <v>0</v>
      </c>
      <c r="BH168" s="241">
        <f>IF(N168="sníž. přenesená",J168,0)</f>
        <v>0</v>
      </c>
      <c r="BI168" s="241">
        <f>IF(N168="nulová",J168,0)</f>
        <v>0</v>
      </c>
      <c r="BJ168" s="13" t="s">
        <v>83</v>
      </c>
      <c r="BK168" s="241">
        <f>ROUND(I168*H168,2)</f>
        <v>0</v>
      </c>
      <c r="BL168" s="13" t="s">
        <v>172</v>
      </c>
      <c r="BM168" s="240" t="s">
        <v>251</v>
      </c>
    </row>
    <row r="169" s="1" customFormat="1" ht="24" customHeight="1">
      <c r="B169" s="34"/>
      <c r="C169" s="229" t="s">
        <v>7</v>
      </c>
      <c r="D169" s="229" t="s">
        <v>168</v>
      </c>
      <c r="E169" s="230" t="s">
        <v>252</v>
      </c>
      <c r="F169" s="231" t="s">
        <v>253</v>
      </c>
      <c r="G169" s="232" t="s">
        <v>180</v>
      </c>
      <c r="H169" s="233">
        <v>4</v>
      </c>
      <c r="I169" s="234"/>
      <c r="J169" s="235">
        <f>ROUND(I169*H169,2)</f>
        <v>0</v>
      </c>
      <c r="K169" s="231" t="s">
        <v>1</v>
      </c>
      <c r="L169" s="39"/>
      <c r="M169" s="236" t="s">
        <v>1</v>
      </c>
      <c r="N169" s="237" t="s">
        <v>41</v>
      </c>
      <c r="O169" s="82"/>
      <c r="P169" s="238">
        <f>O169*H169</f>
        <v>0</v>
      </c>
      <c r="Q169" s="238">
        <v>0</v>
      </c>
      <c r="R169" s="238">
        <f>Q169*H169</f>
        <v>0</v>
      </c>
      <c r="S169" s="238">
        <v>0</v>
      </c>
      <c r="T169" s="239">
        <f>S169*H169</f>
        <v>0</v>
      </c>
      <c r="AR169" s="240" t="s">
        <v>172</v>
      </c>
      <c r="AT169" s="240" t="s">
        <v>168</v>
      </c>
      <c r="AU169" s="240" t="s">
        <v>89</v>
      </c>
      <c r="AY169" s="13" t="s">
        <v>166</v>
      </c>
      <c r="BE169" s="241">
        <f>IF(N169="základní",J169,0)</f>
        <v>0</v>
      </c>
      <c r="BF169" s="241">
        <f>IF(N169="snížená",J169,0)</f>
        <v>0</v>
      </c>
      <c r="BG169" s="241">
        <f>IF(N169="zákl. přenesená",J169,0)</f>
        <v>0</v>
      </c>
      <c r="BH169" s="241">
        <f>IF(N169="sníž. přenesená",J169,0)</f>
        <v>0</v>
      </c>
      <c r="BI169" s="241">
        <f>IF(N169="nulová",J169,0)</f>
        <v>0</v>
      </c>
      <c r="BJ169" s="13" t="s">
        <v>83</v>
      </c>
      <c r="BK169" s="241">
        <f>ROUND(I169*H169,2)</f>
        <v>0</v>
      </c>
      <c r="BL169" s="13" t="s">
        <v>172</v>
      </c>
      <c r="BM169" s="240" t="s">
        <v>254</v>
      </c>
    </row>
    <row r="170" s="1" customFormat="1" ht="24" customHeight="1">
      <c r="B170" s="34"/>
      <c r="C170" s="229" t="s">
        <v>255</v>
      </c>
      <c r="D170" s="229" t="s">
        <v>168</v>
      </c>
      <c r="E170" s="230" t="s">
        <v>256</v>
      </c>
      <c r="F170" s="231" t="s">
        <v>257</v>
      </c>
      <c r="G170" s="232" t="s">
        <v>180</v>
      </c>
      <c r="H170" s="233">
        <v>49.950000000000003</v>
      </c>
      <c r="I170" s="234"/>
      <c r="J170" s="235">
        <f>ROUND(I170*H170,2)</f>
        <v>0</v>
      </c>
      <c r="K170" s="231" t="s">
        <v>196</v>
      </c>
      <c r="L170" s="39"/>
      <c r="M170" s="236" t="s">
        <v>1</v>
      </c>
      <c r="N170" s="237" t="s">
        <v>41</v>
      </c>
      <c r="O170" s="82"/>
      <c r="P170" s="238">
        <f>O170*H170</f>
        <v>0</v>
      </c>
      <c r="Q170" s="238">
        <v>2.1600000000000001</v>
      </c>
      <c r="R170" s="238">
        <f>Q170*H170</f>
        <v>107.89200000000001</v>
      </c>
      <c r="S170" s="238">
        <v>0</v>
      </c>
      <c r="T170" s="239">
        <f>S170*H170</f>
        <v>0</v>
      </c>
      <c r="AR170" s="240" t="s">
        <v>172</v>
      </c>
      <c r="AT170" s="240" t="s">
        <v>168</v>
      </c>
      <c r="AU170" s="240" t="s">
        <v>89</v>
      </c>
      <c r="AY170" s="13" t="s">
        <v>166</v>
      </c>
      <c r="BE170" s="241">
        <f>IF(N170="základní",J170,0)</f>
        <v>0</v>
      </c>
      <c r="BF170" s="241">
        <f>IF(N170="snížená",J170,0)</f>
        <v>0</v>
      </c>
      <c r="BG170" s="241">
        <f>IF(N170="zákl. přenesená",J170,0)</f>
        <v>0</v>
      </c>
      <c r="BH170" s="241">
        <f>IF(N170="sníž. přenesená",J170,0)</f>
        <v>0</v>
      </c>
      <c r="BI170" s="241">
        <f>IF(N170="nulová",J170,0)</f>
        <v>0</v>
      </c>
      <c r="BJ170" s="13" t="s">
        <v>83</v>
      </c>
      <c r="BK170" s="241">
        <f>ROUND(I170*H170,2)</f>
        <v>0</v>
      </c>
      <c r="BL170" s="13" t="s">
        <v>172</v>
      </c>
      <c r="BM170" s="240" t="s">
        <v>258</v>
      </c>
    </row>
    <row r="171" s="1" customFormat="1" ht="16.5" customHeight="1">
      <c r="B171" s="34"/>
      <c r="C171" s="229" t="s">
        <v>259</v>
      </c>
      <c r="D171" s="229" t="s">
        <v>168</v>
      </c>
      <c r="E171" s="230" t="s">
        <v>260</v>
      </c>
      <c r="F171" s="231" t="s">
        <v>261</v>
      </c>
      <c r="G171" s="232" t="s">
        <v>180</v>
      </c>
      <c r="H171" s="233">
        <v>25</v>
      </c>
      <c r="I171" s="234"/>
      <c r="J171" s="235">
        <f>ROUND(I171*H171,2)</f>
        <v>0</v>
      </c>
      <c r="K171" s="231" t="s">
        <v>1</v>
      </c>
      <c r="L171" s="39"/>
      <c r="M171" s="236" t="s">
        <v>1</v>
      </c>
      <c r="N171" s="237" t="s">
        <v>41</v>
      </c>
      <c r="O171" s="82"/>
      <c r="P171" s="238">
        <f>O171*H171</f>
        <v>0</v>
      </c>
      <c r="Q171" s="238">
        <v>0</v>
      </c>
      <c r="R171" s="238">
        <f>Q171*H171</f>
        <v>0</v>
      </c>
      <c r="S171" s="238">
        <v>0</v>
      </c>
      <c r="T171" s="239">
        <f>S171*H171</f>
        <v>0</v>
      </c>
      <c r="AR171" s="240" t="s">
        <v>172</v>
      </c>
      <c r="AT171" s="240" t="s">
        <v>168</v>
      </c>
      <c r="AU171" s="240" t="s">
        <v>89</v>
      </c>
      <c r="AY171" s="13" t="s">
        <v>166</v>
      </c>
      <c r="BE171" s="241">
        <f>IF(N171="základní",J171,0)</f>
        <v>0</v>
      </c>
      <c r="BF171" s="241">
        <f>IF(N171="snížená",J171,0)</f>
        <v>0</v>
      </c>
      <c r="BG171" s="241">
        <f>IF(N171="zákl. přenesená",J171,0)</f>
        <v>0</v>
      </c>
      <c r="BH171" s="241">
        <f>IF(N171="sníž. přenesená",J171,0)</f>
        <v>0</v>
      </c>
      <c r="BI171" s="241">
        <f>IF(N171="nulová",J171,0)</f>
        <v>0</v>
      </c>
      <c r="BJ171" s="13" t="s">
        <v>83</v>
      </c>
      <c r="BK171" s="241">
        <f>ROUND(I171*H171,2)</f>
        <v>0</v>
      </c>
      <c r="BL171" s="13" t="s">
        <v>172</v>
      </c>
      <c r="BM171" s="240" t="s">
        <v>262</v>
      </c>
    </row>
    <row r="172" s="1" customFormat="1" ht="16.5" customHeight="1">
      <c r="B172" s="34"/>
      <c r="C172" s="229" t="s">
        <v>263</v>
      </c>
      <c r="D172" s="229" t="s">
        <v>168</v>
      </c>
      <c r="E172" s="230" t="s">
        <v>264</v>
      </c>
      <c r="F172" s="231" t="s">
        <v>265</v>
      </c>
      <c r="G172" s="232" t="s">
        <v>180</v>
      </c>
      <c r="H172" s="233">
        <v>54</v>
      </c>
      <c r="I172" s="234"/>
      <c r="J172" s="235">
        <f>ROUND(I172*H172,2)</f>
        <v>0</v>
      </c>
      <c r="K172" s="231" t="s">
        <v>196</v>
      </c>
      <c r="L172" s="39"/>
      <c r="M172" s="236" t="s">
        <v>1</v>
      </c>
      <c r="N172" s="237" t="s">
        <v>41</v>
      </c>
      <c r="O172" s="82"/>
      <c r="P172" s="238">
        <f>O172*H172</f>
        <v>0</v>
      </c>
      <c r="Q172" s="238">
        <v>2.45329</v>
      </c>
      <c r="R172" s="238">
        <f>Q172*H172</f>
        <v>132.47765999999999</v>
      </c>
      <c r="S172" s="238">
        <v>0</v>
      </c>
      <c r="T172" s="239">
        <f>S172*H172</f>
        <v>0</v>
      </c>
      <c r="AR172" s="240" t="s">
        <v>172</v>
      </c>
      <c r="AT172" s="240" t="s">
        <v>168</v>
      </c>
      <c r="AU172" s="240" t="s">
        <v>89</v>
      </c>
      <c r="AY172" s="13" t="s">
        <v>166</v>
      </c>
      <c r="BE172" s="241">
        <f>IF(N172="základní",J172,0)</f>
        <v>0</v>
      </c>
      <c r="BF172" s="241">
        <f>IF(N172="snížená",J172,0)</f>
        <v>0</v>
      </c>
      <c r="BG172" s="241">
        <f>IF(N172="zákl. přenesená",J172,0)</f>
        <v>0</v>
      </c>
      <c r="BH172" s="241">
        <f>IF(N172="sníž. přenesená",J172,0)</f>
        <v>0</v>
      </c>
      <c r="BI172" s="241">
        <f>IF(N172="nulová",J172,0)</f>
        <v>0</v>
      </c>
      <c r="BJ172" s="13" t="s">
        <v>83</v>
      </c>
      <c r="BK172" s="241">
        <f>ROUND(I172*H172,2)</f>
        <v>0</v>
      </c>
      <c r="BL172" s="13" t="s">
        <v>172</v>
      </c>
      <c r="BM172" s="240" t="s">
        <v>266</v>
      </c>
    </row>
    <row r="173" s="1" customFormat="1" ht="16.5" customHeight="1">
      <c r="B173" s="34"/>
      <c r="C173" s="229" t="s">
        <v>267</v>
      </c>
      <c r="D173" s="229" t="s">
        <v>168</v>
      </c>
      <c r="E173" s="230" t="s">
        <v>268</v>
      </c>
      <c r="F173" s="231" t="s">
        <v>269</v>
      </c>
      <c r="G173" s="232" t="s">
        <v>245</v>
      </c>
      <c r="H173" s="233">
        <v>49.5</v>
      </c>
      <c r="I173" s="234"/>
      <c r="J173" s="235">
        <f>ROUND(I173*H173,2)</f>
        <v>0</v>
      </c>
      <c r="K173" s="231" t="s">
        <v>196</v>
      </c>
      <c r="L173" s="39"/>
      <c r="M173" s="236" t="s">
        <v>1</v>
      </c>
      <c r="N173" s="237" t="s">
        <v>41</v>
      </c>
      <c r="O173" s="82"/>
      <c r="P173" s="238">
        <f>O173*H173</f>
        <v>0</v>
      </c>
      <c r="Q173" s="238">
        <v>0.00247</v>
      </c>
      <c r="R173" s="238">
        <f>Q173*H173</f>
        <v>0.122265</v>
      </c>
      <c r="S173" s="238">
        <v>0</v>
      </c>
      <c r="T173" s="239">
        <f>S173*H173</f>
        <v>0</v>
      </c>
      <c r="AR173" s="240" t="s">
        <v>172</v>
      </c>
      <c r="AT173" s="240" t="s">
        <v>168</v>
      </c>
      <c r="AU173" s="240" t="s">
        <v>89</v>
      </c>
      <c r="AY173" s="13" t="s">
        <v>166</v>
      </c>
      <c r="BE173" s="241">
        <f>IF(N173="základní",J173,0)</f>
        <v>0</v>
      </c>
      <c r="BF173" s="241">
        <f>IF(N173="snížená",J173,0)</f>
        <v>0</v>
      </c>
      <c r="BG173" s="241">
        <f>IF(N173="zákl. přenesená",J173,0)</f>
        <v>0</v>
      </c>
      <c r="BH173" s="241">
        <f>IF(N173="sníž. přenesená",J173,0)</f>
        <v>0</v>
      </c>
      <c r="BI173" s="241">
        <f>IF(N173="nulová",J173,0)</f>
        <v>0</v>
      </c>
      <c r="BJ173" s="13" t="s">
        <v>83</v>
      </c>
      <c r="BK173" s="241">
        <f>ROUND(I173*H173,2)</f>
        <v>0</v>
      </c>
      <c r="BL173" s="13" t="s">
        <v>172</v>
      </c>
      <c r="BM173" s="240" t="s">
        <v>270</v>
      </c>
    </row>
    <row r="174" s="1" customFormat="1" ht="16.5" customHeight="1">
      <c r="B174" s="34"/>
      <c r="C174" s="229" t="s">
        <v>271</v>
      </c>
      <c r="D174" s="229" t="s">
        <v>168</v>
      </c>
      <c r="E174" s="230" t="s">
        <v>272</v>
      </c>
      <c r="F174" s="231" t="s">
        <v>273</v>
      </c>
      <c r="G174" s="232" t="s">
        <v>245</v>
      </c>
      <c r="H174" s="233">
        <v>49.5</v>
      </c>
      <c r="I174" s="234"/>
      <c r="J174" s="235">
        <f>ROUND(I174*H174,2)</f>
        <v>0</v>
      </c>
      <c r="K174" s="231" t="s">
        <v>196</v>
      </c>
      <c r="L174" s="39"/>
      <c r="M174" s="236" t="s">
        <v>1</v>
      </c>
      <c r="N174" s="237" t="s">
        <v>41</v>
      </c>
      <c r="O174" s="82"/>
      <c r="P174" s="238">
        <f>O174*H174</f>
        <v>0</v>
      </c>
      <c r="Q174" s="238">
        <v>0</v>
      </c>
      <c r="R174" s="238">
        <f>Q174*H174</f>
        <v>0</v>
      </c>
      <c r="S174" s="238">
        <v>0</v>
      </c>
      <c r="T174" s="239">
        <f>S174*H174</f>
        <v>0</v>
      </c>
      <c r="AR174" s="240" t="s">
        <v>172</v>
      </c>
      <c r="AT174" s="240" t="s">
        <v>168</v>
      </c>
      <c r="AU174" s="240" t="s">
        <v>89</v>
      </c>
      <c r="AY174" s="13" t="s">
        <v>166</v>
      </c>
      <c r="BE174" s="241">
        <f>IF(N174="základní",J174,0)</f>
        <v>0</v>
      </c>
      <c r="BF174" s="241">
        <f>IF(N174="snížená",J174,0)</f>
        <v>0</v>
      </c>
      <c r="BG174" s="241">
        <f>IF(N174="zákl. přenesená",J174,0)</f>
        <v>0</v>
      </c>
      <c r="BH174" s="241">
        <f>IF(N174="sníž. přenesená",J174,0)</f>
        <v>0</v>
      </c>
      <c r="BI174" s="241">
        <f>IF(N174="nulová",J174,0)</f>
        <v>0</v>
      </c>
      <c r="BJ174" s="13" t="s">
        <v>83</v>
      </c>
      <c r="BK174" s="241">
        <f>ROUND(I174*H174,2)</f>
        <v>0</v>
      </c>
      <c r="BL174" s="13" t="s">
        <v>172</v>
      </c>
      <c r="BM174" s="240" t="s">
        <v>274</v>
      </c>
    </row>
    <row r="175" s="1" customFormat="1" ht="16.5" customHeight="1">
      <c r="B175" s="34"/>
      <c r="C175" s="229" t="s">
        <v>275</v>
      </c>
      <c r="D175" s="229" t="s">
        <v>168</v>
      </c>
      <c r="E175" s="230" t="s">
        <v>276</v>
      </c>
      <c r="F175" s="231" t="s">
        <v>277</v>
      </c>
      <c r="G175" s="232" t="s">
        <v>278</v>
      </c>
      <c r="H175" s="233">
        <v>2.9700000000000002</v>
      </c>
      <c r="I175" s="234"/>
      <c r="J175" s="235">
        <f>ROUND(I175*H175,2)</f>
        <v>0</v>
      </c>
      <c r="K175" s="231" t="s">
        <v>196</v>
      </c>
      <c r="L175" s="39"/>
      <c r="M175" s="236" t="s">
        <v>1</v>
      </c>
      <c r="N175" s="237" t="s">
        <v>41</v>
      </c>
      <c r="O175" s="82"/>
      <c r="P175" s="238">
        <f>O175*H175</f>
        <v>0</v>
      </c>
      <c r="Q175" s="238">
        <v>1.0601700000000001</v>
      </c>
      <c r="R175" s="238">
        <f>Q175*H175</f>
        <v>3.1487049000000003</v>
      </c>
      <c r="S175" s="238">
        <v>0</v>
      </c>
      <c r="T175" s="239">
        <f>S175*H175</f>
        <v>0</v>
      </c>
      <c r="AR175" s="240" t="s">
        <v>172</v>
      </c>
      <c r="AT175" s="240" t="s">
        <v>168</v>
      </c>
      <c r="AU175" s="240" t="s">
        <v>89</v>
      </c>
      <c r="AY175" s="13" t="s">
        <v>166</v>
      </c>
      <c r="BE175" s="241">
        <f>IF(N175="základní",J175,0)</f>
        <v>0</v>
      </c>
      <c r="BF175" s="241">
        <f>IF(N175="snížená",J175,0)</f>
        <v>0</v>
      </c>
      <c r="BG175" s="241">
        <f>IF(N175="zákl. přenesená",J175,0)</f>
        <v>0</v>
      </c>
      <c r="BH175" s="241">
        <f>IF(N175="sníž. přenesená",J175,0)</f>
        <v>0</v>
      </c>
      <c r="BI175" s="241">
        <f>IF(N175="nulová",J175,0)</f>
        <v>0</v>
      </c>
      <c r="BJ175" s="13" t="s">
        <v>83</v>
      </c>
      <c r="BK175" s="241">
        <f>ROUND(I175*H175,2)</f>
        <v>0</v>
      </c>
      <c r="BL175" s="13" t="s">
        <v>172</v>
      </c>
      <c r="BM175" s="240" t="s">
        <v>279</v>
      </c>
    </row>
    <row r="176" s="1" customFormat="1" ht="16.5" customHeight="1">
      <c r="B176" s="34"/>
      <c r="C176" s="229" t="s">
        <v>280</v>
      </c>
      <c r="D176" s="229" t="s">
        <v>168</v>
      </c>
      <c r="E176" s="230" t="s">
        <v>281</v>
      </c>
      <c r="F176" s="231" t="s">
        <v>282</v>
      </c>
      <c r="G176" s="232" t="s">
        <v>180</v>
      </c>
      <c r="H176" s="233">
        <v>295</v>
      </c>
      <c r="I176" s="234"/>
      <c r="J176" s="235">
        <f>ROUND(I176*H176,2)</f>
        <v>0</v>
      </c>
      <c r="K176" s="231" t="s">
        <v>1</v>
      </c>
      <c r="L176" s="39"/>
      <c r="M176" s="236" t="s">
        <v>1</v>
      </c>
      <c r="N176" s="237" t="s">
        <v>41</v>
      </c>
      <c r="O176" s="82"/>
      <c r="P176" s="238">
        <f>O176*H176</f>
        <v>0</v>
      </c>
      <c r="Q176" s="238">
        <v>0</v>
      </c>
      <c r="R176" s="238">
        <f>Q176*H176</f>
        <v>0</v>
      </c>
      <c r="S176" s="238">
        <v>0</v>
      </c>
      <c r="T176" s="239">
        <f>S176*H176</f>
        <v>0</v>
      </c>
      <c r="AR176" s="240" t="s">
        <v>172</v>
      </c>
      <c r="AT176" s="240" t="s">
        <v>168</v>
      </c>
      <c r="AU176" s="240" t="s">
        <v>89</v>
      </c>
      <c r="AY176" s="13" t="s">
        <v>166</v>
      </c>
      <c r="BE176" s="241">
        <f>IF(N176="základní",J176,0)</f>
        <v>0</v>
      </c>
      <c r="BF176" s="241">
        <f>IF(N176="snížená",J176,0)</f>
        <v>0</v>
      </c>
      <c r="BG176" s="241">
        <f>IF(N176="zákl. přenesená",J176,0)</f>
        <v>0</v>
      </c>
      <c r="BH176" s="241">
        <f>IF(N176="sníž. přenesená",J176,0)</f>
        <v>0</v>
      </c>
      <c r="BI176" s="241">
        <f>IF(N176="nulová",J176,0)</f>
        <v>0</v>
      </c>
      <c r="BJ176" s="13" t="s">
        <v>83</v>
      </c>
      <c r="BK176" s="241">
        <f>ROUND(I176*H176,2)</f>
        <v>0</v>
      </c>
      <c r="BL176" s="13" t="s">
        <v>172</v>
      </c>
      <c r="BM176" s="240" t="s">
        <v>283</v>
      </c>
    </row>
    <row r="177" s="1" customFormat="1" ht="16.5" customHeight="1">
      <c r="B177" s="34"/>
      <c r="C177" s="229" t="s">
        <v>284</v>
      </c>
      <c r="D177" s="229" t="s">
        <v>168</v>
      </c>
      <c r="E177" s="230" t="s">
        <v>285</v>
      </c>
      <c r="F177" s="231" t="s">
        <v>286</v>
      </c>
      <c r="G177" s="232" t="s">
        <v>245</v>
      </c>
      <c r="H177" s="233">
        <v>126</v>
      </c>
      <c r="I177" s="234"/>
      <c r="J177" s="235">
        <f>ROUND(I177*H177,2)</f>
        <v>0</v>
      </c>
      <c r="K177" s="231" t="s">
        <v>1</v>
      </c>
      <c r="L177" s="39"/>
      <c r="M177" s="236" t="s">
        <v>1</v>
      </c>
      <c r="N177" s="237" t="s">
        <v>41</v>
      </c>
      <c r="O177" s="82"/>
      <c r="P177" s="238">
        <f>O177*H177</f>
        <v>0</v>
      </c>
      <c r="Q177" s="238">
        <v>0</v>
      </c>
      <c r="R177" s="238">
        <f>Q177*H177</f>
        <v>0</v>
      </c>
      <c r="S177" s="238">
        <v>0</v>
      </c>
      <c r="T177" s="239">
        <f>S177*H177</f>
        <v>0</v>
      </c>
      <c r="AR177" s="240" t="s">
        <v>172</v>
      </c>
      <c r="AT177" s="240" t="s">
        <v>168</v>
      </c>
      <c r="AU177" s="240" t="s">
        <v>89</v>
      </c>
      <c r="AY177" s="13" t="s">
        <v>166</v>
      </c>
      <c r="BE177" s="241">
        <f>IF(N177="základní",J177,0)</f>
        <v>0</v>
      </c>
      <c r="BF177" s="241">
        <f>IF(N177="snížená",J177,0)</f>
        <v>0</v>
      </c>
      <c r="BG177" s="241">
        <f>IF(N177="zákl. přenesená",J177,0)</f>
        <v>0</v>
      </c>
      <c r="BH177" s="241">
        <f>IF(N177="sníž. přenesená",J177,0)</f>
        <v>0</v>
      </c>
      <c r="BI177" s="241">
        <f>IF(N177="nulová",J177,0)</f>
        <v>0</v>
      </c>
      <c r="BJ177" s="13" t="s">
        <v>83</v>
      </c>
      <c r="BK177" s="241">
        <f>ROUND(I177*H177,2)</f>
        <v>0</v>
      </c>
      <c r="BL177" s="13" t="s">
        <v>172</v>
      </c>
      <c r="BM177" s="240" t="s">
        <v>287</v>
      </c>
    </row>
    <row r="178" s="1" customFormat="1" ht="16.5" customHeight="1">
      <c r="B178" s="34"/>
      <c r="C178" s="229" t="s">
        <v>288</v>
      </c>
      <c r="D178" s="229" t="s">
        <v>168</v>
      </c>
      <c r="E178" s="230" t="s">
        <v>289</v>
      </c>
      <c r="F178" s="231" t="s">
        <v>290</v>
      </c>
      <c r="G178" s="232" t="s">
        <v>176</v>
      </c>
      <c r="H178" s="233">
        <v>6</v>
      </c>
      <c r="I178" s="234"/>
      <c r="J178" s="235">
        <f>ROUND(I178*H178,2)</f>
        <v>0</v>
      </c>
      <c r="K178" s="231" t="s">
        <v>1</v>
      </c>
      <c r="L178" s="39"/>
      <c r="M178" s="236" t="s">
        <v>1</v>
      </c>
      <c r="N178" s="237" t="s">
        <v>41</v>
      </c>
      <c r="O178" s="82"/>
      <c r="P178" s="238">
        <f>O178*H178</f>
        <v>0</v>
      </c>
      <c r="Q178" s="238">
        <v>0</v>
      </c>
      <c r="R178" s="238">
        <f>Q178*H178</f>
        <v>0</v>
      </c>
      <c r="S178" s="238">
        <v>0</v>
      </c>
      <c r="T178" s="239">
        <f>S178*H178</f>
        <v>0</v>
      </c>
      <c r="AR178" s="240" t="s">
        <v>172</v>
      </c>
      <c r="AT178" s="240" t="s">
        <v>168</v>
      </c>
      <c r="AU178" s="240" t="s">
        <v>89</v>
      </c>
      <c r="AY178" s="13" t="s">
        <v>166</v>
      </c>
      <c r="BE178" s="241">
        <f>IF(N178="základní",J178,0)</f>
        <v>0</v>
      </c>
      <c r="BF178" s="241">
        <f>IF(N178="snížená",J178,0)</f>
        <v>0</v>
      </c>
      <c r="BG178" s="241">
        <f>IF(N178="zákl. přenesená",J178,0)</f>
        <v>0</v>
      </c>
      <c r="BH178" s="241">
        <f>IF(N178="sníž. přenesená",J178,0)</f>
        <v>0</v>
      </c>
      <c r="BI178" s="241">
        <f>IF(N178="nulová",J178,0)</f>
        <v>0</v>
      </c>
      <c r="BJ178" s="13" t="s">
        <v>83</v>
      </c>
      <c r="BK178" s="241">
        <f>ROUND(I178*H178,2)</f>
        <v>0</v>
      </c>
      <c r="BL178" s="13" t="s">
        <v>172</v>
      </c>
      <c r="BM178" s="240" t="s">
        <v>291</v>
      </c>
    </row>
    <row r="179" s="1" customFormat="1" ht="16.5" customHeight="1">
      <c r="B179" s="34"/>
      <c r="C179" s="229" t="s">
        <v>292</v>
      </c>
      <c r="D179" s="229" t="s">
        <v>168</v>
      </c>
      <c r="E179" s="230" t="s">
        <v>293</v>
      </c>
      <c r="F179" s="231" t="s">
        <v>294</v>
      </c>
      <c r="G179" s="232" t="s">
        <v>278</v>
      </c>
      <c r="H179" s="233">
        <v>5.2000000000000002</v>
      </c>
      <c r="I179" s="234"/>
      <c r="J179" s="235">
        <f>ROUND(I179*H179,2)</f>
        <v>0</v>
      </c>
      <c r="K179" s="231" t="s">
        <v>1</v>
      </c>
      <c r="L179" s="39"/>
      <c r="M179" s="236" t="s">
        <v>1</v>
      </c>
      <c r="N179" s="237" t="s">
        <v>41</v>
      </c>
      <c r="O179" s="82"/>
      <c r="P179" s="238">
        <f>O179*H179</f>
        <v>0</v>
      </c>
      <c r="Q179" s="238">
        <v>0</v>
      </c>
      <c r="R179" s="238">
        <f>Q179*H179</f>
        <v>0</v>
      </c>
      <c r="S179" s="238">
        <v>0</v>
      </c>
      <c r="T179" s="239">
        <f>S179*H179</f>
        <v>0</v>
      </c>
      <c r="AR179" s="240" t="s">
        <v>172</v>
      </c>
      <c r="AT179" s="240" t="s">
        <v>168</v>
      </c>
      <c r="AU179" s="240" t="s">
        <v>89</v>
      </c>
      <c r="AY179" s="13" t="s">
        <v>166</v>
      </c>
      <c r="BE179" s="241">
        <f>IF(N179="základní",J179,0)</f>
        <v>0</v>
      </c>
      <c r="BF179" s="241">
        <f>IF(N179="snížená",J179,0)</f>
        <v>0</v>
      </c>
      <c r="BG179" s="241">
        <f>IF(N179="zákl. přenesená",J179,0)</f>
        <v>0</v>
      </c>
      <c r="BH179" s="241">
        <f>IF(N179="sníž. přenesená",J179,0)</f>
        <v>0</v>
      </c>
      <c r="BI179" s="241">
        <f>IF(N179="nulová",J179,0)</f>
        <v>0</v>
      </c>
      <c r="BJ179" s="13" t="s">
        <v>83</v>
      </c>
      <c r="BK179" s="241">
        <f>ROUND(I179*H179,2)</f>
        <v>0</v>
      </c>
      <c r="BL179" s="13" t="s">
        <v>172</v>
      </c>
      <c r="BM179" s="240" t="s">
        <v>295</v>
      </c>
    </row>
    <row r="180" s="1" customFormat="1" ht="16.5" customHeight="1">
      <c r="B180" s="34"/>
      <c r="C180" s="229" t="s">
        <v>296</v>
      </c>
      <c r="D180" s="229" t="s">
        <v>168</v>
      </c>
      <c r="E180" s="230" t="s">
        <v>297</v>
      </c>
      <c r="F180" s="231" t="s">
        <v>298</v>
      </c>
      <c r="G180" s="232" t="s">
        <v>180</v>
      </c>
      <c r="H180" s="233">
        <v>25.199999999999999</v>
      </c>
      <c r="I180" s="234"/>
      <c r="J180" s="235">
        <f>ROUND(I180*H180,2)</f>
        <v>0</v>
      </c>
      <c r="K180" s="231" t="s">
        <v>196</v>
      </c>
      <c r="L180" s="39"/>
      <c r="M180" s="236" t="s">
        <v>1</v>
      </c>
      <c r="N180" s="237" t="s">
        <v>41</v>
      </c>
      <c r="O180" s="82"/>
      <c r="P180" s="238">
        <f>O180*H180</f>
        <v>0</v>
      </c>
      <c r="Q180" s="238">
        <v>2.45329</v>
      </c>
      <c r="R180" s="238">
        <f>Q180*H180</f>
        <v>61.822907999999998</v>
      </c>
      <c r="S180" s="238">
        <v>0</v>
      </c>
      <c r="T180" s="239">
        <f>S180*H180</f>
        <v>0</v>
      </c>
      <c r="AR180" s="240" t="s">
        <v>172</v>
      </c>
      <c r="AT180" s="240" t="s">
        <v>168</v>
      </c>
      <c r="AU180" s="240" t="s">
        <v>89</v>
      </c>
      <c r="AY180" s="13" t="s">
        <v>166</v>
      </c>
      <c r="BE180" s="241">
        <f>IF(N180="základní",J180,0)</f>
        <v>0</v>
      </c>
      <c r="BF180" s="241">
        <f>IF(N180="snížená",J180,0)</f>
        <v>0</v>
      </c>
      <c r="BG180" s="241">
        <f>IF(N180="zákl. přenesená",J180,0)</f>
        <v>0</v>
      </c>
      <c r="BH180" s="241">
        <f>IF(N180="sníž. přenesená",J180,0)</f>
        <v>0</v>
      </c>
      <c r="BI180" s="241">
        <f>IF(N180="nulová",J180,0)</f>
        <v>0</v>
      </c>
      <c r="BJ180" s="13" t="s">
        <v>83</v>
      </c>
      <c r="BK180" s="241">
        <f>ROUND(I180*H180,2)</f>
        <v>0</v>
      </c>
      <c r="BL180" s="13" t="s">
        <v>172</v>
      </c>
      <c r="BM180" s="240" t="s">
        <v>299</v>
      </c>
    </row>
    <row r="181" s="1" customFormat="1" ht="16.5" customHeight="1">
      <c r="B181" s="34"/>
      <c r="C181" s="229" t="s">
        <v>300</v>
      </c>
      <c r="D181" s="229" t="s">
        <v>168</v>
      </c>
      <c r="E181" s="230" t="s">
        <v>301</v>
      </c>
      <c r="F181" s="231" t="s">
        <v>302</v>
      </c>
      <c r="G181" s="232" t="s">
        <v>245</v>
      </c>
      <c r="H181" s="233">
        <v>50.399999999999999</v>
      </c>
      <c r="I181" s="234"/>
      <c r="J181" s="235">
        <f>ROUND(I181*H181,2)</f>
        <v>0</v>
      </c>
      <c r="K181" s="231" t="s">
        <v>196</v>
      </c>
      <c r="L181" s="39"/>
      <c r="M181" s="236" t="s">
        <v>1</v>
      </c>
      <c r="N181" s="237" t="s">
        <v>41</v>
      </c>
      <c r="O181" s="82"/>
      <c r="P181" s="238">
        <f>O181*H181</f>
        <v>0</v>
      </c>
      <c r="Q181" s="238">
        <v>0.00264</v>
      </c>
      <c r="R181" s="238">
        <f>Q181*H181</f>
        <v>0.13305600000000001</v>
      </c>
      <c r="S181" s="238">
        <v>0</v>
      </c>
      <c r="T181" s="239">
        <f>S181*H181</f>
        <v>0</v>
      </c>
      <c r="AR181" s="240" t="s">
        <v>172</v>
      </c>
      <c r="AT181" s="240" t="s">
        <v>168</v>
      </c>
      <c r="AU181" s="240" t="s">
        <v>89</v>
      </c>
      <c r="AY181" s="13" t="s">
        <v>166</v>
      </c>
      <c r="BE181" s="241">
        <f>IF(N181="základní",J181,0)</f>
        <v>0</v>
      </c>
      <c r="BF181" s="241">
        <f>IF(N181="snížená",J181,0)</f>
        <v>0</v>
      </c>
      <c r="BG181" s="241">
        <f>IF(N181="zákl. přenesená",J181,0)</f>
        <v>0</v>
      </c>
      <c r="BH181" s="241">
        <f>IF(N181="sníž. přenesená",J181,0)</f>
        <v>0</v>
      </c>
      <c r="BI181" s="241">
        <f>IF(N181="nulová",J181,0)</f>
        <v>0</v>
      </c>
      <c r="BJ181" s="13" t="s">
        <v>83</v>
      </c>
      <c r="BK181" s="241">
        <f>ROUND(I181*H181,2)</f>
        <v>0</v>
      </c>
      <c r="BL181" s="13" t="s">
        <v>172</v>
      </c>
      <c r="BM181" s="240" t="s">
        <v>303</v>
      </c>
    </row>
    <row r="182" s="1" customFormat="1" ht="16.5" customHeight="1">
      <c r="B182" s="34"/>
      <c r="C182" s="229" t="s">
        <v>304</v>
      </c>
      <c r="D182" s="229" t="s">
        <v>168</v>
      </c>
      <c r="E182" s="230" t="s">
        <v>305</v>
      </c>
      <c r="F182" s="231" t="s">
        <v>306</v>
      </c>
      <c r="G182" s="232" t="s">
        <v>245</v>
      </c>
      <c r="H182" s="233">
        <v>50.399999999999999</v>
      </c>
      <c r="I182" s="234"/>
      <c r="J182" s="235">
        <f>ROUND(I182*H182,2)</f>
        <v>0</v>
      </c>
      <c r="K182" s="231" t="s">
        <v>196</v>
      </c>
      <c r="L182" s="39"/>
      <c r="M182" s="236" t="s">
        <v>1</v>
      </c>
      <c r="N182" s="237" t="s">
        <v>41</v>
      </c>
      <c r="O182" s="82"/>
      <c r="P182" s="238">
        <f>O182*H182</f>
        <v>0</v>
      </c>
      <c r="Q182" s="238">
        <v>0</v>
      </c>
      <c r="R182" s="238">
        <f>Q182*H182</f>
        <v>0</v>
      </c>
      <c r="S182" s="238">
        <v>0</v>
      </c>
      <c r="T182" s="239">
        <f>S182*H182</f>
        <v>0</v>
      </c>
      <c r="AR182" s="240" t="s">
        <v>172</v>
      </c>
      <c r="AT182" s="240" t="s">
        <v>168</v>
      </c>
      <c r="AU182" s="240" t="s">
        <v>89</v>
      </c>
      <c r="AY182" s="13" t="s">
        <v>166</v>
      </c>
      <c r="BE182" s="241">
        <f>IF(N182="základní",J182,0)</f>
        <v>0</v>
      </c>
      <c r="BF182" s="241">
        <f>IF(N182="snížená",J182,0)</f>
        <v>0</v>
      </c>
      <c r="BG182" s="241">
        <f>IF(N182="zákl. přenesená",J182,0)</f>
        <v>0</v>
      </c>
      <c r="BH182" s="241">
        <f>IF(N182="sníž. přenesená",J182,0)</f>
        <v>0</v>
      </c>
      <c r="BI182" s="241">
        <f>IF(N182="nulová",J182,0)</f>
        <v>0</v>
      </c>
      <c r="BJ182" s="13" t="s">
        <v>83</v>
      </c>
      <c r="BK182" s="241">
        <f>ROUND(I182*H182,2)</f>
        <v>0</v>
      </c>
      <c r="BL182" s="13" t="s">
        <v>172</v>
      </c>
      <c r="BM182" s="240" t="s">
        <v>307</v>
      </c>
    </row>
    <row r="183" s="1" customFormat="1" ht="16.5" customHeight="1">
      <c r="B183" s="34"/>
      <c r="C183" s="229" t="s">
        <v>308</v>
      </c>
      <c r="D183" s="229" t="s">
        <v>168</v>
      </c>
      <c r="E183" s="230" t="s">
        <v>309</v>
      </c>
      <c r="F183" s="231" t="s">
        <v>310</v>
      </c>
      <c r="G183" s="232" t="s">
        <v>278</v>
      </c>
      <c r="H183" s="233">
        <v>1.512</v>
      </c>
      <c r="I183" s="234"/>
      <c r="J183" s="235">
        <f>ROUND(I183*H183,2)</f>
        <v>0</v>
      </c>
      <c r="K183" s="231" t="s">
        <v>196</v>
      </c>
      <c r="L183" s="39"/>
      <c r="M183" s="236" t="s">
        <v>1</v>
      </c>
      <c r="N183" s="237" t="s">
        <v>41</v>
      </c>
      <c r="O183" s="82"/>
      <c r="P183" s="238">
        <f>O183*H183</f>
        <v>0</v>
      </c>
      <c r="Q183" s="238">
        <v>1.0601700000000001</v>
      </c>
      <c r="R183" s="238">
        <f>Q183*H183</f>
        <v>1.6029770400000001</v>
      </c>
      <c r="S183" s="238">
        <v>0</v>
      </c>
      <c r="T183" s="239">
        <f>S183*H183</f>
        <v>0</v>
      </c>
      <c r="AR183" s="240" t="s">
        <v>172</v>
      </c>
      <c r="AT183" s="240" t="s">
        <v>168</v>
      </c>
      <c r="AU183" s="240" t="s">
        <v>89</v>
      </c>
      <c r="AY183" s="13" t="s">
        <v>166</v>
      </c>
      <c r="BE183" s="241">
        <f>IF(N183="základní",J183,0)</f>
        <v>0</v>
      </c>
      <c r="BF183" s="241">
        <f>IF(N183="snížená",J183,0)</f>
        <v>0</v>
      </c>
      <c r="BG183" s="241">
        <f>IF(N183="zákl. přenesená",J183,0)</f>
        <v>0</v>
      </c>
      <c r="BH183" s="241">
        <f>IF(N183="sníž. přenesená",J183,0)</f>
        <v>0</v>
      </c>
      <c r="BI183" s="241">
        <f>IF(N183="nulová",J183,0)</f>
        <v>0</v>
      </c>
      <c r="BJ183" s="13" t="s">
        <v>83</v>
      </c>
      <c r="BK183" s="241">
        <f>ROUND(I183*H183,2)</f>
        <v>0</v>
      </c>
      <c r="BL183" s="13" t="s">
        <v>172</v>
      </c>
      <c r="BM183" s="240" t="s">
        <v>311</v>
      </c>
    </row>
    <row r="184" s="11" customFormat="1" ht="22.8" customHeight="1">
      <c r="B184" s="213"/>
      <c r="C184" s="214"/>
      <c r="D184" s="215" t="s">
        <v>75</v>
      </c>
      <c r="E184" s="227" t="s">
        <v>99</v>
      </c>
      <c r="F184" s="227" t="s">
        <v>312</v>
      </c>
      <c r="G184" s="214"/>
      <c r="H184" s="214"/>
      <c r="I184" s="217"/>
      <c r="J184" s="228">
        <f>BK184</f>
        <v>0</v>
      </c>
      <c r="K184" s="214"/>
      <c r="L184" s="219"/>
      <c r="M184" s="220"/>
      <c r="N184" s="221"/>
      <c r="O184" s="221"/>
      <c r="P184" s="222">
        <f>SUM(P185:P218)</f>
        <v>0</v>
      </c>
      <c r="Q184" s="221"/>
      <c r="R184" s="222">
        <f>SUM(R185:R218)</f>
        <v>160.79286393999996</v>
      </c>
      <c r="S184" s="221"/>
      <c r="T184" s="223">
        <f>SUM(T185:T218)</f>
        <v>0</v>
      </c>
      <c r="AR184" s="224" t="s">
        <v>83</v>
      </c>
      <c r="AT184" s="225" t="s">
        <v>75</v>
      </c>
      <c r="AU184" s="225" t="s">
        <v>83</v>
      </c>
      <c r="AY184" s="224" t="s">
        <v>166</v>
      </c>
      <c r="BK184" s="226">
        <f>SUM(BK185:BK218)</f>
        <v>0</v>
      </c>
    </row>
    <row r="185" s="1" customFormat="1" ht="24" customHeight="1">
      <c r="B185" s="34"/>
      <c r="C185" s="229" t="s">
        <v>313</v>
      </c>
      <c r="D185" s="229" t="s">
        <v>168</v>
      </c>
      <c r="E185" s="230" t="s">
        <v>314</v>
      </c>
      <c r="F185" s="231" t="s">
        <v>315</v>
      </c>
      <c r="G185" s="232" t="s">
        <v>245</v>
      </c>
      <c r="H185" s="233">
        <v>81</v>
      </c>
      <c r="I185" s="234"/>
      <c r="J185" s="235">
        <f>ROUND(I185*H185,2)</f>
        <v>0</v>
      </c>
      <c r="K185" s="231" t="s">
        <v>1</v>
      </c>
      <c r="L185" s="39"/>
      <c r="M185" s="236" t="s">
        <v>1</v>
      </c>
      <c r="N185" s="237" t="s">
        <v>41</v>
      </c>
      <c r="O185" s="82"/>
      <c r="P185" s="238">
        <f>O185*H185</f>
        <v>0</v>
      </c>
      <c r="Q185" s="238">
        <v>0</v>
      </c>
      <c r="R185" s="238">
        <f>Q185*H185</f>
        <v>0</v>
      </c>
      <c r="S185" s="238">
        <v>0</v>
      </c>
      <c r="T185" s="239">
        <f>S185*H185</f>
        <v>0</v>
      </c>
      <c r="AR185" s="240" t="s">
        <v>172</v>
      </c>
      <c r="AT185" s="240" t="s">
        <v>168</v>
      </c>
      <c r="AU185" s="240" t="s">
        <v>89</v>
      </c>
      <c r="AY185" s="13" t="s">
        <v>166</v>
      </c>
      <c r="BE185" s="241">
        <f>IF(N185="základní",J185,0)</f>
        <v>0</v>
      </c>
      <c r="BF185" s="241">
        <f>IF(N185="snížená",J185,0)</f>
        <v>0</v>
      </c>
      <c r="BG185" s="241">
        <f>IF(N185="zákl. přenesená",J185,0)</f>
        <v>0</v>
      </c>
      <c r="BH185" s="241">
        <f>IF(N185="sníž. přenesená",J185,0)</f>
        <v>0</v>
      </c>
      <c r="BI185" s="241">
        <f>IF(N185="nulová",J185,0)</f>
        <v>0</v>
      </c>
      <c r="BJ185" s="13" t="s">
        <v>83</v>
      </c>
      <c r="BK185" s="241">
        <f>ROUND(I185*H185,2)</f>
        <v>0</v>
      </c>
      <c r="BL185" s="13" t="s">
        <v>172</v>
      </c>
      <c r="BM185" s="240" t="s">
        <v>316</v>
      </c>
    </row>
    <row r="186" s="1" customFormat="1" ht="24" customHeight="1">
      <c r="B186" s="34"/>
      <c r="C186" s="229" t="s">
        <v>317</v>
      </c>
      <c r="D186" s="229" t="s">
        <v>168</v>
      </c>
      <c r="E186" s="230" t="s">
        <v>318</v>
      </c>
      <c r="F186" s="231" t="s">
        <v>319</v>
      </c>
      <c r="G186" s="232" t="s">
        <v>245</v>
      </c>
      <c r="H186" s="233">
        <v>456</v>
      </c>
      <c r="I186" s="234"/>
      <c r="J186" s="235">
        <f>ROUND(I186*H186,2)</f>
        <v>0</v>
      </c>
      <c r="K186" s="231" t="s">
        <v>1</v>
      </c>
      <c r="L186" s="39"/>
      <c r="M186" s="236" t="s">
        <v>1</v>
      </c>
      <c r="N186" s="237" t="s">
        <v>41</v>
      </c>
      <c r="O186" s="82"/>
      <c r="P186" s="238">
        <f>O186*H186</f>
        <v>0</v>
      </c>
      <c r="Q186" s="238">
        <v>0</v>
      </c>
      <c r="R186" s="238">
        <f>Q186*H186</f>
        <v>0</v>
      </c>
      <c r="S186" s="238">
        <v>0</v>
      </c>
      <c r="T186" s="239">
        <f>S186*H186</f>
        <v>0</v>
      </c>
      <c r="AR186" s="240" t="s">
        <v>172</v>
      </c>
      <c r="AT186" s="240" t="s">
        <v>168</v>
      </c>
      <c r="AU186" s="240" t="s">
        <v>89</v>
      </c>
      <c r="AY186" s="13" t="s">
        <v>166</v>
      </c>
      <c r="BE186" s="241">
        <f>IF(N186="základní",J186,0)</f>
        <v>0</v>
      </c>
      <c r="BF186" s="241">
        <f>IF(N186="snížená",J186,0)</f>
        <v>0</v>
      </c>
      <c r="BG186" s="241">
        <f>IF(N186="zákl. přenesená",J186,0)</f>
        <v>0</v>
      </c>
      <c r="BH186" s="241">
        <f>IF(N186="sníž. přenesená",J186,0)</f>
        <v>0</v>
      </c>
      <c r="BI186" s="241">
        <f>IF(N186="nulová",J186,0)</f>
        <v>0</v>
      </c>
      <c r="BJ186" s="13" t="s">
        <v>83</v>
      </c>
      <c r="BK186" s="241">
        <f>ROUND(I186*H186,2)</f>
        <v>0</v>
      </c>
      <c r="BL186" s="13" t="s">
        <v>172</v>
      </c>
      <c r="BM186" s="240" t="s">
        <v>320</v>
      </c>
    </row>
    <row r="187" s="1" customFormat="1" ht="24" customHeight="1">
      <c r="B187" s="34"/>
      <c r="C187" s="229" t="s">
        <v>321</v>
      </c>
      <c r="D187" s="229" t="s">
        <v>168</v>
      </c>
      <c r="E187" s="230" t="s">
        <v>322</v>
      </c>
      <c r="F187" s="231" t="s">
        <v>323</v>
      </c>
      <c r="G187" s="232" t="s">
        <v>245</v>
      </c>
      <c r="H187" s="233">
        <v>171</v>
      </c>
      <c r="I187" s="234"/>
      <c r="J187" s="235">
        <f>ROUND(I187*H187,2)</f>
        <v>0</v>
      </c>
      <c r="K187" s="231" t="s">
        <v>1</v>
      </c>
      <c r="L187" s="39"/>
      <c r="M187" s="236" t="s">
        <v>1</v>
      </c>
      <c r="N187" s="237" t="s">
        <v>41</v>
      </c>
      <c r="O187" s="82"/>
      <c r="P187" s="238">
        <f>O187*H187</f>
        <v>0</v>
      </c>
      <c r="Q187" s="238">
        <v>0</v>
      </c>
      <c r="R187" s="238">
        <f>Q187*H187</f>
        <v>0</v>
      </c>
      <c r="S187" s="238">
        <v>0</v>
      </c>
      <c r="T187" s="239">
        <f>S187*H187</f>
        <v>0</v>
      </c>
      <c r="AR187" s="240" t="s">
        <v>172</v>
      </c>
      <c r="AT187" s="240" t="s">
        <v>168</v>
      </c>
      <c r="AU187" s="240" t="s">
        <v>89</v>
      </c>
      <c r="AY187" s="13" t="s">
        <v>166</v>
      </c>
      <c r="BE187" s="241">
        <f>IF(N187="základní",J187,0)</f>
        <v>0</v>
      </c>
      <c r="BF187" s="241">
        <f>IF(N187="snížená",J187,0)</f>
        <v>0</v>
      </c>
      <c r="BG187" s="241">
        <f>IF(N187="zákl. přenesená",J187,0)</f>
        <v>0</v>
      </c>
      <c r="BH187" s="241">
        <f>IF(N187="sníž. přenesená",J187,0)</f>
        <v>0</v>
      </c>
      <c r="BI187" s="241">
        <f>IF(N187="nulová",J187,0)</f>
        <v>0</v>
      </c>
      <c r="BJ187" s="13" t="s">
        <v>83</v>
      </c>
      <c r="BK187" s="241">
        <f>ROUND(I187*H187,2)</f>
        <v>0</v>
      </c>
      <c r="BL187" s="13" t="s">
        <v>172</v>
      </c>
      <c r="BM187" s="240" t="s">
        <v>324</v>
      </c>
    </row>
    <row r="188" s="1" customFormat="1" ht="24" customHeight="1">
      <c r="B188" s="34"/>
      <c r="C188" s="229" t="s">
        <v>325</v>
      </c>
      <c r="D188" s="229" t="s">
        <v>168</v>
      </c>
      <c r="E188" s="230" t="s">
        <v>326</v>
      </c>
      <c r="F188" s="231" t="s">
        <v>327</v>
      </c>
      <c r="G188" s="232" t="s">
        <v>245</v>
      </c>
      <c r="H188" s="233">
        <v>759</v>
      </c>
      <c r="I188" s="234"/>
      <c r="J188" s="235">
        <f>ROUND(I188*H188,2)</f>
        <v>0</v>
      </c>
      <c r="K188" s="231" t="s">
        <v>1</v>
      </c>
      <c r="L188" s="39"/>
      <c r="M188" s="236" t="s">
        <v>1</v>
      </c>
      <c r="N188" s="237" t="s">
        <v>41</v>
      </c>
      <c r="O188" s="82"/>
      <c r="P188" s="238">
        <f>O188*H188</f>
        <v>0</v>
      </c>
      <c r="Q188" s="238">
        <v>0</v>
      </c>
      <c r="R188" s="238">
        <f>Q188*H188</f>
        <v>0</v>
      </c>
      <c r="S188" s="238">
        <v>0</v>
      </c>
      <c r="T188" s="239">
        <f>S188*H188</f>
        <v>0</v>
      </c>
      <c r="AR188" s="240" t="s">
        <v>172</v>
      </c>
      <c r="AT188" s="240" t="s">
        <v>168</v>
      </c>
      <c r="AU188" s="240" t="s">
        <v>89</v>
      </c>
      <c r="AY188" s="13" t="s">
        <v>166</v>
      </c>
      <c r="BE188" s="241">
        <f>IF(N188="základní",J188,0)</f>
        <v>0</v>
      </c>
      <c r="BF188" s="241">
        <f>IF(N188="snížená",J188,0)</f>
        <v>0</v>
      </c>
      <c r="BG188" s="241">
        <f>IF(N188="zákl. přenesená",J188,0)</f>
        <v>0</v>
      </c>
      <c r="BH188" s="241">
        <f>IF(N188="sníž. přenesená",J188,0)</f>
        <v>0</v>
      </c>
      <c r="BI188" s="241">
        <f>IF(N188="nulová",J188,0)</f>
        <v>0</v>
      </c>
      <c r="BJ188" s="13" t="s">
        <v>83</v>
      </c>
      <c r="BK188" s="241">
        <f>ROUND(I188*H188,2)</f>
        <v>0</v>
      </c>
      <c r="BL188" s="13" t="s">
        <v>172</v>
      </c>
      <c r="BM188" s="240" t="s">
        <v>328</v>
      </c>
    </row>
    <row r="189" s="1" customFormat="1" ht="16.5" customHeight="1">
      <c r="B189" s="34"/>
      <c r="C189" s="229" t="s">
        <v>329</v>
      </c>
      <c r="D189" s="229" t="s">
        <v>168</v>
      </c>
      <c r="E189" s="230" t="s">
        <v>330</v>
      </c>
      <c r="F189" s="231" t="s">
        <v>331</v>
      </c>
      <c r="G189" s="232" t="s">
        <v>180</v>
      </c>
      <c r="H189" s="233">
        <v>60.299999999999997</v>
      </c>
      <c r="I189" s="234"/>
      <c r="J189" s="235">
        <f>ROUND(I189*H189,2)</f>
        <v>0</v>
      </c>
      <c r="K189" s="231" t="s">
        <v>196</v>
      </c>
      <c r="L189" s="39"/>
      <c r="M189" s="236" t="s">
        <v>1</v>
      </c>
      <c r="N189" s="237" t="s">
        <v>41</v>
      </c>
      <c r="O189" s="82"/>
      <c r="P189" s="238">
        <f>O189*H189</f>
        <v>0</v>
      </c>
      <c r="Q189" s="238">
        <v>2.45329</v>
      </c>
      <c r="R189" s="238">
        <f>Q189*H189</f>
        <v>147.93338699999998</v>
      </c>
      <c r="S189" s="238">
        <v>0</v>
      </c>
      <c r="T189" s="239">
        <f>S189*H189</f>
        <v>0</v>
      </c>
      <c r="AR189" s="240" t="s">
        <v>172</v>
      </c>
      <c r="AT189" s="240" t="s">
        <v>168</v>
      </c>
      <c r="AU189" s="240" t="s">
        <v>89</v>
      </c>
      <c r="AY189" s="13" t="s">
        <v>166</v>
      </c>
      <c r="BE189" s="241">
        <f>IF(N189="základní",J189,0)</f>
        <v>0</v>
      </c>
      <c r="BF189" s="241">
        <f>IF(N189="snížená",J189,0)</f>
        <v>0</v>
      </c>
      <c r="BG189" s="241">
        <f>IF(N189="zákl. přenesená",J189,0)</f>
        <v>0</v>
      </c>
      <c r="BH189" s="241">
        <f>IF(N189="sníž. přenesená",J189,0)</f>
        <v>0</v>
      </c>
      <c r="BI189" s="241">
        <f>IF(N189="nulová",J189,0)</f>
        <v>0</v>
      </c>
      <c r="BJ189" s="13" t="s">
        <v>83</v>
      </c>
      <c r="BK189" s="241">
        <f>ROUND(I189*H189,2)</f>
        <v>0</v>
      </c>
      <c r="BL189" s="13" t="s">
        <v>172</v>
      </c>
      <c r="BM189" s="240" t="s">
        <v>332</v>
      </c>
    </row>
    <row r="190" s="1" customFormat="1" ht="24" customHeight="1">
      <c r="B190" s="34"/>
      <c r="C190" s="229" t="s">
        <v>333</v>
      </c>
      <c r="D190" s="229" t="s">
        <v>168</v>
      </c>
      <c r="E190" s="230" t="s">
        <v>334</v>
      </c>
      <c r="F190" s="231" t="s">
        <v>335</v>
      </c>
      <c r="G190" s="232" t="s">
        <v>245</v>
      </c>
      <c r="H190" s="233">
        <v>301.5</v>
      </c>
      <c r="I190" s="234"/>
      <c r="J190" s="235">
        <f>ROUND(I190*H190,2)</f>
        <v>0</v>
      </c>
      <c r="K190" s="231" t="s">
        <v>196</v>
      </c>
      <c r="L190" s="39"/>
      <c r="M190" s="236" t="s">
        <v>1</v>
      </c>
      <c r="N190" s="237" t="s">
        <v>41</v>
      </c>
      <c r="O190" s="82"/>
      <c r="P190" s="238">
        <f>O190*H190</f>
        <v>0</v>
      </c>
      <c r="Q190" s="238">
        <v>0.0027499999999999998</v>
      </c>
      <c r="R190" s="238">
        <f>Q190*H190</f>
        <v>0.829125</v>
      </c>
      <c r="S190" s="238">
        <v>0</v>
      </c>
      <c r="T190" s="239">
        <f>S190*H190</f>
        <v>0</v>
      </c>
      <c r="AR190" s="240" t="s">
        <v>172</v>
      </c>
      <c r="AT190" s="240" t="s">
        <v>168</v>
      </c>
      <c r="AU190" s="240" t="s">
        <v>89</v>
      </c>
      <c r="AY190" s="13" t="s">
        <v>166</v>
      </c>
      <c r="BE190" s="241">
        <f>IF(N190="základní",J190,0)</f>
        <v>0</v>
      </c>
      <c r="BF190" s="241">
        <f>IF(N190="snížená",J190,0)</f>
        <v>0</v>
      </c>
      <c r="BG190" s="241">
        <f>IF(N190="zákl. přenesená",J190,0)</f>
        <v>0</v>
      </c>
      <c r="BH190" s="241">
        <f>IF(N190="sníž. přenesená",J190,0)</f>
        <v>0</v>
      </c>
      <c r="BI190" s="241">
        <f>IF(N190="nulová",J190,0)</f>
        <v>0</v>
      </c>
      <c r="BJ190" s="13" t="s">
        <v>83</v>
      </c>
      <c r="BK190" s="241">
        <f>ROUND(I190*H190,2)</f>
        <v>0</v>
      </c>
      <c r="BL190" s="13" t="s">
        <v>172</v>
      </c>
      <c r="BM190" s="240" t="s">
        <v>336</v>
      </c>
    </row>
    <row r="191" s="1" customFormat="1" ht="24" customHeight="1">
      <c r="B191" s="34"/>
      <c r="C191" s="229" t="s">
        <v>337</v>
      </c>
      <c r="D191" s="229" t="s">
        <v>168</v>
      </c>
      <c r="E191" s="230" t="s">
        <v>338</v>
      </c>
      <c r="F191" s="231" t="s">
        <v>339</v>
      </c>
      <c r="G191" s="232" t="s">
        <v>245</v>
      </c>
      <c r="H191" s="233">
        <v>301.5</v>
      </c>
      <c r="I191" s="234"/>
      <c r="J191" s="235">
        <f>ROUND(I191*H191,2)</f>
        <v>0</v>
      </c>
      <c r="K191" s="231" t="s">
        <v>196</v>
      </c>
      <c r="L191" s="39"/>
      <c r="M191" s="236" t="s">
        <v>1</v>
      </c>
      <c r="N191" s="237" t="s">
        <v>41</v>
      </c>
      <c r="O191" s="82"/>
      <c r="P191" s="238">
        <f>O191*H191</f>
        <v>0</v>
      </c>
      <c r="Q191" s="238">
        <v>0</v>
      </c>
      <c r="R191" s="238">
        <f>Q191*H191</f>
        <v>0</v>
      </c>
      <c r="S191" s="238">
        <v>0</v>
      </c>
      <c r="T191" s="239">
        <f>S191*H191</f>
        <v>0</v>
      </c>
      <c r="AR191" s="240" t="s">
        <v>172</v>
      </c>
      <c r="AT191" s="240" t="s">
        <v>168</v>
      </c>
      <c r="AU191" s="240" t="s">
        <v>89</v>
      </c>
      <c r="AY191" s="13" t="s">
        <v>166</v>
      </c>
      <c r="BE191" s="241">
        <f>IF(N191="základní",J191,0)</f>
        <v>0</v>
      </c>
      <c r="BF191" s="241">
        <f>IF(N191="snížená",J191,0)</f>
        <v>0</v>
      </c>
      <c r="BG191" s="241">
        <f>IF(N191="zákl. přenesená",J191,0)</f>
        <v>0</v>
      </c>
      <c r="BH191" s="241">
        <f>IF(N191="sníž. přenesená",J191,0)</f>
        <v>0</v>
      </c>
      <c r="BI191" s="241">
        <f>IF(N191="nulová",J191,0)</f>
        <v>0</v>
      </c>
      <c r="BJ191" s="13" t="s">
        <v>83</v>
      </c>
      <c r="BK191" s="241">
        <f>ROUND(I191*H191,2)</f>
        <v>0</v>
      </c>
      <c r="BL191" s="13" t="s">
        <v>172</v>
      </c>
      <c r="BM191" s="240" t="s">
        <v>340</v>
      </c>
    </row>
    <row r="192" s="1" customFormat="1" ht="16.5" customHeight="1">
      <c r="B192" s="34"/>
      <c r="C192" s="229" t="s">
        <v>341</v>
      </c>
      <c r="D192" s="229" t="s">
        <v>168</v>
      </c>
      <c r="E192" s="230" t="s">
        <v>342</v>
      </c>
      <c r="F192" s="231" t="s">
        <v>343</v>
      </c>
      <c r="G192" s="232" t="s">
        <v>278</v>
      </c>
      <c r="H192" s="233">
        <v>3.6179999999999999</v>
      </c>
      <c r="I192" s="234"/>
      <c r="J192" s="235">
        <f>ROUND(I192*H192,2)</f>
        <v>0</v>
      </c>
      <c r="K192" s="231" t="s">
        <v>196</v>
      </c>
      <c r="L192" s="39"/>
      <c r="M192" s="236" t="s">
        <v>1</v>
      </c>
      <c r="N192" s="237" t="s">
        <v>41</v>
      </c>
      <c r="O192" s="82"/>
      <c r="P192" s="238">
        <f>O192*H192</f>
        <v>0</v>
      </c>
      <c r="Q192" s="238">
        <v>1.04715</v>
      </c>
      <c r="R192" s="238">
        <f>Q192*H192</f>
        <v>3.7885887</v>
      </c>
      <c r="S192" s="238">
        <v>0</v>
      </c>
      <c r="T192" s="239">
        <f>S192*H192</f>
        <v>0</v>
      </c>
      <c r="AR192" s="240" t="s">
        <v>172</v>
      </c>
      <c r="AT192" s="240" t="s">
        <v>168</v>
      </c>
      <c r="AU192" s="240" t="s">
        <v>89</v>
      </c>
      <c r="AY192" s="13" t="s">
        <v>166</v>
      </c>
      <c r="BE192" s="241">
        <f>IF(N192="základní",J192,0)</f>
        <v>0</v>
      </c>
      <c r="BF192" s="241">
        <f>IF(N192="snížená",J192,0)</f>
        <v>0</v>
      </c>
      <c r="BG192" s="241">
        <f>IF(N192="zákl. přenesená",J192,0)</f>
        <v>0</v>
      </c>
      <c r="BH192" s="241">
        <f>IF(N192="sníž. přenesená",J192,0)</f>
        <v>0</v>
      </c>
      <c r="BI192" s="241">
        <f>IF(N192="nulová",J192,0)</f>
        <v>0</v>
      </c>
      <c r="BJ192" s="13" t="s">
        <v>83</v>
      </c>
      <c r="BK192" s="241">
        <f>ROUND(I192*H192,2)</f>
        <v>0</v>
      </c>
      <c r="BL192" s="13" t="s">
        <v>172</v>
      </c>
      <c r="BM192" s="240" t="s">
        <v>344</v>
      </c>
    </row>
    <row r="193" s="1" customFormat="1" ht="16.5" customHeight="1">
      <c r="B193" s="34"/>
      <c r="C193" s="229" t="s">
        <v>345</v>
      </c>
      <c r="D193" s="229" t="s">
        <v>168</v>
      </c>
      <c r="E193" s="230" t="s">
        <v>346</v>
      </c>
      <c r="F193" s="231" t="s">
        <v>347</v>
      </c>
      <c r="G193" s="232" t="s">
        <v>278</v>
      </c>
      <c r="H193" s="233">
        <v>5.7000000000000002</v>
      </c>
      <c r="I193" s="234"/>
      <c r="J193" s="235">
        <f>ROUND(I193*H193,2)</f>
        <v>0</v>
      </c>
      <c r="K193" s="231" t="s">
        <v>1</v>
      </c>
      <c r="L193" s="39"/>
      <c r="M193" s="236" t="s">
        <v>1</v>
      </c>
      <c r="N193" s="237" t="s">
        <v>41</v>
      </c>
      <c r="O193" s="82"/>
      <c r="P193" s="238">
        <f>O193*H193</f>
        <v>0</v>
      </c>
      <c r="Q193" s="238">
        <v>0</v>
      </c>
      <c r="R193" s="238">
        <f>Q193*H193</f>
        <v>0</v>
      </c>
      <c r="S193" s="238">
        <v>0</v>
      </c>
      <c r="T193" s="239">
        <f>S193*H193</f>
        <v>0</v>
      </c>
      <c r="AR193" s="240" t="s">
        <v>172</v>
      </c>
      <c r="AT193" s="240" t="s">
        <v>168</v>
      </c>
      <c r="AU193" s="240" t="s">
        <v>89</v>
      </c>
      <c r="AY193" s="13" t="s">
        <v>166</v>
      </c>
      <c r="BE193" s="241">
        <f>IF(N193="základní",J193,0)</f>
        <v>0</v>
      </c>
      <c r="BF193" s="241">
        <f>IF(N193="snížená",J193,0)</f>
        <v>0</v>
      </c>
      <c r="BG193" s="241">
        <f>IF(N193="zákl. přenesená",J193,0)</f>
        <v>0</v>
      </c>
      <c r="BH193" s="241">
        <f>IF(N193="sníž. přenesená",J193,0)</f>
        <v>0</v>
      </c>
      <c r="BI193" s="241">
        <f>IF(N193="nulová",J193,0)</f>
        <v>0</v>
      </c>
      <c r="BJ193" s="13" t="s">
        <v>83</v>
      </c>
      <c r="BK193" s="241">
        <f>ROUND(I193*H193,2)</f>
        <v>0</v>
      </c>
      <c r="BL193" s="13" t="s">
        <v>172</v>
      </c>
      <c r="BM193" s="240" t="s">
        <v>348</v>
      </c>
    </row>
    <row r="194" s="1" customFormat="1" ht="24" customHeight="1">
      <c r="B194" s="34"/>
      <c r="C194" s="229" t="s">
        <v>349</v>
      </c>
      <c r="D194" s="229" t="s">
        <v>168</v>
      </c>
      <c r="E194" s="230" t="s">
        <v>350</v>
      </c>
      <c r="F194" s="231" t="s">
        <v>351</v>
      </c>
      <c r="G194" s="232" t="s">
        <v>176</v>
      </c>
      <c r="H194" s="233">
        <v>13</v>
      </c>
      <c r="I194" s="234"/>
      <c r="J194" s="235">
        <f>ROUND(I194*H194,2)</f>
        <v>0</v>
      </c>
      <c r="K194" s="231" t="s">
        <v>1</v>
      </c>
      <c r="L194" s="39"/>
      <c r="M194" s="236" t="s">
        <v>1</v>
      </c>
      <c r="N194" s="237" t="s">
        <v>41</v>
      </c>
      <c r="O194" s="82"/>
      <c r="P194" s="238">
        <f>O194*H194</f>
        <v>0</v>
      </c>
      <c r="Q194" s="238">
        <v>0</v>
      </c>
      <c r="R194" s="238">
        <f>Q194*H194</f>
        <v>0</v>
      </c>
      <c r="S194" s="238">
        <v>0</v>
      </c>
      <c r="T194" s="239">
        <f>S194*H194</f>
        <v>0</v>
      </c>
      <c r="AR194" s="240" t="s">
        <v>172</v>
      </c>
      <c r="AT194" s="240" t="s">
        <v>168</v>
      </c>
      <c r="AU194" s="240" t="s">
        <v>89</v>
      </c>
      <c r="AY194" s="13" t="s">
        <v>166</v>
      </c>
      <c r="BE194" s="241">
        <f>IF(N194="základní",J194,0)</f>
        <v>0</v>
      </c>
      <c r="BF194" s="241">
        <f>IF(N194="snížená",J194,0)</f>
        <v>0</v>
      </c>
      <c r="BG194" s="241">
        <f>IF(N194="zákl. přenesená",J194,0)</f>
        <v>0</v>
      </c>
      <c r="BH194" s="241">
        <f>IF(N194="sníž. přenesená",J194,0)</f>
        <v>0</v>
      </c>
      <c r="BI194" s="241">
        <f>IF(N194="nulová",J194,0)</f>
        <v>0</v>
      </c>
      <c r="BJ194" s="13" t="s">
        <v>83</v>
      </c>
      <c r="BK194" s="241">
        <f>ROUND(I194*H194,2)</f>
        <v>0</v>
      </c>
      <c r="BL194" s="13" t="s">
        <v>172</v>
      </c>
      <c r="BM194" s="240" t="s">
        <v>352</v>
      </c>
    </row>
    <row r="195" s="1" customFormat="1" ht="24" customHeight="1">
      <c r="B195" s="34"/>
      <c r="C195" s="229" t="s">
        <v>353</v>
      </c>
      <c r="D195" s="229" t="s">
        <v>168</v>
      </c>
      <c r="E195" s="230" t="s">
        <v>354</v>
      </c>
      <c r="F195" s="231" t="s">
        <v>355</v>
      </c>
      <c r="G195" s="232" t="s">
        <v>176</v>
      </c>
      <c r="H195" s="233">
        <v>19</v>
      </c>
      <c r="I195" s="234"/>
      <c r="J195" s="235">
        <f>ROUND(I195*H195,2)</f>
        <v>0</v>
      </c>
      <c r="K195" s="231" t="s">
        <v>1</v>
      </c>
      <c r="L195" s="39"/>
      <c r="M195" s="236" t="s">
        <v>1</v>
      </c>
      <c r="N195" s="237" t="s">
        <v>41</v>
      </c>
      <c r="O195" s="82"/>
      <c r="P195" s="238">
        <f>O195*H195</f>
        <v>0</v>
      </c>
      <c r="Q195" s="238">
        <v>0</v>
      </c>
      <c r="R195" s="238">
        <f>Q195*H195</f>
        <v>0</v>
      </c>
      <c r="S195" s="238">
        <v>0</v>
      </c>
      <c r="T195" s="239">
        <f>S195*H195</f>
        <v>0</v>
      </c>
      <c r="AR195" s="240" t="s">
        <v>172</v>
      </c>
      <c r="AT195" s="240" t="s">
        <v>168</v>
      </c>
      <c r="AU195" s="240" t="s">
        <v>89</v>
      </c>
      <c r="AY195" s="13" t="s">
        <v>166</v>
      </c>
      <c r="BE195" s="241">
        <f>IF(N195="základní",J195,0)</f>
        <v>0</v>
      </c>
      <c r="BF195" s="241">
        <f>IF(N195="snížená",J195,0)</f>
        <v>0</v>
      </c>
      <c r="BG195" s="241">
        <f>IF(N195="zákl. přenesená",J195,0)</f>
        <v>0</v>
      </c>
      <c r="BH195" s="241">
        <f>IF(N195="sníž. přenesená",J195,0)</f>
        <v>0</v>
      </c>
      <c r="BI195" s="241">
        <f>IF(N195="nulová",J195,0)</f>
        <v>0</v>
      </c>
      <c r="BJ195" s="13" t="s">
        <v>83</v>
      </c>
      <c r="BK195" s="241">
        <f>ROUND(I195*H195,2)</f>
        <v>0</v>
      </c>
      <c r="BL195" s="13" t="s">
        <v>172</v>
      </c>
      <c r="BM195" s="240" t="s">
        <v>356</v>
      </c>
    </row>
    <row r="196" s="1" customFormat="1" ht="16.5" customHeight="1">
      <c r="B196" s="34"/>
      <c r="C196" s="229" t="s">
        <v>357</v>
      </c>
      <c r="D196" s="229" t="s">
        <v>168</v>
      </c>
      <c r="E196" s="230" t="s">
        <v>358</v>
      </c>
      <c r="F196" s="231" t="s">
        <v>359</v>
      </c>
      <c r="G196" s="232" t="s">
        <v>176</v>
      </c>
      <c r="H196" s="233">
        <v>87</v>
      </c>
      <c r="I196" s="234"/>
      <c r="J196" s="235">
        <f>ROUND(I196*H196,2)</f>
        <v>0</v>
      </c>
      <c r="K196" s="231" t="s">
        <v>1</v>
      </c>
      <c r="L196" s="39"/>
      <c r="M196" s="236" t="s">
        <v>1</v>
      </c>
      <c r="N196" s="237" t="s">
        <v>41</v>
      </c>
      <c r="O196" s="82"/>
      <c r="P196" s="238">
        <f>O196*H196</f>
        <v>0</v>
      </c>
      <c r="Q196" s="238">
        <v>0</v>
      </c>
      <c r="R196" s="238">
        <f>Q196*H196</f>
        <v>0</v>
      </c>
      <c r="S196" s="238">
        <v>0</v>
      </c>
      <c r="T196" s="239">
        <f>S196*H196</f>
        <v>0</v>
      </c>
      <c r="AR196" s="240" t="s">
        <v>172</v>
      </c>
      <c r="AT196" s="240" t="s">
        <v>168</v>
      </c>
      <c r="AU196" s="240" t="s">
        <v>89</v>
      </c>
      <c r="AY196" s="13" t="s">
        <v>166</v>
      </c>
      <c r="BE196" s="241">
        <f>IF(N196="základní",J196,0)</f>
        <v>0</v>
      </c>
      <c r="BF196" s="241">
        <f>IF(N196="snížená",J196,0)</f>
        <v>0</v>
      </c>
      <c r="BG196" s="241">
        <f>IF(N196="zákl. přenesená",J196,0)</f>
        <v>0</v>
      </c>
      <c r="BH196" s="241">
        <f>IF(N196="sníž. přenesená",J196,0)</f>
        <v>0</v>
      </c>
      <c r="BI196" s="241">
        <f>IF(N196="nulová",J196,0)</f>
        <v>0</v>
      </c>
      <c r="BJ196" s="13" t="s">
        <v>83</v>
      </c>
      <c r="BK196" s="241">
        <f>ROUND(I196*H196,2)</f>
        <v>0</v>
      </c>
      <c r="BL196" s="13" t="s">
        <v>172</v>
      </c>
      <c r="BM196" s="240" t="s">
        <v>360</v>
      </c>
    </row>
    <row r="197" s="1" customFormat="1" ht="16.5" customHeight="1">
      <c r="B197" s="34"/>
      <c r="C197" s="229" t="s">
        <v>361</v>
      </c>
      <c r="D197" s="229" t="s">
        <v>168</v>
      </c>
      <c r="E197" s="230" t="s">
        <v>362</v>
      </c>
      <c r="F197" s="231" t="s">
        <v>363</v>
      </c>
      <c r="G197" s="232" t="s">
        <v>176</v>
      </c>
      <c r="H197" s="233">
        <v>66</v>
      </c>
      <c r="I197" s="234"/>
      <c r="J197" s="235">
        <f>ROUND(I197*H197,2)</f>
        <v>0</v>
      </c>
      <c r="K197" s="231" t="s">
        <v>1</v>
      </c>
      <c r="L197" s="39"/>
      <c r="M197" s="236" t="s">
        <v>1</v>
      </c>
      <c r="N197" s="237" t="s">
        <v>41</v>
      </c>
      <c r="O197" s="82"/>
      <c r="P197" s="238">
        <f>O197*H197</f>
        <v>0</v>
      </c>
      <c r="Q197" s="238">
        <v>0</v>
      </c>
      <c r="R197" s="238">
        <f>Q197*H197</f>
        <v>0</v>
      </c>
      <c r="S197" s="238">
        <v>0</v>
      </c>
      <c r="T197" s="239">
        <f>S197*H197</f>
        <v>0</v>
      </c>
      <c r="AR197" s="240" t="s">
        <v>172</v>
      </c>
      <c r="AT197" s="240" t="s">
        <v>168</v>
      </c>
      <c r="AU197" s="240" t="s">
        <v>89</v>
      </c>
      <c r="AY197" s="13" t="s">
        <v>166</v>
      </c>
      <c r="BE197" s="241">
        <f>IF(N197="základní",J197,0)</f>
        <v>0</v>
      </c>
      <c r="BF197" s="241">
        <f>IF(N197="snížená",J197,0)</f>
        <v>0</v>
      </c>
      <c r="BG197" s="241">
        <f>IF(N197="zákl. přenesená",J197,0)</f>
        <v>0</v>
      </c>
      <c r="BH197" s="241">
        <f>IF(N197="sníž. přenesená",J197,0)</f>
        <v>0</v>
      </c>
      <c r="BI197" s="241">
        <f>IF(N197="nulová",J197,0)</f>
        <v>0</v>
      </c>
      <c r="BJ197" s="13" t="s">
        <v>83</v>
      </c>
      <c r="BK197" s="241">
        <f>ROUND(I197*H197,2)</f>
        <v>0</v>
      </c>
      <c r="BL197" s="13" t="s">
        <v>172</v>
      </c>
      <c r="BM197" s="240" t="s">
        <v>364</v>
      </c>
    </row>
    <row r="198" s="1" customFormat="1" ht="16.5" customHeight="1">
      <c r="B198" s="34"/>
      <c r="C198" s="229" t="s">
        <v>365</v>
      </c>
      <c r="D198" s="229" t="s">
        <v>168</v>
      </c>
      <c r="E198" s="230" t="s">
        <v>366</v>
      </c>
      <c r="F198" s="231" t="s">
        <v>367</v>
      </c>
      <c r="G198" s="232" t="s">
        <v>176</v>
      </c>
      <c r="H198" s="233">
        <v>15</v>
      </c>
      <c r="I198" s="234"/>
      <c r="J198" s="235">
        <f>ROUND(I198*H198,2)</f>
        <v>0</v>
      </c>
      <c r="K198" s="231" t="s">
        <v>1</v>
      </c>
      <c r="L198" s="39"/>
      <c r="M198" s="236" t="s">
        <v>1</v>
      </c>
      <c r="N198" s="237" t="s">
        <v>41</v>
      </c>
      <c r="O198" s="82"/>
      <c r="P198" s="238">
        <f>O198*H198</f>
        <v>0</v>
      </c>
      <c r="Q198" s="238">
        <v>0</v>
      </c>
      <c r="R198" s="238">
        <f>Q198*H198</f>
        <v>0</v>
      </c>
      <c r="S198" s="238">
        <v>0</v>
      </c>
      <c r="T198" s="239">
        <f>S198*H198</f>
        <v>0</v>
      </c>
      <c r="AR198" s="240" t="s">
        <v>172</v>
      </c>
      <c r="AT198" s="240" t="s">
        <v>168</v>
      </c>
      <c r="AU198" s="240" t="s">
        <v>89</v>
      </c>
      <c r="AY198" s="13" t="s">
        <v>166</v>
      </c>
      <c r="BE198" s="241">
        <f>IF(N198="základní",J198,0)</f>
        <v>0</v>
      </c>
      <c r="BF198" s="241">
        <f>IF(N198="snížená",J198,0)</f>
        <v>0</v>
      </c>
      <c r="BG198" s="241">
        <f>IF(N198="zákl. přenesená",J198,0)</f>
        <v>0</v>
      </c>
      <c r="BH198" s="241">
        <f>IF(N198="sníž. přenesená",J198,0)</f>
        <v>0</v>
      </c>
      <c r="BI198" s="241">
        <f>IF(N198="nulová",J198,0)</f>
        <v>0</v>
      </c>
      <c r="BJ198" s="13" t="s">
        <v>83</v>
      </c>
      <c r="BK198" s="241">
        <f>ROUND(I198*H198,2)</f>
        <v>0</v>
      </c>
      <c r="BL198" s="13" t="s">
        <v>172</v>
      </c>
      <c r="BM198" s="240" t="s">
        <v>368</v>
      </c>
    </row>
    <row r="199" s="1" customFormat="1" ht="16.5" customHeight="1">
      <c r="B199" s="34"/>
      <c r="C199" s="229" t="s">
        <v>369</v>
      </c>
      <c r="D199" s="229" t="s">
        <v>168</v>
      </c>
      <c r="E199" s="230" t="s">
        <v>370</v>
      </c>
      <c r="F199" s="231" t="s">
        <v>371</v>
      </c>
      <c r="G199" s="232" t="s">
        <v>176</v>
      </c>
      <c r="H199" s="233">
        <v>85</v>
      </c>
      <c r="I199" s="234"/>
      <c r="J199" s="235">
        <f>ROUND(I199*H199,2)</f>
        <v>0</v>
      </c>
      <c r="K199" s="231" t="s">
        <v>1</v>
      </c>
      <c r="L199" s="39"/>
      <c r="M199" s="236" t="s">
        <v>1</v>
      </c>
      <c r="N199" s="237" t="s">
        <v>41</v>
      </c>
      <c r="O199" s="82"/>
      <c r="P199" s="238">
        <f>O199*H199</f>
        <v>0</v>
      </c>
      <c r="Q199" s="238">
        <v>0</v>
      </c>
      <c r="R199" s="238">
        <f>Q199*H199</f>
        <v>0</v>
      </c>
      <c r="S199" s="238">
        <v>0</v>
      </c>
      <c r="T199" s="239">
        <f>S199*H199</f>
        <v>0</v>
      </c>
      <c r="AR199" s="240" t="s">
        <v>172</v>
      </c>
      <c r="AT199" s="240" t="s">
        <v>168</v>
      </c>
      <c r="AU199" s="240" t="s">
        <v>89</v>
      </c>
      <c r="AY199" s="13" t="s">
        <v>166</v>
      </c>
      <c r="BE199" s="241">
        <f>IF(N199="základní",J199,0)</f>
        <v>0</v>
      </c>
      <c r="BF199" s="241">
        <f>IF(N199="snížená",J199,0)</f>
        <v>0</v>
      </c>
      <c r="BG199" s="241">
        <f>IF(N199="zákl. přenesená",J199,0)</f>
        <v>0</v>
      </c>
      <c r="BH199" s="241">
        <f>IF(N199="sníž. přenesená",J199,0)</f>
        <v>0</v>
      </c>
      <c r="BI199" s="241">
        <f>IF(N199="nulová",J199,0)</f>
        <v>0</v>
      </c>
      <c r="BJ199" s="13" t="s">
        <v>83</v>
      </c>
      <c r="BK199" s="241">
        <f>ROUND(I199*H199,2)</f>
        <v>0</v>
      </c>
      <c r="BL199" s="13" t="s">
        <v>172</v>
      </c>
      <c r="BM199" s="240" t="s">
        <v>372</v>
      </c>
    </row>
    <row r="200" s="1" customFormat="1" ht="16.5" customHeight="1">
      <c r="B200" s="34"/>
      <c r="C200" s="229" t="s">
        <v>373</v>
      </c>
      <c r="D200" s="229" t="s">
        <v>168</v>
      </c>
      <c r="E200" s="230" t="s">
        <v>374</v>
      </c>
      <c r="F200" s="231" t="s">
        <v>375</v>
      </c>
      <c r="G200" s="232" t="s">
        <v>176</v>
      </c>
      <c r="H200" s="233">
        <v>12</v>
      </c>
      <c r="I200" s="234"/>
      <c r="J200" s="235">
        <f>ROUND(I200*H200,2)</f>
        <v>0</v>
      </c>
      <c r="K200" s="231" t="s">
        <v>1</v>
      </c>
      <c r="L200" s="39"/>
      <c r="M200" s="236" t="s">
        <v>1</v>
      </c>
      <c r="N200" s="237" t="s">
        <v>41</v>
      </c>
      <c r="O200" s="82"/>
      <c r="P200" s="238">
        <f>O200*H200</f>
        <v>0</v>
      </c>
      <c r="Q200" s="238">
        <v>0</v>
      </c>
      <c r="R200" s="238">
        <f>Q200*H200</f>
        <v>0</v>
      </c>
      <c r="S200" s="238">
        <v>0</v>
      </c>
      <c r="T200" s="239">
        <f>S200*H200</f>
        <v>0</v>
      </c>
      <c r="AR200" s="240" t="s">
        <v>172</v>
      </c>
      <c r="AT200" s="240" t="s">
        <v>168</v>
      </c>
      <c r="AU200" s="240" t="s">
        <v>89</v>
      </c>
      <c r="AY200" s="13" t="s">
        <v>166</v>
      </c>
      <c r="BE200" s="241">
        <f>IF(N200="základní",J200,0)</f>
        <v>0</v>
      </c>
      <c r="BF200" s="241">
        <f>IF(N200="snížená",J200,0)</f>
        <v>0</v>
      </c>
      <c r="BG200" s="241">
        <f>IF(N200="zákl. přenesená",J200,0)</f>
        <v>0</v>
      </c>
      <c r="BH200" s="241">
        <f>IF(N200="sníž. přenesená",J200,0)</f>
        <v>0</v>
      </c>
      <c r="BI200" s="241">
        <f>IF(N200="nulová",J200,0)</f>
        <v>0</v>
      </c>
      <c r="BJ200" s="13" t="s">
        <v>83</v>
      </c>
      <c r="BK200" s="241">
        <f>ROUND(I200*H200,2)</f>
        <v>0</v>
      </c>
      <c r="BL200" s="13" t="s">
        <v>172</v>
      </c>
      <c r="BM200" s="240" t="s">
        <v>376</v>
      </c>
    </row>
    <row r="201" s="1" customFormat="1" ht="16.5" customHeight="1">
      <c r="B201" s="34"/>
      <c r="C201" s="229" t="s">
        <v>377</v>
      </c>
      <c r="D201" s="229" t="s">
        <v>168</v>
      </c>
      <c r="E201" s="230" t="s">
        <v>378</v>
      </c>
      <c r="F201" s="231" t="s">
        <v>379</v>
      </c>
      <c r="G201" s="232" t="s">
        <v>176</v>
      </c>
      <c r="H201" s="233">
        <v>6</v>
      </c>
      <c r="I201" s="234"/>
      <c r="J201" s="235">
        <f>ROUND(I201*H201,2)</f>
        <v>0</v>
      </c>
      <c r="K201" s="231" t="s">
        <v>1</v>
      </c>
      <c r="L201" s="39"/>
      <c r="M201" s="236" t="s">
        <v>1</v>
      </c>
      <c r="N201" s="237" t="s">
        <v>41</v>
      </c>
      <c r="O201" s="82"/>
      <c r="P201" s="238">
        <f>O201*H201</f>
        <v>0</v>
      </c>
      <c r="Q201" s="238">
        <v>0</v>
      </c>
      <c r="R201" s="238">
        <f>Q201*H201</f>
        <v>0</v>
      </c>
      <c r="S201" s="238">
        <v>0</v>
      </c>
      <c r="T201" s="239">
        <f>S201*H201</f>
        <v>0</v>
      </c>
      <c r="AR201" s="240" t="s">
        <v>172</v>
      </c>
      <c r="AT201" s="240" t="s">
        <v>168</v>
      </c>
      <c r="AU201" s="240" t="s">
        <v>89</v>
      </c>
      <c r="AY201" s="13" t="s">
        <v>166</v>
      </c>
      <c r="BE201" s="241">
        <f>IF(N201="základní",J201,0)</f>
        <v>0</v>
      </c>
      <c r="BF201" s="241">
        <f>IF(N201="snížená",J201,0)</f>
        <v>0</v>
      </c>
      <c r="BG201" s="241">
        <f>IF(N201="zákl. přenesená",J201,0)</f>
        <v>0</v>
      </c>
      <c r="BH201" s="241">
        <f>IF(N201="sníž. přenesená",J201,0)</f>
        <v>0</v>
      </c>
      <c r="BI201" s="241">
        <f>IF(N201="nulová",J201,0)</f>
        <v>0</v>
      </c>
      <c r="BJ201" s="13" t="s">
        <v>83</v>
      </c>
      <c r="BK201" s="241">
        <f>ROUND(I201*H201,2)</f>
        <v>0</v>
      </c>
      <c r="BL201" s="13" t="s">
        <v>172</v>
      </c>
      <c r="BM201" s="240" t="s">
        <v>380</v>
      </c>
    </row>
    <row r="202" s="1" customFormat="1" ht="16.5" customHeight="1">
      <c r="B202" s="34"/>
      <c r="C202" s="229" t="s">
        <v>381</v>
      </c>
      <c r="D202" s="229" t="s">
        <v>168</v>
      </c>
      <c r="E202" s="230" t="s">
        <v>382</v>
      </c>
      <c r="F202" s="231" t="s">
        <v>383</v>
      </c>
      <c r="G202" s="232" t="s">
        <v>176</v>
      </c>
      <c r="H202" s="233">
        <v>8</v>
      </c>
      <c r="I202" s="234"/>
      <c r="J202" s="235">
        <f>ROUND(I202*H202,2)</f>
        <v>0</v>
      </c>
      <c r="K202" s="231" t="s">
        <v>1</v>
      </c>
      <c r="L202" s="39"/>
      <c r="M202" s="236" t="s">
        <v>1</v>
      </c>
      <c r="N202" s="237" t="s">
        <v>41</v>
      </c>
      <c r="O202" s="82"/>
      <c r="P202" s="238">
        <f>O202*H202</f>
        <v>0</v>
      </c>
      <c r="Q202" s="238">
        <v>0</v>
      </c>
      <c r="R202" s="238">
        <f>Q202*H202</f>
        <v>0</v>
      </c>
      <c r="S202" s="238">
        <v>0</v>
      </c>
      <c r="T202" s="239">
        <f>S202*H202</f>
        <v>0</v>
      </c>
      <c r="AR202" s="240" t="s">
        <v>172</v>
      </c>
      <c r="AT202" s="240" t="s">
        <v>168</v>
      </c>
      <c r="AU202" s="240" t="s">
        <v>89</v>
      </c>
      <c r="AY202" s="13" t="s">
        <v>166</v>
      </c>
      <c r="BE202" s="241">
        <f>IF(N202="základní",J202,0)</f>
        <v>0</v>
      </c>
      <c r="BF202" s="241">
        <f>IF(N202="snížená",J202,0)</f>
        <v>0</v>
      </c>
      <c r="BG202" s="241">
        <f>IF(N202="zákl. přenesená",J202,0)</f>
        <v>0</v>
      </c>
      <c r="BH202" s="241">
        <f>IF(N202="sníž. přenesená",J202,0)</f>
        <v>0</v>
      </c>
      <c r="BI202" s="241">
        <f>IF(N202="nulová",J202,0)</f>
        <v>0</v>
      </c>
      <c r="BJ202" s="13" t="s">
        <v>83</v>
      </c>
      <c r="BK202" s="241">
        <f>ROUND(I202*H202,2)</f>
        <v>0</v>
      </c>
      <c r="BL202" s="13" t="s">
        <v>172</v>
      </c>
      <c r="BM202" s="240" t="s">
        <v>384</v>
      </c>
    </row>
    <row r="203" s="1" customFormat="1" ht="16.5" customHeight="1">
      <c r="B203" s="34"/>
      <c r="C203" s="229" t="s">
        <v>385</v>
      </c>
      <c r="D203" s="229" t="s">
        <v>168</v>
      </c>
      <c r="E203" s="230" t="s">
        <v>386</v>
      </c>
      <c r="F203" s="231" t="s">
        <v>387</v>
      </c>
      <c r="G203" s="232" t="s">
        <v>180</v>
      </c>
      <c r="H203" s="233">
        <v>0.40000000000000002</v>
      </c>
      <c r="I203" s="234"/>
      <c r="J203" s="235">
        <f>ROUND(I203*H203,2)</f>
        <v>0</v>
      </c>
      <c r="K203" s="231" t="s">
        <v>1</v>
      </c>
      <c r="L203" s="39"/>
      <c r="M203" s="236" t="s">
        <v>1</v>
      </c>
      <c r="N203" s="237" t="s">
        <v>41</v>
      </c>
      <c r="O203" s="82"/>
      <c r="P203" s="238">
        <f>O203*H203</f>
        <v>0</v>
      </c>
      <c r="Q203" s="238">
        <v>0</v>
      </c>
      <c r="R203" s="238">
        <f>Q203*H203</f>
        <v>0</v>
      </c>
      <c r="S203" s="238">
        <v>0</v>
      </c>
      <c r="T203" s="239">
        <f>S203*H203</f>
        <v>0</v>
      </c>
      <c r="AR203" s="240" t="s">
        <v>172</v>
      </c>
      <c r="AT203" s="240" t="s">
        <v>168</v>
      </c>
      <c r="AU203" s="240" t="s">
        <v>89</v>
      </c>
      <c r="AY203" s="13" t="s">
        <v>166</v>
      </c>
      <c r="BE203" s="241">
        <f>IF(N203="základní",J203,0)</f>
        <v>0</v>
      </c>
      <c r="BF203" s="241">
        <f>IF(N203="snížená",J203,0)</f>
        <v>0</v>
      </c>
      <c r="BG203" s="241">
        <f>IF(N203="zákl. přenesená",J203,0)</f>
        <v>0</v>
      </c>
      <c r="BH203" s="241">
        <f>IF(N203="sníž. přenesená",J203,0)</f>
        <v>0</v>
      </c>
      <c r="BI203" s="241">
        <f>IF(N203="nulová",J203,0)</f>
        <v>0</v>
      </c>
      <c r="BJ203" s="13" t="s">
        <v>83</v>
      </c>
      <c r="BK203" s="241">
        <f>ROUND(I203*H203,2)</f>
        <v>0</v>
      </c>
      <c r="BL203" s="13" t="s">
        <v>172</v>
      </c>
      <c r="BM203" s="240" t="s">
        <v>388</v>
      </c>
    </row>
    <row r="204" s="1" customFormat="1" ht="36" customHeight="1">
      <c r="B204" s="34"/>
      <c r="C204" s="229" t="s">
        <v>389</v>
      </c>
      <c r="D204" s="229" t="s">
        <v>168</v>
      </c>
      <c r="E204" s="230" t="s">
        <v>390</v>
      </c>
      <c r="F204" s="231" t="s">
        <v>391</v>
      </c>
      <c r="G204" s="232" t="s">
        <v>278</v>
      </c>
      <c r="H204" s="233">
        <v>0.35999999999999999</v>
      </c>
      <c r="I204" s="234"/>
      <c r="J204" s="235">
        <f>ROUND(I204*H204,2)</f>
        <v>0</v>
      </c>
      <c r="K204" s="231" t="s">
        <v>1</v>
      </c>
      <c r="L204" s="39"/>
      <c r="M204" s="236" t="s">
        <v>1</v>
      </c>
      <c r="N204" s="237" t="s">
        <v>41</v>
      </c>
      <c r="O204" s="82"/>
      <c r="P204" s="238">
        <f>O204*H204</f>
        <v>0</v>
      </c>
      <c r="Q204" s="238">
        <v>0</v>
      </c>
      <c r="R204" s="238">
        <f>Q204*H204</f>
        <v>0</v>
      </c>
      <c r="S204" s="238">
        <v>0</v>
      </c>
      <c r="T204" s="239">
        <f>S204*H204</f>
        <v>0</v>
      </c>
      <c r="AR204" s="240" t="s">
        <v>172</v>
      </c>
      <c r="AT204" s="240" t="s">
        <v>168</v>
      </c>
      <c r="AU204" s="240" t="s">
        <v>89</v>
      </c>
      <c r="AY204" s="13" t="s">
        <v>166</v>
      </c>
      <c r="BE204" s="241">
        <f>IF(N204="základní",J204,0)</f>
        <v>0</v>
      </c>
      <c r="BF204" s="241">
        <f>IF(N204="snížená",J204,0)</f>
        <v>0</v>
      </c>
      <c r="BG204" s="241">
        <f>IF(N204="zákl. přenesená",J204,0)</f>
        <v>0</v>
      </c>
      <c r="BH204" s="241">
        <f>IF(N204="sníž. přenesená",J204,0)</f>
        <v>0</v>
      </c>
      <c r="BI204" s="241">
        <f>IF(N204="nulová",J204,0)</f>
        <v>0</v>
      </c>
      <c r="BJ204" s="13" t="s">
        <v>83</v>
      </c>
      <c r="BK204" s="241">
        <f>ROUND(I204*H204,2)</f>
        <v>0</v>
      </c>
      <c r="BL204" s="13" t="s">
        <v>172</v>
      </c>
      <c r="BM204" s="240" t="s">
        <v>392</v>
      </c>
    </row>
    <row r="205" s="1" customFormat="1" ht="16.5" customHeight="1">
      <c r="B205" s="34"/>
      <c r="C205" s="242" t="s">
        <v>393</v>
      </c>
      <c r="D205" s="242" t="s">
        <v>394</v>
      </c>
      <c r="E205" s="243" t="s">
        <v>395</v>
      </c>
      <c r="F205" s="244" t="s">
        <v>396</v>
      </c>
      <c r="G205" s="245" t="s">
        <v>278</v>
      </c>
      <c r="H205" s="246">
        <v>0.39000000000000001</v>
      </c>
      <c r="I205" s="247"/>
      <c r="J205" s="248">
        <f>ROUND(I205*H205,2)</f>
        <v>0</v>
      </c>
      <c r="K205" s="244" t="s">
        <v>1</v>
      </c>
      <c r="L205" s="249"/>
      <c r="M205" s="250" t="s">
        <v>1</v>
      </c>
      <c r="N205" s="251" t="s">
        <v>41</v>
      </c>
      <c r="O205" s="82"/>
      <c r="P205" s="238">
        <f>O205*H205</f>
        <v>0</v>
      </c>
      <c r="Q205" s="238">
        <v>0</v>
      </c>
      <c r="R205" s="238">
        <f>Q205*H205</f>
        <v>0</v>
      </c>
      <c r="S205" s="238">
        <v>0</v>
      </c>
      <c r="T205" s="239">
        <f>S205*H205</f>
        <v>0</v>
      </c>
      <c r="AR205" s="240" t="s">
        <v>198</v>
      </c>
      <c r="AT205" s="240" t="s">
        <v>394</v>
      </c>
      <c r="AU205" s="240" t="s">
        <v>89</v>
      </c>
      <c r="AY205" s="13" t="s">
        <v>166</v>
      </c>
      <c r="BE205" s="241">
        <f>IF(N205="základní",J205,0)</f>
        <v>0</v>
      </c>
      <c r="BF205" s="241">
        <f>IF(N205="snížená",J205,0)</f>
        <v>0</v>
      </c>
      <c r="BG205" s="241">
        <f>IF(N205="zákl. přenesená",J205,0)</f>
        <v>0</v>
      </c>
      <c r="BH205" s="241">
        <f>IF(N205="sníž. přenesená",J205,0)</f>
        <v>0</v>
      </c>
      <c r="BI205" s="241">
        <f>IF(N205="nulová",J205,0)</f>
        <v>0</v>
      </c>
      <c r="BJ205" s="13" t="s">
        <v>83</v>
      </c>
      <c r="BK205" s="241">
        <f>ROUND(I205*H205,2)</f>
        <v>0</v>
      </c>
      <c r="BL205" s="13" t="s">
        <v>172</v>
      </c>
      <c r="BM205" s="240" t="s">
        <v>397</v>
      </c>
    </row>
    <row r="206" s="1" customFormat="1" ht="24" customHeight="1">
      <c r="B206" s="34"/>
      <c r="C206" s="229" t="s">
        <v>398</v>
      </c>
      <c r="D206" s="229" t="s">
        <v>168</v>
      </c>
      <c r="E206" s="230" t="s">
        <v>399</v>
      </c>
      <c r="F206" s="231" t="s">
        <v>400</v>
      </c>
      <c r="G206" s="232" t="s">
        <v>205</v>
      </c>
      <c r="H206" s="233">
        <v>79</v>
      </c>
      <c r="I206" s="234"/>
      <c r="J206" s="235">
        <f>ROUND(I206*H206,2)</f>
        <v>0</v>
      </c>
      <c r="K206" s="231" t="s">
        <v>1</v>
      </c>
      <c r="L206" s="39"/>
      <c r="M206" s="236" t="s">
        <v>1</v>
      </c>
      <c r="N206" s="237" t="s">
        <v>41</v>
      </c>
      <c r="O206" s="82"/>
      <c r="P206" s="238">
        <f>O206*H206</f>
        <v>0</v>
      </c>
      <c r="Q206" s="238">
        <v>0</v>
      </c>
      <c r="R206" s="238">
        <f>Q206*H206</f>
        <v>0</v>
      </c>
      <c r="S206" s="238">
        <v>0</v>
      </c>
      <c r="T206" s="239">
        <f>S206*H206</f>
        <v>0</v>
      </c>
      <c r="AR206" s="240" t="s">
        <v>172</v>
      </c>
      <c r="AT206" s="240" t="s">
        <v>168</v>
      </c>
      <c r="AU206" s="240" t="s">
        <v>89</v>
      </c>
      <c r="AY206" s="13" t="s">
        <v>166</v>
      </c>
      <c r="BE206" s="241">
        <f>IF(N206="základní",J206,0)</f>
        <v>0</v>
      </c>
      <c r="BF206" s="241">
        <f>IF(N206="snížená",J206,0)</f>
        <v>0</v>
      </c>
      <c r="BG206" s="241">
        <f>IF(N206="zákl. přenesená",J206,0)</f>
        <v>0</v>
      </c>
      <c r="BH206" s="241">
        <f>IF(N206="sníž. přenesená",J206,0)</f>
        <v>0</v>
      </c>
      <c r="BI206" s="241">
        <f>IF(N206="nulová",J206,0)</f>
        <v>0</v>
      </c>
      <c r="BJ206" s="13" t="s">
        <v>83</v>
      </c>
      <c r="BK206" s="241">
        <f>ROUND(I206*H206,2)</f>
        <v>0</v>
      </c>
      <c r="BL206" s="13" t="s">
        <v>172</v>
      </c>
      <c r="BM206" s="240" t="s">
        <v>401</v>
      </c>
    </row>
    <row r="207" s="1" customFormat="1" ht="24" customHeight="1">
      <c r="B207" s="34"/>
      <c r="C207" s="229" t="s">
        <v>402</v>
      </c>
      <c r="D207" s="229" t="s">
        <v>168</v>
      </c>
      <c r="E207" s="230" t="s">
        <v>403</v>
      </c>
      <c r="F207" s="231" t="s">
        <v>404</v>
      </c>
      <c r="G207" s="232" t="s">
        <v>180</v>
      </c>
      <c r="H207" s="233">
        <v>3.2160000000000002</v>
      </c>
      <c r="I207" s="234"/>
      <c r="J207" s="235">
        <f>ROUND(I207*H207,2)</f>
        <v>0</v>
      </c>
      <c r="K207" s="231" t="s">
        <v>196</v>
      </c>
      <c r="L207" s="39"/>
      <c r="M207" s="236" t="s">
        <v>1</v>
      </c>
      <c r="N207" s="237" t="s">
        <v>41</v>
      </c>
      <c r="O207" s="82"/>
      <c r="P207" s="238">
        <f>O207*H207</f>
        <v>0</v>
      </c>
      <c r="Q207" s="238">
        <v>2.45329</v>
      </c>
      <c r="R207" s="238">
        <f>Q207*H207</f>
        <v>7.8897806400000006</v>
      </c>
      <c r="S207" s="238">
        <v>0</v>
      </c>
      <c r="T207" s="239">
        <f>S207*H207</f>
        <v>0</v>
      </c>
      <c r="AR207" s="240" t="s">
        <v>172</v>
      </c>
      <c r="AT207" s="240" t="s">
        <v>168</v>
      </c>
      <c r="AU207" s="240" t="s">
        <v>89</v>
      </c>
      <c r="AY207" s="13" t="s">
        <v>166</v>
      </c>
      <c r="BE207" s="241">
        <f>IF(N207="základní",J207,0)</f>
        <v>0</v>
      </c>
      <c r="BF207" s="241">
        <f>IF(N207="snížená",J207,0)</f>
        <v>0</v>
      </c>
      <c r="BG207" s="241">
        <f>IF(N207="zákl. přenesená",J207,0)</f>
        <v>0</v>
      </c>
      <c r="BH207" s="241">
        <f>IF(N207="sníž. přenesená",J207,0)</f>
        <v>0</v>
      </c>
      <c r="BI207" s="241">
        <f>IF(N207="nulová",J207,0)</f>
        <v>0</v>
      </c>
      <c r="BJ207" s="13" t="s">
        <v>83</v>
      </c>
      <c r="BK207" s="241">
        <f>ROUND(I207*H207,2)</f>
        <v>0</v>
      </c>
      <c r="BL207" s="13" t="s">
        <v>172</v>
      </c>
      <c r="BM207" s="240" t="s">
        <v>405</v>
      </c>
    </row>
    <row r="208" s="1" customFormat="1" ht="24" customHeight="1">
      <c r="B208" s="34"/>
      <c r="C208" s="229" t="s">
        <v>406</v>
      </c>
      <c r="D208" s="229" t="s">
        <v>168</v>
      </c>
      <c r="E208" s="230" t="s">
        <v>407</v>
      </c>
      <c r="F208" s="231" t="s">
        <v>408</v>
      </c>
      <c r="G208" s="232" t="s">
        <v>245</v>
      </c>
      <c r="H208" s="233">
        <v>32.159999999999997</v>
      </c>
      <c r="I208" s="234"/>
      <c r="J208" s="235">
        <f>ROUND(I208*H208,2)</f>
        <v>0</v>
      </c>
      <c r="K208" s="231" t="s">
        <v>196</v>
      </c>
      <c r="L208" s="39"/>
      <c r="M208" s="236" t="s">
        <v>1</v>
      </c>
      <c r="N208" s="237" t="s">
        <v>41</v>
      </c>
      <c r="O208" s="82"/>
      <c r="P208" s="238">
        <f>O208*H208</f>
        <v>0</v>
      </c>
      <c r="Q208" s="238">
        <v>0.0024399999999999999</v>
      </c>
      <c r="R208" s="238">
        <f>Q208*H208</f>
        <v>0.078470399999999982</v>
      </c>
      <c r="S208" s="238">
        <v>0</v>
      </c>
      <c r="T208" s="239">
        <f>S208*H208</f>
        <v>0</v>
      </c>
      <c r="AR208" s="240" t="s">
        <v>172</v>
      </c>
      <c r="AT208" s="240" t="s">
        <v>168</v>
      </c>
      <c r="AU208" s="240" t="s">
        <v>89</v>
      </c>
      <c r="AY208" s="13" t="s">
        <v>166</v>
      </c>
      <c r="BE208" s="241">
        <f>IF(N208="základní",J208,0)</f>
        <v>0</v>
      </c>
      <c r="BF208" s="241">
        <f>IF(N208="snížená",J208,0)</f>
        <v>0</v>
      </c>
      <c r="BG208" s="241">
        <f>IF(N208="zákl. přenesená",J208,0)</f>
        <v>0</v>
      </c>
      <c r="BH208" s="241">
        <f>IF(N208="sníž. přenesená",J208,0)</f>
        <v>0</v>
      </c>
      <c r="BI208" s="241">
        <f>IF(N208="nulová",J208,0)</f>
        <v>0</v>
      </c>
      <c r="BJ208" s="13" t="s">
        <v>83</v>
      </c>
      <c r="BK208" s="241">
        <f>ROUND(I208*H208,2)</f>
        <v>0</v>
      </c>
      <c r="BL208" s="13" t="s">
        <v>172</v>
      </c>
      <c r="BM208" s="240" t="s">
        <v>409</v>
      </c>
    </row>
    <row r="209" s="1" customFormat="1" ht="24" customHeight="1">
      <c r="B209" s="34"/>
      <c r="C209" s="229" t="s">
        <v>410</v>
      </c>
      <c r="D209" s="229" t="s">
        <v>168</v>
      </c>
      <c r="E209" s="230" t="s">
        <v>411</v>
      </c>
      <c r="F209" s="231" t="s">
        <v>412</v>
      </c>
      <c r="G209" s="232" t="s">
        <v>245</v>
      </c>
      <c r="H209" s="233">
        <v>32.159999999999997</v>
      </c>
      <c r="I209" s="234"/>
      <c r="J209" s="235">
        <f>ROUND(I209*H209,2)</f>
        <v>0</v>
      </c>
      <c r="K209" s="231" t="s">
        <v>196</v>
      </c>
      <c r="L209" s="39"/>
      <c r="M209" s="236" t="s">
        <v>1</v>
      </c>
      <c r="N209" s="237" t="s">
        <v>41</v>
      </c>
      <c r="O209" s="82"/>
      <c r="P209" s="238">
        <f>O209*H209</f>
        <v>0</v>
      </c>
      <c r="Q209" s="238">
        <v>0</v>
      </c>
      <c r="R209" s="238">
        <f>Q209*H209</f>
        <v>0</v>
      </c>
      <c r="S209" s="238">
        <v>0</v>
      </c>
      <c r="T209" s="239">
        <f>S209*H209</f>
        <v>0</v>
      </c>
      <c r="AR209" s="240" t="s">
        <v>172</v>
      </c>
      <c r="AT209" s="240" t="s">
        <v>168</v>
      </c>
      <c r="AU209" s="240" t="s">
        <v>89</v>
      </c>
      <c r="AY209" s="13" t="s">
        <v>166</v>
      </c>
      <c r="BE209" s="241">
        <f>IF(N209="základní",J209,0)</f>
        <v>0</v>
      </c>
      <c r="BF209" s="241">
        <f>IF(N209="snížená",J209,0)</f>
        <v>0</v>
      </c>
      <c r="BG209" s="241">
        <f>IF(N209="zákl. přenesená",J209,0)</f>
        <v>0</v>
      </c>
      <c r="BH209" s="241">
        <f>IF(N209="sníž. přenesená",J209,0)</f>
        <v>0</v>
      </c>
      <c r="BI209" s="241">
        <f>IF(N209="nulová",J209,0)</f>
        <v>0</v>
      </c>
      <c r="BJ209" s="13" t="s">
        <v>83</v>
      </c>
      <c r="BK209" s="241">
        <f>ROUND(I209*H209,2)</f>
        <v>0</v>
      </c>
      <c r="BL209" s="13" t="s">
        <v>172</v>
      </c>
      <c r="BM209" s="240" t="s">
        <v>413</v>
      </c>
    </row>
    <row r="210" s="1" customFormat="1" ht="16.5" customHeight="1">
      <c r="B210" s="34"/>
      <c r="C210" s="229" t="s">
        <v>414</v>
      </c>
      <c r="D210" s="229" t="s">
        <v>168</v>
      </c>
      <c r="E210" s="230" t="s">
        <v>415</v>
      </c>
      <c r="F210" s="231" t="s">
        <v>416</v>
      </c>
      <c r="G210" s="232" t="s">
        <v>278</v>
      </c>
      <c r="H210" s="233">
        <v>0.26000000000000001</v>
      </c>
      <c r="I210" s="234"/>
      <c r="J210" s="235">
        <f>ROUND(I210*H210,2)</f>
        <v>0</v>
      </c>
      <c r="K210" s="231" t="s">
        <v>196</v>
      </c>
      <c r="L210" s="39"/>
      <c r="M210" s="236" t="s">
        <v>1</v>
      </c>
      <c r="N210" s="237" t="s">
        <v>41</v>
      </c>
      <c r="O210" s="82"/>
      <c r="P210" s="238">
        <f>O210*H210</f>
        <v>0</v>
      </c>
      <c r="Q210" s="238">
        <v>1.0519700000000001</v>
      </c>
      <c r="R210" s="238">
        <f>Q210*H210</f>
        <v>0.27351220000000004</v>
      </c>
      <c r="S210" s="238">
        <v>0</v>
      </c>
      <c r="T210" s="239">
        <f>S210*H210</f>
        <v>0</v>
      </c>
      <c r="AR210" s="240" t="s">
        <v>172</v>
      </c>
      <c r="AT210" s="240" t="s">
        <v>168</v>
      </c>
      <c r="AU210" s="240" t="s">
        <v>89</v>
      </c>
      <c r="AY210" s="13" t="s">
        <v>166</v>
      </c>
      <c r="BE210" s="241">
        <f>IF(N210="základní",J210,0)</f>
        <v>0</v>
      </c>
      <c r="BF210" s="241">
        <f>IF(N210="snížená",J210,0)</f>
        <v>0</v>
      </c>
      <c r="BG210" s="241">
        <f>IF(N210="zákl. přenesená",J210,0)</f>
        <v>0</v>
      </c>
      <c r="BH210" s="241">
        <f>IF(N210="sníž. přenesená",J210,0)</f>
        <v>0</v>
      </c>
      <c r="BI210" s="241">
        <f>IF(N210="nulová",J210,0)</f>
        <v>0</v>
      </c>
      <c r="BJ210" s="13" t="s">
        <v>83</v>
      </c>
      <c r="BK210" s="241">
        <f>ROUND(I210*H210,2)</f>
        <v>0</v>
      </c>
      <c r="BL210" s="13" t="s">
        <v>172</v>
      </c>
      <c r="BM210" s="240" t="s">
        <v>417</v>
      </c>
    </row>
    <row r="211" s="1" customFormat="1" ht="24" customHeight="1">
      <c r="B211" s="34"/>
      <c r="C211" s="229" t="s">
        <v>418</v>
      </c>
      <c r="D211" s="229" t="s">
        <v>168</v>
      </c>
      <c r="E211" s="230" t="s">
        <v>419</v>
      </c>
      <c r="F211" s="231" t="s">
        <v>420</v>
      </c>
      <c r="G211" s="232" t="s">
        <v>245</v>
      </c>
      <c r="H211" s="233">
        <v>398</v>
      </c>
      <c r="I211" s="234"/>
      <c r="J211" s="235">
        <f>ROUND(I211*H211,2)</f>
        <v>0</v>
      </c>
      <c r="K211" s="231" t="s">
        <v>1</v>
      </c>
      <c r="L211" s="39"/>
      <c r="M211" s="236" t="s">
        <v>1</v>
      </c>
      <c r="N211" s="237" t="s">
        <v>41</v>
      </c>
      <c r="O211" s="82"/>
      <c r="P211" s="238">
        <f>O211*H211</f>
        <v>0</v>
      </c>
      <c r="Q211" s="238">
        <v>0</v>
      </c>
      <c r="R211" s="238">
        <f>Q211*H211</f>
        <v>0</v>
      </c>
      <c r="S211" s="238">
        <v>0</v>
      </c>
      <c r="T211" s="239">
        <f>S211*H211</f>
        <v>0</v>
      </c>
      <c r="AR211" s="240" t="s">
        <v>172</v>
      </c>
      <c r="AT211" s="240" t="s">
        <v>168</v>
      </c>
      <c r="AU211" s="240" t="s">
        <v>89</v>
      </c>
      <c r="AY211" s="13" t="s">
        <v>166</v>
      </c>
      <c r="BE211" s="241">
        <f>IF(N211="základní",J211,0)</f>
        <v>0</v>
      </c>
      <c r="BF211" s="241">
        <f>IF(N211="snížená",J211,0)</f>
        <v>0</v>
      </c>
      <c r="BG211" s="241">
        <f>IF(N211="zákl. přenesená",J211,0)</f>
        <v>0</v>
      </c>
      <c r="BH211" s="241">
        <f>IF(N211="sníž. přenesená",J211,0)</f>
        <v>0</v>
      </c>
      <c r="BI211" s="241">
        <f>IF(N211="nulová",J211,0)</f>
        <v>0</v>
      </c>
      <c r="BJ211" s="13" t="s">
        <v>83</v>
      </c>
      <c r="BK211" s="241">
        <f>ROUND(I211*H211,2)</f>
        <v>0</v>
      </c>
      <c r="BL211" s="13" t="s">
        <v>172</v>
      </c>
      <c r="BM211" s="240" t="s">
        <v>421</v>
      </c>
    </row>
    <row r="212" s="1" customFormat="1" ht="24" customHeight="1">
      <c r="B212" s="34"/>
      <c r="C212" s="229" t="s">
        <v>422</v>
      </c>
      <c r="D212" s="229" t="s">
        <v>168</v>
      </c>
      <c r="E212" s="230" t="s">
        <v>423</v>
      </c>
      <c r="F212" s="231" t="s">
        <v>424</v>
      </c>
      <c r="G212" s="232" t="s">
        <v>205</v>
      </c>
      <c r="H212" s="233">
        <v>142</v>
      </c>
      <c r="I212" s="234"/>
      <c r="J212" s="235">
        <f>ROUND(I212*H212,2)</f>
        <v>0</v>
      </c>
      <c r="K212" s="231" t="s">
        <v>1</v>
      </c>
      <c r="L212" s="39"/>
      <c r="M212" s="236" t="s">
        <v>1</v>
      </c>
      <c r="N212" s="237" t="s">
        <v>41</v>
      </c>
      <c r="O212" s="82"/>
      <c r="P212" s="238">
        <f>O212*H212</f>
        <v>0</v>
      </c>
      <c r="Q212" s="238">
        <v>0</v>
      </c>
      <c r="R212" s="238">
        <f>Q212*H212</f>
        <v>0</v>
      </c>
      <c r="S212" s="238">
        <v>0</v>
      </c>
      <c r="T212" s="239">
        <f>S212*H212</f>
        <v>0</v>
      </c>
      <c r="AR212" s="240" t="s">
        <v>172</v>
      </c>
      <c r="AT212" s="240" t="s">
        <v>168</v>
      </c>
      <c r="AU212" s="240" t="s">
        <v>89</v>
      </c>
      <c r="AY212" s="13" t="s">
        <v>166</v>
      </c>
      <c r="BE212" s="241">
        <f>IF(N212="základní",J212,0)</f>
        <v>0</v>
      </c>
      <c r="BF212" s="241">
        <f>IF(N212="snížená",J212,0)</f>
        <v>0</v>
      </c>
      <c r="BG212" s="241">
        <f>IF(N212="zákl. přenesená",J212,0)</f>
        <v>0</v>
      </c>
      <c r="BH212" s="241">
        <f>IF(N212="sníž. přenesená",J212,0)</f>
        <v>0</v>
      </c>
      <c r="BI212" s="241">
        <f>IF(N212="nulová",J212,0)</f>
        <v>0</v>
      </c>
      <c r="BJ212" s="13" t="s">
        <v>83</v>
      </c>
      <c r="BK212" s="241">
        <f>ROUND(I212*H212,2)</f>
        <v>0</v>
      </c>
      <c r="BL212" s="13" t="s">
        <v>172</v>
      </c>
      <c r="BM212" s="240" t="s">
        <v>425</v>
      </c>
    </row>
    <row r="213" s="1" customFormat="1" ht="24" customHeight="1">
      <c r="B213" s="34"/>
      <c r="C213" s="229" t="s">
        <v>426</v>
      </c>
      <c r="D213" s="229" t="s">
        <v>168</v>
      </c>
      <c r="E213" s="230" t="s">
        <v>427</v>
      </c>
      <c r="F213" s="231" t="s">
        <v>428</v>
      </c>
      <c r="G213" s="232" t="s">
        <v>245</v>
      </c>
      <c r="H213" s="233">
        <v>2</v>
      </c>
      <c r="I213" s="234"/>
      <c r="J213" s="235">
        <f>ROUND(I213*H213,2)</f>
        <v>0</v>
      </c>
      <c r="K213" s="231" t="s">
        <v>1</v>
      </c>
      <c r="L213" s="39"/>
      <c r="M213" s="236" t="s">
        <v>1</v>
      </c>
      <c r="N213" s="237" t="s">
        <v>41</v>
      </c>
      <c r="O213" s="82"/>
      <c r="P213" s="238">
        <f>O213*H213</f>
        <v>0</v>
      </c>
      <c r="Q213" s="238">
        <v>0</v>
      </c>
      <c r="R213" s="238">
        <f>Q213*H213</f>
        <v>0</v>
      </c>
      <c r="S213" s="238">
        <v>0</v>
      </c>
      <c r="T213" s="239">
        <f>S213*H213</f>
        <v>0</v>
      </c>
      <c r="AR213" s="240" t="s">
        <v>172</v>
      </c>
      <c r="AT213" s="240" t="s">
        <v>168</v>
      </c>
      <c r="AU213" s="240" t="s">
        <v>89</v>
      </c>
      <c r="AY213" s="13" t="s">
        <v>166</v>
      </c>
      <c r="BE213" s="241">
        <f>IF(N213="základní",J213,0)</f>
        <v>0</v>
      </c>
      <c r="BF213" s="241">
        <f>IF(N213="snížená",J213,0)</f>
        <v>0</v>
      </c>
      <c r="BG213" s="241">
        <f>IF(N213="zákl. přenesená",J213,0)</f>
        <v>0</v>
      </c>
      <c r="BH213" s="241">
        <f>IF(N213="sníž. přenesená",J213,0)</f>
        <v>0</v>
      </c>
      <c r="BI213" s="241">
        <f>IF(N213="nulová",J213,0)</f>
        <v>0</v>
      </c>
      <c r="BJ213" s="13" t="s">
        <v>83</v>
      </c>
      <c r="BK213" s="241">
        <f>ROUND(I213*H213,2)</f>
        <v>0</v>
      </c>
      <c r="BL213" s="13" t="s">
        <v>172</v>
      </c>
      <c r="BM213" s="240" t="s">
        <v>429</v>
      </c>
    </row>
    <row r="214" s="1" customFormat="1" ht="24" customHeight="1">
      <c r="B214" s="34"/>
      <c r="C214" s="229" t="s">
        <v>430</v>
      </c>
      <c r="D214" s="229" t="s">
        <v>168</v>
      </c>
      <c r="E214" s="230" t="s">
        <v>431</v>
      </c>
      <c r="F214" s="231" t="s">
        <v>432</v>
      </c>
      <c r="G214" s="232" t="s">
        <v>180</v>
      </c>
      <c r="H214" s="233">
        <v>17</v>
      </c>
      <c r="I214" s="234"/>
      <c r="J214" s="235">
        <f>ROUND(I214*H214,2)</f>
        <v>0</v>
      </c>
      <c r="K214" s="231" t="s">
        <v>1</v>
      </c>
      <c r="L214" s="39"/>
      <c r="M214" s="236" t="s">
        <v>1</v>
      </c>
      <c r="N214" s="237" t="s">
        <v>41</v>
      </c>
      <c r="O214" s="82"/>
      <c r="P214" s="238">
        <f>O214*H214</f>
        <v>0</v>
      </c>
      <c r="Q214" s="238">
        <v>0</v>
      </c>
      <c r="R214" s="238">
        <f>Q214*H214</f>
        <v>0</v>
      </c>
      <c r="S214" s="238">
        <v>0</v>
      </c>
      <c r="T214" s="239">
        <f>S214*H214</f>
        <v>0</v>
      </c>
      <c r="AR214" s="240" t="s">
        <v>172</v>
      </c>
      <c r="AT214" s="240" t="s">
        <v>168</v>
      </c>
      <c r="AU214" s="240" t="s">
        <v>89</v>
      </c>
      <c r="AY214" s="13" t="s">
        <v>166</v>
      </c>
      <c r="BE214" s="241">
        <f>IF(N214="základní",J214,0)</f>
        <v>0</v>
      </c>
      <c r="BF214" s="241">
        <f>IF(N214="snížená",J214,0)</f>
        <v>0</v>
      </c>
      <c r="BG214" s="241">
        <f>IF(N214="zákl. přenesená",J214,0)</f>
        <v>0</v>
      </c>
      <c r="BH214" s="241">
        <f>IF(N214="sníž. přenesená",J214,0)</f>
        <v>0</v>
      </c>
      <c r="BI214" s="241">
        <f>IF(N214="nulová",J214,0)</f>
        <v>0</v>
      </c>
      <c r="BJ214" s="13" t="s">
        <v>83</v>
      </c>
      <c r="BK214" s="241">
        <f>ROUND(I214*H214,2)</f>
        <v>0</v>
      </c>
      <c r="BL214" s="13" t="s">
        <v>172</v>
      </c>
      <c r="BM214" s="240" t="s">
        <v>433</v>
      </c>
    </row>
    <row r="215" s="1" customFormat="1" ht="36" customHeight="1">
      <c r="B215" s="34"/>
      <c r="C215" s="229" t="s">
        <v>434</v>
      </c>
      <c r="D215" s="229" t="s">
        <v>168</v>
      </c>
      <c r="E215" s="230" t="s">
        <v>435</v>
      </c>
      <c r="F215" s="231" t="s">
        <v>436</v>
      </c>
      <c r="G215" s="232" t="s">
        <v>245</v>
      </c>
      <c r="H215" s="233">
        <v>105</v>
      </c>
      <c r="I215" s="234"/>
      <c r="J215" s="235">
        <f>ROUND(I215*H215,2)</f>
        <v>0</v>
      </c>
      <c r="K215" s="231" t="s">
        <v>1</v>
      </c>
      <c r="L215" s="39"/>
      <c r="M215" s="236" t="s">
        <v>1</v>
      </c>
      <c r="N215" s="237" t="s">
        <v>41</v>
      </c>
      <c r="O215" s="82"/>
      <c r="P215" s="238">
        <f>O215*H215</f>
        <v>0</v>
      </c>
      <c r="Q215" s="238">
        <v>0</v>
      </c>
      <c r="R215" s="238">
        <f>Q215*H215</f>
        <v>0</v>
      </c>
      <c r="S215" s="238">
        <v>0</v>
      </c>
      <c r="T215" s="239">
        <f>S215*H215</f>
        <v>0</v>
      </c>
      <c r="AR215" s="240" t="s">
        <v>172</v>
      </c>
      <c r="AT215" s="240" t="s">
        <v>168</v>
      </c>
      <c r="AU215" s="240" t="s">
        <v>89</v>
      </c>
      <c r="AY215" s="13" t="s">
        <v>166</v>
      </c>
      <c r="BE215" s="241">
        <f>IF(N215="základní",J215,0)</f>
        <v>0</v>
      </c>
      <c r="BF215" s="241">
        <f>IF(N215="snížená",J215,0)</f>
        <v>0</v>
      </c>
      <c r="BG215" s="241">
        <f>IF(N215="zákl. přenesená",J215,0)</f>
        <v>0</v>
      </c>
      <c r="BH215" s="241">
        <f>IF(N215="sníž. přenesená",J215,0)</f>
        <v>0</v>
      </c>
      <c r="BI215" s="241">
        <f>IF(N215="nulová",J215,0)</f>
        <v>0</v>
      </c>
      <c r="BJ215" s="13" t="s">
        <v>83</v>
      </c>
      <c r="BK215" s="241">
        <f>ROUND(I215*H215,2)</f>
        <v>0</v>
      </c>
      <c r="BL215" s="13" t="s">
        <v>172</v>
      </c>
      <c r="BM215" s="240" t="s">
        <v>437</v>
      </c>
    </row>
    <row r="216" s="1" customFormat="1" ht="24" customHeight="1">
      <c r="B216" s="34"/>
      <c r="C216" s="229" t="s">
        <v>438</v>
      </c>
      <c r="D216" s="229" t="s">
        <v>168</v>
      </c>
      <c r="E216" s="230" t="s">
        <v>439</v>
      </c>
      <c r="F216" s="231" t="s">
        <v>440</v>
      </c>
      <c r="G216" s="232" t="s">
        <v>278</v>
      </c>
      <c r="H216" s="233">
        <v>2</v>
      </c>
      <c r="I216" s="234"/>
      <c r="J216" s="235">
        <f>ROUND(I216*H216,2)</f>
        <v>0</v>
      </c>
      <c r="K216" s="231" t="s">
        <v>1</v>
      </c>
      <c r="L216" s="39"/>
      <c r="M216" s="236" t="s">
        <v>1</v>
      </c>
      <c r="N216" s="237" t="s">
        <v>41</v>
      </c>
      <c r="O216" s="82"/>
      <c r="P216" s="238">
        <f>O216*H216</f>
        <v>0</v>
      </c>
      <c r="Q216" s="238">
        <v>0</v>
      </c>
      <c r="R216" s="238">
        <f>Q216*H216</f>
        <v>0</v>
      </c>
      <c r="S216" s="238">
        <v>0</v>
      </c>
      <c r="T216" s="239">
        <f>S216*H216</f>
        <v>0</v>
      </c>
      <c r="AR216" s="240" t="s">
        <v>172</v>
      </c>
      <c r="AT216" s="240" t="s">
        <v>168</v>
      </c>
      <c r="AU216" s="240" t="s">
        <v>89</v>
      </c>
      <c r="AY216" s="13" t="s">
        <v>166</v>
      </c>
      <c r="BE216" s="241">
        <f>IF(N216="základní",J216,0)</f>
        <v>0</v>
      </c>
      <c r="BF216" s="241">
        <f>IF(N216="snížená",J216,0)</f>
        <v>0</v>
      </c>
      <c r="BG216" s="241">
        <f>IF(N216="zákl. přenesená",J216,0)</f>
        <v>0</v>
      </c>
      <c r="BH216" s="241">
        <f>IF(N216="sníž. přenesená",J216,0)</f>
        <v>0</v>
      </c>
      <c r="BI216" s="241">
        <f>IF(N216="nulová",J216,0)</f>
        <v>0</v>
      </c>
      <c r="BJ216" s="13" t="s">
        <v>83</v>
      </c>
      <c r="BK216" s="241">
        <f>ROUND(I216*H216,2)</f>
        <v>0</v>
      </c>
      <c r="BL216" s="13" t="s">
        <v>172</v>
      </c>
      <c r="BM216" s="240" t="s">
        <v>441</v>
      </c>
    </row>
    <row r="217" s="1" customFormat="1" ht="24" customHeight="1">
      <c r="B217" s="34"/>
      <c r="C217" s="229" t="s">
        <v>442</v>
      </c>
      <c r="D217" s="229" t="s">
        <v>168</v>
      </c>
      <c r="E217" s="230" t="s">
        <v>443</v>
      </c>
      <c r="F217" s="231" t="s">
        <v>444</v>
      </c>
      <c r="G217" s="232" t="s">
        <v>176</v>
      </c>
      <c r="H217" s="233">
        <v>1</v>
      </c>
      <c r="I217" s="234"/>
      <c r="J217" s="235">
        <f>ROUND(I217*H217,2)</f>
        <v>0</v>
      </c>
      <c r="K217" s="231" t="s">
        <v>1</v>
      </c>
      <c r="L217" s="39"/>
      <c r="M217" s="236" t="s">
        <v>1</v>
      </c>
      <c r="N217" s="237" t="s">
        <v>41</v>
      </c>
      <c r="O217" s="82"/>
      <c r="P217" s="238">
        <f>O217*H217</f>
        <v>0</v>
      </c>
      <c r="Q217" s="238">
        <v>0</v>
      </c>
      <c r="R217" s="238">
        <f>Q217*H217</f>
        <v>0</v>
      </c>
      <c r="S217" s="238">
        <v>0</v>
      </c>
      <c r="T217" s="239">
        <f>S217*H217</f>
        <v>0</v>
      </c>
      <c r="AR217" s="240" t="s">
        <v>172</v>
      </c>
      <c r="AT217" s="240" t="s">
        <v>168</v>
      </c>
      <c r="AU217" s="240" t="s">
        <v>89</v>
      </c>
      <c r="AY217" s="13" t="s">
        <v>166</v>
      </c>
      <c r="BE217" s="241">
        <f>IF(N217="základní",J217,0)</f>
        <v>0</v>
      </c>
      <c r="BF217" s="241">
        <f>IF(N217="snížená",J217,0)</f>
        <v>0</v>
      </c>
      <c r="BG217" s="241">
        <f>IF(N217="zákl. přenesená",J217,0)</f>
        <v>0</v>
      </c>
      <c r="BH217" s="241">
        <f>IF(N217="sníž. přenesená",J217,0)</f>
        <v>0</v>
      </c>
      <c r="BI217" s="241">
        <f>IF(N217="nulová",J217,0)</f>
        <v>0</v>
      </c>
      <c r="BJ217" s="13" t="s">
        <v>83</v>
      </c>
      <c r="BK217" s="241">
        <f>ROUND(I217*H217,2)</f>
        <v>0</v>
      </c>
      <c r="BL217" s="13" t="s">
        <v>172</v>
      </c>
      <c r="BM217" s="240" t="s">
        <v>445</v>
      </c>
    </row>
    <row r="218" s="1" customFormat="1" ht="16.5" customHeight="1">
      <c r="B218" s="34"/>
      <c r="C218" s="229" t="s">
        <v>446</v>
      </c>
      <c r="D218" s="229" t="s">
        <v>168</v>
      </c>
      <c r="E218" s="230" t="s">
        <v>447</v>
      </c>
      <c r="F218" s="231" t="s">
        <v>448</v>
      </c>
      <c r="G218" s="232" t="s">
        <v>176</v>
      </c>
      <c r="H218" s="233">
        <v>15</v>
      </c>
      <c r="I218" s="234"/>
      <c r="J218" s="235">
        <f>ROUND(I218*H218,2)</f>
        <v>0</v>
      </c>
      <c r="K218" s="231" t="s">
        <v>1</v>
      </c>
      <c r="L218" s="39"/>
      <c r="M218" s="236" t="s">
        <v>1</v>
      </c>
      <c r="N218" s="237" t="s">
        <v>41</v>
      </c>
      <c r="O218" s="82"/>
      <c r="P218" s="238">
        <f>O218*H218</f>
        <v>0</v>
      </c>
      <c r="Q218" s="238">
        <v>0</v>
      </c>
      <c r="R218" s="238">
        <f>Q218*H218</f>
        <v>0</v>
      </c>
      <c r="S218" s="238">
        <v>0</v>
      </c>
      <c r="T218" s="239">
        <f>S218*H218</f>
        <v>0</v>
      </c>
      <c r="AR218" s="240" t="s">
        <v>172</v>
      </c>
      <c r="AT218" s="240" t="s">
        <v>168</v>
      </c>
      <c r="AU218" s="240" t="s">
        <v>89</v>
      </c>
      <c r="AY218" s="13" t="s">
        <v>166</v>
      </c>
      <c r="BE218" s="241">
        <f>IF(N218="základní",J218,0)</f>
        <v>0</v>
      </c>
      <c r="BF218" s="241">
        <f>IF(N218="snížená",J218,0)</f>
        <v>0</v>
      </c>
      <c r="BG218" s="241">
        <f>IF(N218="zákl. přenesená",J218,0)</f>
        <v>0</v>
      </c>
      <c r="BH218" s="241">
        <f>IF(N218="sníž. přenesená",J218,0)</f>
        <v>0</v>
      </c>
      <c r="BI218" s="241">
        <f>IF(N218="nulová",J218,0)</f>
        <v>0</v>
      </c>
      <c r="BJ218" s="13" t="s">
        <v>83</v>
      </c>
      <c r="BK218" s="241">
        <f>ROUND(I218*H218,2)</f>
        <v>0</v>
      </c>
      <c r="BL218" s="13" t="s">
        <v>172</v>
      </c>
      <c r="BM218" s="240" t="s">
        <v>449</v>
      </c>
    </row>
    <row r="219" s="11" customFormat="1" ht="22.8" customHeight="1">
      <c r="B219" s="213"/>
      <c r="C219" s="214"/>
      <c r="D219" s="215" t="s">
        <v>75</v>
      </c>
      <c r="E219" s="227" t="s">
        <v>172</v>
      </c>
      <c r="F219" s="227" t="s">
        <v>450</v>
      </c>
      <c r="G219" s="214"/>
      <c r="H219" s="214"/>
      <c r="I219" s="217"/>
      <c r="J219" s="228">
        <f>BK219</f>
        <v>0</v>
      </c>
      <c r="K219" s="214"/>
      <c r="L219" s="219"/>
      <c r="M219" s="220"/>
      <c r="N219" s="221"/>
      <c r="O219" s="221"/>
      <c r="P219" s="222">
        <f>SUM(P220:P235)</f>
        <v>0</v>
      </c>
      <c r="Q219" s="221"/>
      <c r="R219" s="222">
        <f>SUM(R220:R235)</f>
        <v>74.161450000000002</v>
      </c>
      <c r="S219" s="221"/>
      <c r="T219" s="223">
        <f>SUM(T220:T235)</f>
        <v>0</v>
      </c>
      <c r="AR219" s="224" t="s">
        <v>83</v>
      </c>
      <c r="AT219" s="225" t="s">
        <v>75</v>
      </c>
      <c r="AU219" s="225" t="s">
        <v>83</v>
      </c>
      <c r="AY219" s="224" t="s">
        <v>166</v>
      </c>
      <c r="BK219" s="226">
        <f>SUM(BK220:BK235)</f>
        <v>0</v>
      </c>
    </row>
    <row r="220" s="1" customFormat="1" ht="24" customHeight="1">
      <c r="B220" s="34"/>
      <c r="C220" s="229" t="s">
        <v>451</v>
      </c>
      <c r="D220" s="229" t="s">
        <v>168</v>
      </c>
      <c r="E220" s="230" t="s">
        <v>452</v>
      </c>
      <c r="F220" s="231" t="s">
        <v>453</v>
      </c>
      <c r="G220" s="232" t="s">
        <v>176</v>
      </c>
      <c r="H220" s="233">
        <v>23</v>
      </c>
      <c r="I220" s="234"/>
      <c r="J220" s="235">
        <f>ROUND(I220*H220,2)</f>
        <v>0</v>
      </c>
      <c r="K220" s="231" t="s">
        <v>196</v>
      </c>
      <c r="L220" s="39"/>
      <c r="M220" s="236" t="s">
        <v>1</v>
      </c>
      <c r="N220" s="237" t="s">
        <v>41</v>
      </c>
      <c r="O220" s="82"/>
      <c r="P220" s="238">
        <f>O220*H220</f>
        <v>0</v>
      </c>
      <c r="Q220" s="238">
        <v>0.25574999999999998</v>
      </c>
      <c r="R220" s="238">
        <f>Q220*H220</f>
        <v>5.8822499999999991</v>
      </c>
      <c r="S220" s="238">
        <v>0</v>
      </c>
      <c r="T220" s="239">
        <f>S220*H220</f>
        <v>0</v>
      </c>
      <c r="AR220" s="240" t="s">
        <v>172</v>
      </c>
      <c r="AT220" s="240" t="s">
        <v>168</v>
      </c>
      <c r="AU220" s="240" t="s">
        <v>89</v>
      </c>
      <c r="AY220" s="13" t="s">
        <v>166</v>
      </c>
      <c r="BE220" s="241">
        <f>IF(N220="základní",J220,0)</f>
        <v>0</v>
      </c>
      <c r="BF220" s="241">
        <f>IF(N220="snížená",J220,0)</f>
        <v>0</v>
      </c>
      <c r="BG220" s="241">
        <f>IF(N220="zákl. přenesená",J220,0)</f>
        <v>0</v>
      </c>
      <c r="BH220" s="241">
        <f>IF(N220="sníž. přenesená",J220,0)</f>
        <v>0</v>
      </c>
      <c r="BI220" s="241">
        <f>IF(N220="nulová",J220,0)</f>
        <v>0</v>
      </c>
      <c r="BJ220" s="13" t="s">
        <v>83</v>
      </c>
      <c r="BK220" s="241">
        <f>ROUND(I220*H220,2)</f>
        <v>0</v>
      </c>
      <c r="BL220" s="13" t="s">
        <v>172</v>
      </c>
      <c r="BM220" s="240" t="s">
        <v>454</v>
      </c>
    </row>
    <row r="221" s="1" customFormat="1" ht="16.5" customHeight="1">
      <c r="B221" s="34"/>
      <c r="C221" s="242" t="s">
        <v>455</v>
      </c>
      <c r="D221" s="242" t="s">
        <v>394</v>
      </c>
      <c r="E221" s="243" t="s">
        <v>456</v>
      </c>
      <c r="F221" s="244" t="s">
        <v>457</v>
      </c>
      <c r="G221" s="245" t="s">
        <v>176</v>
      </c>
      <c r="H221" s="246">
        <v>23</v>
      </c>
      <c r="I221" s="247"/>
      <c r="J221" s="248">
        <f>ROUND(I221*H221,2)</f>
        <v>0</v>
      </c>
      <c r="K221" s="244" t="s">
        <v>1</v>
      </c>
      <c r="L221" s="249"/>
      <c r="M221" s="250" t="s">
        <v>1</v>
      </c>
      <c r="N221" s="251" t="s">
        <v>41</v>
      </c>
      <c r="O221" s="82"/>
      <c r="P221" s="238">
        <f>O221*H221</f>
        <v>0</v>
      </c>
      <c r="Q221" s="238">
        <v>2.9460000000000002</v>
      </c>
      <c r="R221" s="238">
        <f>Q221*H221</f>
        <v>67.75800000000001</v>
      </c>
      <c r="S221" s="238">
        <v>0</v>
      </c>
      <c r="T221" s="239">
        <f>S221*H221</f>
        <v>0</v>
      </c>
      <c r="AR221" s="240" t="s">
        <v>198</v>
      </c>
      <c r="AT221" s="240" t="s">
        <v>394</v>
      </c>
      <c r="AU221" s="240" t="s">
        <v>89</v>
      </c>
      <c r="AY221" s="13" t="s">
        <v>166</v>
      </c>
      <c r="BE221" s="241">
        <f>IF(N221="základní",J221,0)</f>
        <v>0</v>
      </c>
      <c r="BF221" s="241">
        <f>IF(N221="snížená",J221,0)</f>
        <v>0</v>
      </c>
      <c r="BG221" s="241">
        <f>IF(N221="zákl. přenesená",J221,0)</f>
        <v>0</v>
      </c>
      <c r="BH221" s="241">
        <f>IF(N221="sníž. přenesená",J221,0)</f>
        <v>0</v>
      </c>
      <c r="BI221" s="241">
        <f>IF(N221="nulová",J221,0)</f>
        <v>0</v>
      </c>
      <c r="BJ221" s="13" t="s">
        <v>83</v>
      </c>
      <c r="BK221" s="241">
        <f>ROUND(I221*H221,2)</f>
        <v>0</v>
      </c>
      <c r="BL221" s="13" t="s">
        <v>172</v>
      </c>
      <c r="BM221" s="240" t="s">
        <v>458</v>
      </c>
    </row>
    <row r="222" s="1" customFormat="1" ht="24" customHeight="1">
      <c r="B222" s="34"/>
      <c r="C222" s="229" t="s">
        <v>459</v>
      </c>
      <c r="D222" s="229" t="s">
        <v>168</v>
      </c>
      <c r="E222" s="230" t="s">
        <v>460</v>
      </c>
      <c r="F222" s="231" t="s">
        <v>461</v>
      </c>
      <c r="G222" s="232" t="s">
        <v>176</v>
      </c>
      <c r="H222" s="233">
        <v>5</v>
      </c>
      <c r="I222" s="234"/>
      <c r="J222" s="235">
        <f>ROUND(I222*H222,2)</f>
        <v>0</v>
      </c>
      <c r="K222" s="231" t="s">
        <v>196</v>
      </c>
      <c r="L222" s="39"/>
      <c r="M222" s="236" t="s">
        <v>1</v>
      </c>
      <c r="N222" s="237" t="s">
        <v>41</v>
      </c>
      <c r="O222" s="82"/>
      <c r="P222" s="238">
        <f>O222*H222</f>
        <v>0</v>
      </c>
      <c r="Q222" s="238">
        <v>0.022939999999999999</v>
      </c>
      <c r="R222" s="238">
        <f>Q222*H222</f>
        <v>0.1147</v>
      </c>
      <c r="S222" s="238">
        <v>0</v>
      </c>
      <c r="T222" s="239">
        <f>S222*H222</f>
        <v>0</v>
      </c>
      <c r="AR222" s="240" t="s">
        <v>172</v>
      </c>
      <c r="AT222" s="240" t="s">
        <v>168</v>
      </c>
      <c r="AU222" s="240" t="s">
        <v>89</v>
      </c>
      <c r="AY222" s="13" t="s">
        <v>166</v>
      </c>
      <c r="BE222" s="241">
        <f>IF(N222="základní",J222,0)</f>
        <v>0</v>
      </c>
      <c r="BF222" s="241">
        <f>IF(N222="snížená",J222,0)</f>
        <v>0</v>
      </c>
      <c r="BG222" s="241">
        <f>IF(N222="zákl. přenesená",J222,0)</f>
        <v>0</v>
      </c>
      <c r="BH222" s="241">
        <f>IF(N222="sníž. přenesená",J222,0)</f>
        <v>0</v>
      </c>
      <c r="BI222" s="241">
        <f>IF(N222="nulová",J222,0)</f>
        <v>0</v>
      </c>
      <c r="BJ222" s="13" t="s">
        <v>83</v>
      </c>
      <c r="BK222" s="241">
        <f>ROUND(I222*H222,2)</f>
        <v>0</v>
      </c>
      <c r="BL222" s="13" t="s">
        <v>172</v>
      </c>
      <c r="BM222" s="240" t="s">
        <v>462</v>
      </c>
    </row>
    <row r="223" s="1" customFormat="1" ht="16.5" customHeight="1">
      <c r="B223" s="34"/>
      <c r="C223" s="242" t="s">
        <v>463</v>
      </c>
      <c r="D223" s="242" t="s">
        <v>394</v>
      </c>
      <c r="E223" s="243" t="s">
        <v>464</v>
      </c>
      <c r="F223" s="244" t="s">
        <v>465</v>
      </c>
      <c r="G223" s="245" t="s">
        <v>176</v>
      </c>
      <c r="H223" s="246">
        <v>5</v>
      </c>
      <c r="I223" s="247"/>
      <c r="J223" s="248">
        <f>ROUND(I223*H223,2)</f>
        <v>0</v>
      </c>
      <c r="K223" s="244" t="s">
        <v>196</v>
      </c>
      <c r="L223" s="249"/>
      <c r="M223" s="250" t="s">
        <v>1</v>
      </c>
      <c r="N223" s="251" t="s">
        <v>41</v>
      </c>
      <c r="O223" s="82"/>
      <c r="P223" s="238">
        <f>O223*H223</f>
        <v>0</v>
      </c>
      <c r="Q223" s="238">
        <v>0.081299999999999997</v>
      </c>
      <c r="R223" s="238">
        <f>Q223*H223</f>
        <v>0.40649999999999997</v>
      </c>
      <c r="S223" s="238">
        <v>0</v>
      </c>
      <c r="T223" s="239">
        <f>S223*H223</f>
        <v>0</v>
      </c>
      <c r="AR223" s="240" t="s">
        <v>198</v>
      </c>
      <c r="AT223" s="240" t="s">
        <v>394</v>
      </c>
      <c r="AU223" s="240" t="s">
        <v>89</v>
      </c>
      <c r="AY223" s="13" t="s">
        <v>166</v>
      </c>
      <c r="BE223" s="241">
        <f>IF(N223="základní",J223,0)</f>
        <v>0</v>
      </c>
      <c r="BF223" s="241">
        <f>IF(N223="snížená",J223,0)</f>
        <v>0</v>
      </c>
      <c r="BG223" s="241">
        <f>IF(N223="zákl. přenesená",J223,0)</f>
        <v>0</v>
      </c>
      <c r="BH223" s="241">
        <f>IF(N223="sníž. přenesená",J223,0)</f>
        <v>0</v>
      </c>
      <c r="BI223" s="241">
        <f>IF(N223="nulová",J223,0)</f>
        <v>0</v>
      </c>
      <c r="BJ223" s="13" t="s">
        <v>83</v>
      </c>
      <c r="BK223" s="241">
        <f>ROUND(I223*H223,2)</f>
        <v>0</v>
      </c>
      <c r="BL223" s="13" t="s">
        <v>172</v>
      </c>
      <c r="BM223" s="240" t="s">
        <v>466</v>
      </c>
    </row>
    <row r="224" s="1" customFormat="1" ht="24" customHeight="1">
      <c r="B224" s="34"/>
      <c r="C224" s="229" t="s">
        <v>467</v>
      </c>
      <c r="D224" s="229" t="s">
        <v>168</v>
      </c>
      <c r="E224" s="230" t="s">
        <v>468</v>
      </c>
      <c r="F224" s="231" t="s">
        <v>469</v>
      </c>
      <c r="G224" s="232" t="s">
        <v>245</v>
      </c>
      <c r="H224" s="233">
        <v>1283</v>
      </c>
      <c r="I224" s="234"/>
      <c r="J224" s="235">
        <f>ROUND(I224*H224,2)</f>
        <v>0</v>
      </c>
      <c r="K224" s="231" t="s">
        <v>1</v>
      </c>
      <c r="L224" s="39"/>
      <c r="M224" s="236" t="s">
        <v>1</v>
      </c>
      <c r="N224" s="237" t="s">
        <v>41</v>
      </c>
      <c r="O224" s="82"/>
      <c r="P224" s="238">
        <f>O224*H224</f>
        <v>0</v>
      </c>
      <c r="Q224" s="238">
        <v>0</v>
      </c>
      <c r="R224" s="238">
        <f>Q224*H224</f>
        <v>0</v>
      </c>
      <c r="S224" s="238">
        <v>0</v>
      </c>
      <c r="T224" s="239">
        <f>S224*H224</f>
        <v>0</v>
      </c>
      <c r="AR224" s="240" t="s">
        <v>172</v>
      </c>
      <c r="AT224" s="240" t="s">
        <v>168</v>
      </c>
      <c r="AU224" s="240" t="s">
        <v>89</v>
      </c>
      <c r="AY224" s="13" t="s">
        <v>166</v>
      </c>
      <c r="BE224" s="241">
        <f>IF(N224="základní",J224,0)</f>
        <v>0</v>
      </c>
      <c r="BF224" s="241">
        <f>IF(N224="snížená",J224,0)</f>
        <v>0</v>
      </c>
      <c r="BG224" s="241">
        <f>IF(N224="zákl. přenesená",J224,0)</f>
        <v>0</v>
      </c>
      <c r="BH224" s="241">
        <f>IF(N224="sníž. přenesená",J224,0)</f>
        <v>0</v>
      </c>
      <c r="BI224" s="241">
        <f>IF(N224="nulová",J224,0)</f>
        <v>0</v>
      </c>
      <c r="BJ224" s="13" t="s">
        <v>83</v>
      </c>
      <c r="BK224" s="241">
        <f>ROUND(I224*H224,2)</f>
        <v>0</v>
      </c>
      <c r="BL224" s="13" t="s">
        <v>172</v>
      </c>
      <c r="BM224" s="240" t="s">
        <v>470</v>
      </c>
    </row>
    <row r="225" s="1" customFormat="1" ht="16.5" customHeight="1">
      <c r="B225" s="34"/>
      <c r="C225" s="242" t="s">
        <v>471</v>
      </c>
      <c r="D225" s="242" t="s">
        <v>394</v>
      </c>
      <c r="E225" s="243" t="s">
        <v>472</v>
      </c>
      <c r="F225" s="244" t="s">
        <v>473</v>
      </c>
      <c r="G225" s="245" t="s">
        <v>245</v>
      </c>
      <c r="H225" s="246">
        <v>1283</v>
      </c>
      <c r="I225" s="247"/>
      <c r="J225" s="248">
        <f>ROUND(I225*H225,2)</f>
        <v>0</v>
      </c>
      <c r="K225" s="244" t="s">
        <v>1</v>
      </c>
      <c r="L225" s="249"/>
      <c r="M225" s="250" t="s">
        <v>1</v>
      </c>
      <c r="N225" s="251" t="s">
        <v>41</v>
      </c>
      <c r="O225" s="82"/>
      <c r="P225" s="238">
        <f>O225*H225</f>
        <v>0</v>
      </c>
      <c r="Q225" s="238">
        <v>0</v>
      </c>
      <c r="R225" s="238">
        <f>Q225*H225</f>
        <v>0</v>
      </c>
      <c r="S225" s="238">
        <v>0</v>
      </c>
      <c r="T225" s="239">
        <f>S225*H225</f>
        <v>0</v>
      </c>
      <c r="AR225" s="240" t="s">
        <v>198</v>
      </c>
      <c r="AT225" s="240" t="s">
        <v>394</v>
      </c>
      <c r="AU225" s="240" t="s">
        <v>89</v>
      </c>
      <c r="AY225" s="13" t="s">
        <v>166</v>
      </c>
      <c r="BE225" s="241">
        <f>IF(N225="základní",J225,0)</f>
        <v>0</v>
      </c>
      <c r="BF225" s="241">
        <f>IF(N225="snížená",J225,0)</f>
        <v>0</v>
      </c>
      <c r="BG225" s="241">
        <f>IF(N225="zákl. přenesená",J225,0)</f>
        <v>0</v>
      </c>
      <c r="BH225" s="241">
        <f>IF(N225="sníž. přenesená",J225,0)</f>
        <v>0</v>
      </c>
      <c r="BI225" s="241">
        <f>IF(N225="nulová",J225,0)</f>
        <v>0</v>
      </c>
      <c r="BJ225" s="13" t="s">
        <v>83</v>
      </c>
      <c r="BK225" s="241">
        <f>ROUND(I225*H225,2)</f>
        <v>0</v>
      </c>
      <c r="BL225" s="13" t="s">
        <v>172</v>
      </c>
      <c r="BM225" s="240" t="s">
        <v>474</v>
      </c>
    </row>
    <row r="226" s="1" customFormat="1" ht="16.5" customHeight="1">
      <c r="B226" s="34"/>
      <c r="C226" s="229" t="s">
        <v>475</v>
      </c>
      <c r="D226" s="229" t="s">
        <v>168</v>
      </c>
      <c r="E226" s="230" t="s">
        <v>476</v>
      </c>
      <c r="F226" s="231" t="s">
        <v>477</v>
      </c>
      <c r="G226" s="232" t="s">
        <v>171</v>
      </c>
      <c r="H226" s="233">
        <v>1</v>
      </c>
      <c r="I226" s="234"/>
      <c r="J226" s="235">
        <f>ROUND(I226*H226,2)</f>
        <v>0</v>
      </c>
      <c r="K226" s="231" t="s">
        <v>1</v>
      </c>
      <c r="L226" s="39"/>
      <c r="M226" s="236" t="s">
        <v>1</v>
      </c>
      <c r="N226" s="237" t="s">
        <v>41</v>
      </c>
      <c r="O226" s="82"/>
      <c r="P226" s="238">
        <f>O226*H226</f>
        <v>0</v>
      </c>
      <c r="Q226" s="238">
        <v>0</v>
      </c>
      <c r="R226" s="238">
        <f>Q226*H226</f>
        <v>0</v>
      </c>
      <c r="S226" s="238">
        <v>0</v>
      </c>
      <c r="T226" s="239">
        <f>S226*H226</f>
        <v>0</v>
      </c>
      <c r="AR226" s="240" t="s">
        <v>172</v>
      </c>
      <c r="AT226" s="240" t="s">
        <v>168</v>
      </c>
      <c r="AU226" s="240" t="s">
        <v>89</v>
      </c>
      <c r="AY226" s="13" t="s">
        <v>166</v>
      </c>
      <c r="BE226" s="241">
        <f>IF(N226="základní",J226,0)</f>
        <v>0</v>
      </c>
      <c r="BF226" s="241">
        <f>IF(N226="snížená",J226,0)</f>
        <v>0</v>
      </c>
      <c r="BG226" s="241">
        <f>IF(N226="zákl. přenesená",J226,0)</f>
        <v>0</v>
      </c>
      <c r="BH226" s="241">
        <f>IF(N226="sníž. přenesená",J226,0)</f>
        <v>0</v>
      </c>
      <c r="BI226" s="241">
        <f>IF(N226="nulová",J226,0)</f>
        <v>0</v>
      </c>
      <c r="BJ226" s="13" t="s">
        <v>83</v>
      </c>
      <c r="BK226" s="241">
        <f>ROUND(I226*H226,2)</f>
        <v>0</v>
      </c>
      <c r="BL226" s="13" t="s">
        <v>172</v>
      </c>
      <c r="BM226" s="240" t="s">
        <v>478</v>
      </c>
    </row>
    <row r="227" s="1" customFormat="1" ht="16.5" customHeight="1">
      <c r="B227" s="34"/>
      <c r="C227" s="229" t="s">
        <v>479</v>
      </c>
      <c r="D227" s="229" t="s">
        <v>168</v>
      </c>
      <c r="E227" s="230" t="s">
        <v>480</v>
      </c>
      <c r="F227" s="231" t="s">
        <v>481</v>
      </c>
      <c r="G227" s="232" t="s">
        <v>205</v>
      </c>
      <c r="H227" s="233">
        <v>1270</v>
      </c>
      <c r="I227" s="234"/>
      <c r="J227" s="235">
        <f>ROUND(I227*H227,2)</f>
        <v>0</v>
      </c>
      <c r="K227" s="231" t="s">
        <v>1</v>
      </c>
      <c r="L227" s="39"/>
      <c r="M227" s="236" t="s">
        <v>1</v>
      </c>
      <c r="N227" s="237" t="s">
        <v>41</v>
      </c>
      <c r="O227" s="82"/>
      <c r="P227" s="238">
        <f>O227*H227</f>
        <v>0</v>
      </c>
      <c r="Q227" s="238">
        <v>0</v>
      </c>
      <c r="R227" s="238">
        <f>Q227*H227</f>
        <v>0</v>
      </c>
      <c r="S227" s="238">
        <v>0</v>
      </c>
      <c r="T227" s="239">
        <f>S227*H227</f>
        <v>0</v>
      </c>
      <c r="AR227" s="240" t="s">
        <v>172</v>
      </c>
      <c r="AT227" s="240" t="s">
        <v>168</v>
      </c>
      <c r="AU227" s="240" t="s">
        <v>89</v>
      </c>
      <c r="AY227" s="13" t="s">
        <v>166</v>
      </c>
      <c r="BE227" s="241">
        <f>IF(N227="základní",J227,0)</f>
        <v>0</v>
      </c>
      <c r="BF227" s="241">
        <f>IF(N227="snížená",J227,0)</f>
        <v>0</v>
      </c>
      <c r="BG227" s="241">
        <f>IF(N227="zákl. přenesená",J227,0)</f>
        <v>0</v>
      </c>
      <c r="BH227" s="241">
        <f>IF(N227="sníž. přenesená",J227,0)</f>
        <v>0</v>
      </c>
      <c r="BI227" s="241">
        <f>IF(N227="nulová",J227,0)</f>
        <v>0</v>
      </c>
      <c r="BJ227" s="13" t="s">
        <v>83</v>
      </c>
      <c r="BK227" s="241">
        <f>ROUND(I227*H227,2)</f>
        <v>0</v>
      </c>
      <c r="BL227" s="13" t="s">
        <v>172</v>
      </c>
      <c r="BM227" s="240" t="s">
        <v>482</v>
      </c>
    </row>
    <row r="228" s="1" customFormat="1" ht="24" customHeight="1">
      <c r="B228" s="34"/>
      <c r="C228" s="229" t="s">
        <v>483</v>
      </c>
      <c r="D228" s="229" t="s">
        <v>168</v>
      </c>
      <c r="E228" s="230" t="s">
        <v>484</v>
      </c>
      <c r="F228" s="231" t="s">
        <v>485</v>
      </c>
      <c r="G228" s="232" t="s">
        <v>171</v>
      </c>
      <c r="H228" s="233">
        <v>1</v>
      </c>
      <c r="I228" s="234"/>
      <c r="J228" s="235">
        <f>ROUND(I228*H228,2)</f>
        <v>0</v>
      </c>
      <c r="K228" s="231" t="s">
        <v>1</v>
      </c>
      <c r="L228" s="39"/>
      <c r="M228" s="236" t="s">
        <v>1</v>
      </c>
      <c r="N228" s="237" t="s">
        <v>41</v>
      </c>
      <c r="O228" s="82"/>
      <c r="P228" s="238">
        <f>O228*H228</f>
        <v>0</v>
      </c>
      <c r="Q228" s="238">
        <v>0</v>
      </c>
      <c r="R228" s="238">
        <f>Q228*H228</f>
        <v>0</v>
      </c>
      <c r="S228" s="238">
        <v>0</v>
      </c>
      <c r="T228" s="239">
        <f>S228*H228</f>
        <v>0</v>
      </c>
      <c r="AR228" s="240" t="s">
        <v>230</v>
      </c>
      <c r="AT228" s="240" t="s">
        <v>168</v>
      </c>
      <c r="AU228" s="240" t="s">
        <v>89</v>
      </c>
      <c r="AY228" s="13" t="s">
        <v>166</v>
      </c>
      <c r="BE228" s="241">
        <f>IF(N228="základní",J228,0)</f>
        <v>0</v>
      </c>
      <c r="BF228" s="241">
        <f>IF(N228="snížená",J228,0)</f>
        <v>0</v>
      </c>
      <c r="BG228" s="241">
        <f>IF(N228="zákl. přenesená",J228,0)</f>
        <v>0</v>
      </c>
      <c r="BH228" s="241">
        <f>IF(N228="sníž. přenesená",J228,0)</f>
        <v>0</v>
      </c>
      <c r="BI228" s="241">
        <f>IF(N228="nulová",J228,0)</f>
        <v>0</v>
      </c>
      <c r="BJ228" s="13" t="s">
        <v>83</v>
      </c>
      <c r="BK228" s="241">
        <f>ROUND(I228*H228,2)</f>
        <v>0</v>
      </c>
      <c r="BL228" s="13" t="s">
        <v>230</v>
      </c>
      <c r="BM228" s="240" t="s">
        <v>486</v>
      </c>
    </row>
    <row r="229" s="1" customFormat="1" ht="24" customHeight="1">
      <c r="B229" s="34"/>
      <c r="C229" s="229" t="s">
        <v>487</v>
      </c>
      <c r="D229" s="229" t="s">
        <v>168</v>
      </c>
      <c r="E229" s="230" t="s">
        <v>488</v>
      </c>
      <c r="F229" s="231" t="s">
        <v>489</v>
      </c>
      <c r="G229" s="232" t="s">
        <v>205</v>
      </c>
      <c r="H229" s="233">
        <v>171</v>
      </c>
      <c r="I229" s="234"/>
      <c r="J229" s="235">
        <f>ROUND(I229*H229,2)</f>
        <v>0</v>
      </c>
      <c r="K229" s="231" t="s">
        <v>1</v>
      </c>
      <c r="L229" s="39"/>
      <c r="M229" s="236" t="s">
        <v>1</v>
      </c>
      <c r="N229" s="237" t="s">
        <v>41</v>
      </c>
      <c r="O229" s="82"/>
      <c r="P229" s="238">
        <f>O229*H229</f>
        <v>0</v>
      </c>
      <c r="Q229" s="238">
        <v>0</v>
      </c>
      <c r="R229" s="238">
        <f>Q229*H229</f>
        <v>0</v>
      </c>
      <c r="S229" s="238">
        <v>0</v>
      </c>
      <c r="T229" s="239">
        <f>S229*H229</f>
        <v>0</v>
      </c>
      <c r="AR229" s="240" t="s">
        <v>172</v>
      </c>
      <c r="AT229" s="240" t="s">
        <v>168</v>
      </c>
      <c r="AU229" s="240" t="s">
        <v>89</v>
      </c>
      <c r="AY229" s="13" t="s">
        <v>166</v>
      </c>
      <c r="BE229" s="241">
        <f>IF(N229="základní",J229,0)</f>
        <v>0</v>
      </c>
      <c r="BF229" s="241">
        <f>IF(N229="snížená",J229,0)</f>
        <v>0</v>
      </c>
      <c r="BG229" s="241">
        <f>IF(N229="zákl. přenesená",J229,0)</f>
        <v>0</v>
      </c>
      <c r="BH229" s="241">
        <f>IF(N229="sníž. přenesená",J229,0)</f>
        <v>0</v>
      </c>
      <c r="BI229" s="241">
        <f>IF(N229="nulová",J229,0)</f>
        <v>0</v>
      </c>
      <c r="BJ229" s="13" t="s">
        <v>83</v>
      </c>
      <c r="BK229" s="241">
        <f>ROUND(I229*H229,2)</f>
        <v>0</v>
      </c>
      <c r="BL229" s="13" t="s">
        <v>172</v>
      </c>
      <c r="BM229" s="240" t="s">
        <v>490</v>
      </c>
    </row>
    <row r="230" s="1" customFormat="1" ht="16.5" customHeight="1">
      <c r="B230" s="34"/>
      <c r="C230" s="229" t="s">
        <v>491</v>
      </c>
      <c r="D230" s="229" t="s">
        <v>168</v>
      </c>
      <c r="E230" s="230" t="s">
        <v>492</v>
      </c>
      <c r="F230" s="231" t="s">
        <v>493</v>
      </c>
      <c r="G230" s="232" t="s">
        <v>180</v>
      </c>
      <c r="H230" s="233">
        <v>27</v>
      </c>
      <c r="I230" s="234"/>
      <c r="J230" s="235">
        <f>ROUND(I230*H230,2)</f>
        <v>0</v>
      </c>
      <c r="K230" s="231" t="s">
        <v>1</v>
      </c>
      <c r="L230" s="39"/>
      <c r="M230" s="236" t="s">
        <v>1</v>
      </c>
      <c r="N230" s="237" t="s">
        <v>41</v>
      </c>
      <c r="O230" s="82"/>
      <c r="P230" s="238">
        <f>O230*H230</f>
        <v>0</v>
      </c>
      <c r="Q230" s="238">
        <v>0</v>
      </c>
      <c r="R230" s="238">
        <f>Q230*H230</f>
        <v>0</v>
      </c>
      <c r="S230" s="238">
        <v>0</v>
      </c>
      <c r="T230" s="239">
        <f>S230*H230</f>
        <v>0</v>
      </c>
      <c r="AR230" s="240" t="s">
        <v>172</v>
      </c>
      <c r="AT230" s="240" t="s">
        <v>168</v>
      </c>
      <c r="AU230" s="240" t="s">
        <v>89</v>
      </c>
      <c r="AY230" s="13" t="s">
        <v>166</v>
      </c>
      <c r="BE230" s="241">
        <f>IF(N230="základní",J230,0)</f>
        <v>0</v>
      </c>
      <c r="BF230" s="241">
        <f>IF(N230="snížená",J230,0)</f>
        <v>0</v>
      </c>
      <c r="BG230" s="241">
        <f>IF(N230="zákl. přenesená",J230,0)</f>
        <v>0</v>
      </c>
      <c r="BH230" s="241">
        <f>IF(N230="sníž. přenesená",J230,0)</f>
        <v>0</v>
      </c>
      <c r="BI230" s="241">
        <f>IF(N230="nulová",J230,0)</f>
        <v>0</v>
      </c>
      <c r="BJ230" s="13" t="s">
        <v>83</v>
      </c>
      <c r="BK230" s="241">
        <f>ROUND(I230*H230,2)</f>
        <v>0</v>
      </c>
      <c r="BL230" s="13" t="s">
        <v>172</v>
      </c>
      <c r="BM230" s="240" t="s">
        <v>494</v>
      </c>
    </row>
    <row r="231" s="1" customFormat="1" ht="16.5" customHeight="1">
      <c r="B231" s="34"/>
      <c r="C231" s="229" t="s">
        <v>495</v>
      </c>
      <c r="D231" s="229" t="s">
        <v>168</v>
      </c>
      <c r="E231" s="230" t="s">
        <v>496</v>
      </c>
      <c r="F231" s="231" t="s">
        <v>497</v>
      </c>
      <c r="G231" s="232" t="s">
        <v>245</v>
      </c>
      <c r="H231" s="233">
        <v>161</v>
      </c>
      <c r="I231" s="234"/>
      <c r="J231" s="235">
        <f>ROUND(I231*H231,2)</f>
        <v>0</v>
      </c>
      <c r="K231" s="231" t="s">
        <v>1</v>
      </c>
      <c r="L231" s="39"/>
      <c r="M231" s="236" t="s">
        <v>1</v>
      </c>
      <c r="N231" s="237" t="s">
        <v>41</v>
      </c>
      <c r="O231" s="82"/>
      <c r="P231" s="238">
        <f>O231*H231</f>
        <v>0</v>
      </c>
      <c r="Q231" s="238">
        <v>0</v>
      </c>
      <c r="R231" s="238">
        <f>Q231*H231</f>
        <v>0</v>
      </c>
      <c r="S231" s="238">
        <v>0</v>
      </c>
      <c r="T231" s="239">
        <f>S231*H231</f>
        <v>0</v>
      </c>
      <c r="AR231" s="240" t="s">
        <v>172</v>
      </c>
      <c r="AT231" s="240" t="s">
        <v>168</v>
      </c>
      <c r="AU231" s="240" t="s">
        <v>89</v>
      </c>
      <c r="AY231" s="13" t="s">
        <v>166</v>
      </c>
      <c r="BE231" s="241">
        <f>IF(N231="základní",J231,0)</f>
        <v>0</v>
      </c>
      <c r="BF231" s="241">
        <f>IF(N231="snížená",J231,0)</f>
        <v>0</v>
      </c>
      <c r="BG231" s="241">
        <f>IF(N231="zákl. přenesená",J231,0)</f>
        <v>0</v>
      </c>
      <c r="BH231" s="241">
        <f>IF(N231="sníž. přenesená",J231,0)</f>
        <v>0</v>
      </c>
      <c r="BI231" s="241">
        <f>IF(N231="nulová",J231,0)</f>
        <v>0</v>
      </c>
      <c r="BJ231" s="13" t="s">
        <v>83</v>
      </c>
      <c r="BK231" s="241">
        <f>ROUND(I231*H231,2)</f>
        <v>0</v>
      </c>
      <c r="BL231" s="13" t="s">
        <v>172</v>
      </c>
      <c r="BM231" s="240" t="s">
        <v>498</v>
      </c>
    </row>
    <row r="232" s="1" customFormat="1" ht="24" customHeight="1">
      <c r="B232" s="34"/>
      <c r="C232" s="229" t="s">
        <v>499</v>
      </c>
      <c r="D232" s="229" t="s">
        <v>168</v>
      </c>
      <c r="E232" s="230" t="s">
        <v>500</v>
      </c>
      <c r="F232" s="231" t="s">
        <v>501</v>
      </c>
      <c r="G232" s="232" t="s">
        <v>278</v>
      </c>
      <c r="H232" s="233">
        <v>1.5</v>
      </c>
      <c r="I232" s="234"/>
      <c r="J232" s="235">
        <f>ROUND(I232*H232,2)</f>
        <v>0</v>
      </c>
      <c r="K232" s="231" t="s">
        <v>1</v>
      </c>
      <c r="L232" s="39"/>
      <c r="M232" s="236" t="s">
        <v>1</v>
      </c>
      <c r="N232" s="237" t="s">
        <v>41</v>
      </c>
      <c r="O232" s="82"/>
      <c r="P232" s="238">
        <f>O232*H232</f>
        <v>0</v>
      </c>
      <c r="Q232" s="238">
        <v>0</v>
      </c>
      <c r="R232" s="238">
        <f>Q232*H232</f>
        <v>0</v>
      </c>
      <c r="S232" s="238">
        <v>0</v>
      </c>
      <c r="T232" s="239">
        <f>S232*H232</f>
        <v>0</v>
      </c>
      <c r="AR232" s="240" t="s">
        <v>172</v>
      </c>
      <c r="AT232" s="240" t="s">
        <v>168</v>
      </c>
      <c r="AU232" s="240" t="s">
        <v>89</v>
      </c>
      <c r="AY232" s="13" t="s">
        <v>166</v>
      </c>
      <c r="BE232" s="241">
        <f>IF(N232="základní",J232,0)</f>
        <v>0</v>
      </c>
      <c r="BF232" s="241">
        <f>IF(N232="snížená",J232,0)</f>
        <v>0</v>
      </c>
      <c r="BG232" s="241">
        <f>IF(N232="zákl. přenesená",J232,0)</f>
        <v>0</v>
      </c>
      <c r="BH232" s="241">
        <f>IF(N232="sníž. přenesená",J232,0)</f>
        <v>0</v>
      </c>
      <c r="BI232" s="241">
        <f>IF(N232="nulová",J232,0)</f>
        <v>0</v>
      </c>
      <c r="BJ232" s="13" t="s">
        <v>83</v>
      </c>
      <c r="BK232" s="241">
        <f>ROUND(I232*H232,2)</f>
        <v>0</v>
      </c>
      <c r="BL232" s="13" t="s">
        <v>172</v>
      </c>
      <c r="BM232" s="240" t="s">
        <v>502</v>
      </c>
    </row>
    <row r="233" s="1" customFormat="1" ht="16.5" customHeight="1">
      <c r="B233" s="34"/>
      <c r="C233" s="229" t="s">
        <v>503</v>
      </c>
      <c r="D233" s="229" t="s">
        <v>168</v>
      </c>
      <c r="E233" s="230" t="s">
        <v>504</v>
      </c>
      <c r="F233" s="231" t="s">
        <v>505</v>
      </c>
      <c r="G233" s="232" t="s">
        <v>205</v>
      </c>
      <c r="H233" s="233">
        <v>34</v>
      </c>
      <c r="I233" s="234"/>
      <c r="J233" s="235">
        <f>ROUND(I233*H233,2)</f>
        <v>0</v>
      </c>
      <c r="K233" s="231" t="s">
        <v>1</v>
      </c>
      <c r="L233" s="39"/>
      <c r="M233" s="236" t="s">
        <v>1</v>
      </c>
      <c r="N233" s="237" t="s">
        <v>41</v>
      </c>
      <c r="O233" s="82"/>
      <c r="P233" s="238">
        <f>O233*H233</f>
        <v>0</v>
      </c>
      <c r="Q233" s="238">
        <v>0</v>
      </c>
      <c r="R233" s="238">
        <f>Q233*H233</f>
        <v>0</v>
      </c>
      <c r="S233" s="238">
        <v>0</v>
      </c>
      <c r="T233" s="239">
        <f>S233*H233</f>
        <v>0</v>
      </c>
      <c r="AR233" s="240" t="s">
        <v>172</v>
      </c>
      <c r="AT233" s="240" t="s">
        <v>168</v>
      </c>
      <c r="AU233" s="240" t="s">
        <v>89</v>
      </c>
      <c r="AY233" s="13" t="s">
        <v>166</v>
      </c>
      <c r="BE233" s="241">
        <f>IF(N233="základní",J233,0)</f>
        <v>0</v>
      </c>
      <c r="BF233" s="241">
        <f>IF(N233="snížená",J233,0)</f>
        <v>0</v>
      </c>
      <c r="BG233" s="241">
        <f>IF(N233="zákl. přenesená",J233,0)</f>
        <v>0</v>
      </c>
      <c r="BH233" s="241">
        <f>IF(N233="sníž. přenesená",J233,0)</f>
        <v>0</v>
      </c>
      <c r="BI233" s="241">
        <f>IF(N233="nulová",J233,0)</f>
        <v>0</v>
      </c>
      <c r="BJ233" s="13" t="s">
        <v>83</v>
      </c>
      <c r="BK233" s="241">
        <f>ROUND(I233*H233,2)</f>
        <v>0</v>
      </c>
      <c r="BL233" s="13" t="s">
        <v>172</v>
      </c>
      <c r="BM233" s="240" t="s">
        <v>506</v>
      </c>
    </row>
    <row r="234" s="1" customFormat="1" ht="24" customHeight="1">
      <c r="B234" s="34"/>
      <c r="C234" s="229" t="s">
        <v>507</v>
      </c>
      <c r="D234" s="229" t="s">
        <v>168</v>
      </c>
      <c r="E234" s="230" t="s">
        <v>508</v>
      </c>
      <c r="F234" s="231" t="s">
        <v>509</v>
      </c>
      <c r="G234" s="232" t="s">
        <v>245</v>
      </c>
      <c r="H234" s="233">
        <v>1580</v>
      </c>
      <c r="I234" s="234"/>
      <c r="J234" s="235">
        <f>ROUND(I234*H234,2)</f>
        <v>0</v>
      </c>
      <c r="K234" s="231" t="s">
        <v>1</v>
      </c>
      <c r="L234" s="39"/>
      <c r="M234" s="236" t="s">
        <v>1</v>
      </c>
      <c r="N234" s="237" t="s">
        <v>41</v>
      </c>
      <c r="O234" s="82"/>
      <c r="P234" s="238">
        <f>O234*H234</f>
        <v>0</v>
      </c>
      <c r="Q234" s="238">
        <v>0</v>
      </c>
      <c r="R234" s="238">
        <f>Q234*H234</f>
        <v>0</v>
      </c>
      <c r="S234" s="238">
        <v>0</v>
      </c>
      <c r="T234" s="239">
        <f>S234*H234</f>
        <v>0</v>
      </c>
      <c r="AR234" s="240" t="s">
        <v>172</v>
      </c>
      <c r="AT234" s="240" t="s">
        <v>168</v>
      </c>
      <c r="AU234" s="240" t="s">
        <v>89</v>
      </c>
      <c r="AY234" s="13" t="s">
        <v>166</v>
      </c>
      <c r="BE234" s="241">
        <f>IF(N234="základní",J234,0)</f>
        <v>0</v>
      </c>
      <c r="BF234" s="241">
        <f>IF(N234="snížená",J234,0)</f>
        <v>0</v>
      </c>
      <c r="BG234" s="241">
        <f>IF(N234="zákl. přenesená",J234,0)</f>
        <v>0</v>
      </c>
      <c r="BH234" s="241">
        <f>IF(N234="sníž. přenesená",J234,0)</f>
        <v>0</v>
      </c>
      <c r="BI234" s="241">
        <f>IF(N234="nulová",J234,0)</f>
        <v>0</v>
      </c>
      <c r="BJ234" s="13" t="s">
        <v>83</v>
      </c>
      <c r="BK234" s="241">
        <f>ROUND(I234*H234,2)</f>
        <v>0</v>
      </c>
      <c r="BL234" s="13" t="s">
        <v>172</v>
      </c>
      <c r="BM234" s="240" t="s">
        <v>510</v>
      </c>
    </row>
    <row r="235" s="1" customFormat="1" ht="16.5" customHeight="1">
      <c r="B235" s="34"/>
      <c r="C235" s="242" t="s">
        <v>511</v>
      </c>
      <c r="D235" s="242" t="s">
        <v>394</v>
      </c>
      <c r="E235" s="243" t="s">
        <v>512</v>
      </c>
      <c r="F235" s="244" t="s">
        <v>513</v>
      </c>
      <c r="G235" s="245" t="s">
        <v>245</v>
      </c>
      <c r="H235" s="246">
        <v>1738</v>
      </c>
      <c r="I235" s="247"/>
      <c r="J235" s="248">
        <f>ROUND(I235*H235,2)</f>
        <v>0</v>
      </c>
      <c r="K235" s="244" t="s">
        <v>1</v>
      </c>
      <c r="L235" s="249"/>
      <c r="M235" s="250" t="s">
        <v>1</v>
      </c>
      <c r="N235" s="251" t="s">
        <v>41</v>
      </c>
      <c r="O235" s="82"/>
      <c r="P235" s="238">
        <f>O235*H235</f>
        <v>0</v>
      </c>
      <c r="Q235" s="238">
        <v>0</v>
      </c>
      <c r="R235" s="238">
        <f>Q235*H235</f>
        <v>0</v>
      </c>
      <c r="S235" s="238">
        <v>0</v>
      </c>
      <c r="T235" s="239">
        <f>S235*H235</f>
        <v>0</v>
      </c>
      <c r="AR235" s="240" t="s">
        <v>198</v>
      </c>
      <c r="AT235" s="240" t="s">
        <v>394</v>
      </c>
      <c r="AU235" s="240" t="s">
        <v>89</v>
      </c>
      <c r="AY235" s="13" t="s">
        <v>166</v>
      </c>
      <c r="BE235" s="241">
        <f>IF(N235="základní",J235,0)</f>
        <v>0</v>
      </c>
      <c r="BF235" s="241">
        <f>IF(N235="snížená",J235,0)</f>
        <v>0</v>
      </c>
      <c r="BG235" s="241">
        <f>IF(N235="zákl. přenesená",J235,0)</f>
        <v>0</v>
      </c>
      <c r="BH235" s="241">
        <f>IF(N235="sníž. přenesená",J235,0)</f>
        <v>0</v>
      </c>
      <c r="BI235" s="241">
        <f>IF(N235="nulová",J235,0)</f>
        <v>0</v>
      </c>
      <c r="BJ235" s="13" t="s">
        <v>83</v>
      </c>
      <c r="BK235" s="241">
        <f>ROUND(I235*H235,2)</f>
        <v>0</v>
      </c>
      <c r="BL235" s="13" t="s">
        <v>172</v>
      </c>
      <c r="BM235" s="240" t="s">
        <v>514</v>
      </c>
    </row>
    <row r="236" s="11" customFormat="1" ht="22.8" customHeight="1">
      <c r="B236" s="213"/>
      <c r="C236" s="214"/>
      <c r="D236" s="215" t="s">
        <v>75</v>
      </c>
      <c r="E236" s="227" t="s">
        <v>189</v>
      </c>
      <c r="F236" s="227" t="s">
        <v>515</v>
      </c>
      <c r="G236" s="214"/>
      <c r="H236" s="214"/>
      <c r="I236" s="217"/>
      <c r="J236" s="228">
        <f>BK236</f>
        <v>0</v>
      </c>
      <c r="K236" s="214"/>
      <c r="L236" s="219"/>
      <c r="M236" s="220"/>
      <c r="N236" s="221"/>
      <c r="O236" s="221"/>
      <c r="P236" s="222">
        <f>SUM(P237:P268)</f>
        <v>0</v>
      </c>
      <c r="Q236" s="221"/>
      <c r="R236" s="222">
        <f>SUM(R237:R268)</f>
        <v>2.1844799999999998</v>
      </c>
      <c r="S236" s="221"/>
      <c r="T236" s="223">
        <f>SUM(T237:T268)</f>
        <v>0</v>
      </c>
      <c r="AR236" s="224" t="s">
        <v>83</v>
      </c>
      <c r="AT236" s="225" t="s">
        <v>75</v>
      </c>
      <c r="AU236" s="225" t="s">
        <v>83</v>
      </c>
      <c r="AY236" s="224" t="s">
        <v>166</v>
      </c>
      <c r="BK236" s="226">
        <f>SUM(BK237:BK268)</f>
        <v>0</v>
      </c>
    </row>
    <row r="237" s="1" customFormat="1" ht="24" customHeight="1">
      <c r="B237" s="34"/>
      <c r="C237" s="229" t="s">
        <v>516</v>
      </c>
      <c r="D237" s="229" t="s">
        <v>168</v>
      </c>
      <c r="E237" s="230" t="s">
        <v>517</v>
      </c>
      <c r="F237" s="231" t="s">
        <v>518</v>
      </c>
      <c r="G237" s="232" t="s">
        <v>245</v>
      </c>
      <c r="H237" s="233">
        <v>1662</v>
      </c>
      <c r="I237" s="234"/>
      <c r="J237" s="235">
        <f>ROUND(I237*H237,2)</f>
        <v>0</v>
      </c>
      <c r="K237" s="231" t="s">
        <v>1</v>
      </c>
      <c r="L237" s="39"/>
      <c r="M237" s="236" t="s">
        <v>1</v>
      </c>
      <c r="N237" s="237" t="s">
        <v>41</v>
      </c>
      <c r="O237" s="82"/>
      <c r="P237" s="238">
        <f>O237*H237</f>
        <v>0</v>
      </c>
      <c r="Q237" s="238">
        <v>0</v>
      </c>
      <c r="R237" s="238">
        <f>Q237*H237</f>
        <v>0</v>
      </c>
      <c r="S237" s="238">
        <v>0</v>
      </c>
      <c r="T237" s="239">
        <f>S237*H237</f>
        <v>0</v>
      </c>
      <c r="AR237" s="240" t="s">
        <v>172</v>
      </c>
      <c r="AT237" s="240" t="s">
        <v>168</v>
      </c>
      <c r="AU237" s="240" t="s">
        <v>89</v>
      </c>
      <c r="AY237" s="13" t="s">
        <v>166</v>
      </c>
      <c r="BE237" s="241">
        <f>IF(N237="základní",J237,0)</f>
        <v>0</v>
      </c>
      <c r="BF237" s="241">
        <f>IF(N237="snížená",J237,0)</f>
        <v>0</v>
      </c>
      <c r="BG237" s="241">
        <f>IF(N237="zákl. přenesená",J237,0)</f>
        <v>0</v>
      </c>
      <c r="BH237" s="241">
        <f>IF(N237="sníž. přenesená",J237,0)</f>
        <v>0</v>
      </c>
      <c r="BI237" s="241">
        <f>IF(N237="nulová",J237,0)</f>
        <v>0</v>
      </c>
      <c r="BJ237" s="13" t="s">
        <v>83</v>
      </c>
      <c r="BK237" s="241">
        <f>ROUND(I237*H237,2)</f>
        <v>0</v>
      </c>
      <c r="BL237" s="13" t="s">
        <v>172</v>
      </c>
      <c r="BM237" s="240" t="s">
        <v>519</v>
      </c>
    </row>
    <row r="238" s="1" customFormat="1" ht="24" customHeight="1">
      <c r="B238" s="34"/>
      <c r="C238" s="229" t="s">
        <v>520</v>
      </c>
      <c r="D238" s="229" t="s">
        <v>168</v>
      </c>
      <c r="E238" s="230" t="s">
        <v>521</v>
      </c>
      <c r="F238" s="231" t="s">
        <v>522</v>
      </c>
      <c r="G238" s="232" t="s">
        <v>245</v>
      </c>
      <c r="H238" s="233">
        <v>625</v>
      </c>
      <c r="I238" s="234"/>
      <c r="J238" s="235">
        <f>ROUND(I238*H238,2)</f>
        <v>0</v>
      </c>
      <c r="K238" s="231" t="s">
        <v>1</v>
      </c>
      <c r="L238" s="39"/>
      <c r="M238" s="236" t="s">
        <v>1</v>
      </c>
      <c r="N238" s="237" t="s">
        <v>41</v>
      </c>
      <c r="O238" s="82"/>
      <c r="P238" s="238">
        <f>O238*H238</f>
        <v>0</v>
      </c>
      <c r="Q238" s="238">
        <v>0</v>
      </c>
      <c r="R238" s="238">
        <f>Q238*H238</f>
        <v>0</v>
      </c>
      <c r="S238" s="238">
        <v>0</v>
      </c>
      <c r="T238" s="239">
        <f>S238*H238</f>
        <v>0</v>
      </c>
      <c r="AR238" s="240" t="s">
        <v>172</v>
      </c>
      <c r="AT238" s="240" t="s">
        <v>168</v>
      </c>
      <c r="AU238" s="240" t="s">
        <v>89</v>
      </c>
      <c r="AY238" s="13" t="s">
        <v>166</v>
      </c>
      <c r="BE238" s="241">
        <f>IF(N238="základní",J238,0)</f>
        <v>0</v>
      </c>
      <c r="BF238" s="241">
        <f>IF(N238="snížená",J238,0)</f>
        <v>0</v>
      </c>
      <c r="BG238" s="241">
        <f>IF(N238="zákl. přenesená",J238,0)</f>
        <v>0</v>
      </c>
      <c r="BH238" s="241">
        <f>IF(N238="sníž. přenesená",J238,0)</f>
        <v>0</v>
      </c>
      <c r="BI238" s="241">
        <f>IF(N238="nulová",J238,0)</f>
        <v>0</v>
      </c>
      <c r="BJ238" s="13" t="s">
        <v>83</v>
      </c>
      <c r="BK238" s="241">
        <f>ROUND(I238*H238,2)</f>
        <v>0</v>
      </c>
      <c r="BL238" s="13" t="s">
        <v>172</v>
      </c>
      <c r="BM238" s="240" t="s">
        <v>523</v>
      </c>
    </row>
    <row r="239" s="1" customFormat="1" ht="24" customHeight="1">
      <c r="B239" s="34"/>
      <c r="C239" s="229" t="s">
        <v>524</v>
      </c>
      <c r="D239" s="229" t="s">
        <v>168</v>
      </c>
      <c r="E239" s="230" t="s">
        <v>525</v>
      </c>
      <c r="F239" s="231" t="s">
        <v>526</v>
      </c>
      <c r="G239" s="232" t="s">
        <v>245</v>
      </c>
      <c r="H239" s="233">
        <v>990</v>
      </c>
      <c r="I239" s="234"/>
      <c r="J239" s="235">
        <f>ROUND(I239*H239,2)</f>
        <v>0</v>
      </c>
      <c r="K239" s="231" t="s">
        <v>1</v>
      </c>
      <c r="L239" s="39"/>
      <c r="M239" s="236" t="s">
        <v>1</v>
      </c>
      <c r="N239" s="237" t="s">
        <v>41</v>
      </c>
      <c r="O239" s="82"/>
      <c r="P239" s="238">
        <f>O239*H239</f>
        <v>0</v>
      </c>
      <c r="Q239" s="238">
        <v>0</v>
      </c>
      <c r="R239" s="238">
        <f>Q239*H239</f>
        <v>0</v>
      </c>
      <c r="S239" s="238">
        <v>0</v>
      </c>
      <c r="T239" s="239">
        <f>S239*H239</f>
        <v>0</v>
      </c>
      <c r="AR239" s="240" t="s">
        <v>172</v>
      </c>
      <c r="AT239" s="240" t="s">
        <v>168</v>
      </c>
      <c r="AU239" s="240" t="s">
        <v>89</v>
      </c>
      <c r="AY239" s="13" t="s">
        <v>166</v>
      </c>
      <c r="BE239" s="241">
        <f>IF(N239="základní",J239,0)</f>
        <v>0</v>
      </c>
      <c r="BF239" s="241">
        <f>IF(N239="snížená",J239,0)</f>
        <v>0</v>
      </c>
      <c r="BG239" s="241">
        <f>IF(N239="zákl. přenesená",J239,0)</f>
        <v>0</v>
      </c>
      <c r="BH239" s="241">
        <f>IF(N239="sníž. přenesená",J239,0)</f>
        <v>0</v>
      </c>
      <c r="BI239" s="241">
        <f>IF(N239="nulová",J239,0)</f>
        <v>0</v>
      </c>
      <c r="BJ239" s="13" t="s">
        <v>83</v>
      </c>
      <c r="BK239" s="241">
        <f>ROUND(I239*H239,2)</f>
        <v>0</v>
      </c>
      <c r="BL239" s="13" t="s">
        <v>172</v>
      </c>
      <c r="BM239" s="240" t="s">
        <v>527</v>
      </c>
    </row>
    <row r="240" s="1" customFormat="1" ht="16.5" customHeight="1">
      <c r="B240" s="34"/>
      <c r="C240" s="229" t="s">
        <v>528</v>
      </c>
      <c r="D240" s="229" t="s">
        <v>168</v>
      </c>
      <c r="E240" s="230" t="s">
        <v>529</v>
      </c>
      <c r="F240" s="231" t="s">
        <v>530</v>
      </c>
      <c r="G240" s="232" t="s">
        <v>171</v>
      </c>
      <c r="H240" s="233">
        <v>1</v>
      </c>
      <c r="I240" s="234"/>
      <c r="J240" s="235">
        <f>ROUND(I240*H240,2)</f>
        <v>0</v>
      </c>
      <c r="K240" s="231" t="s">
        <v>1</v>
      </c>
      <c r="L240" s="39"/>
      <c r="M240" s="236" t="s">
        <v>1</v>
      </c>
      <c r="N240" s="237" t="s">
        <v>41</v>
      </c>
      <c r="O240" s="82"/>
      <c r="P240" s="238">
        <f>O240*H240</f>
        <v>0</v>
      </c>
      <c r="Q240" s="238">
        <v>0</v>
      </c>
      <c r="R240" s="238">
        <f>Q240*H240</f>
        <v>0</v>
      </c>
      <c r="S240" s="238">
        <v>0</v>
      </c>
      <c r="T240" s="239">
        <f>S240*H240</f>
        <v>0</v>
      </c>
      <c r="AR240" s="240" t="s">
        <v>172</v>
      </c>
      <c r="AT240" s="240" t="s">
        <v>168</v>
      </c>
      <c r="AU240" s="240" t="s">
        <v>89</v>
      </c>
      <c r="AY240" s="13" t="s">
        <v>166</v>
      </c>
      <c r="BE240" s="241">
        <f>IF(N240="základní",J240,0)</f>
        <v>0</v>
      </c>
      <c r="BF240" s="241">
        <f>IF(N240="snížená",J240,0)</f>
        <v>0</v>
      </c>
      <c r="BG240" s="241">
        <f>IF(N240="zákl. přenesená",J240,0)</f>
        <v>0</v>
      </c>
      <c r="BH240" s="241">
        <f>IF(N240="sníž. přenesená",J240,0)</f>
        <v>0</v>
      </c>
      <c r="BI240" s="241">
        <f>IF(N240="nulová",J240,0)</f>
        <v>0</v>
      </c>
      <c r="BJ240" s="13" t="s">
        <v>83</v>
      </c>
      <c r="BK240" s="241">
        <f>ROUND(I240*H240,2)</f>
        <v>0</v>
      </c>
      <c r="BL240" s="13" t="s">
        <v>172</v>
      </c>
      <c r="BM240" s="240" t="s">
        <v>531</v>
      </c>
    </row>
    <row r="241" s="1" customFormat="1" ht="24" customHeight="1">
      <c r="B241" s="34"/>
      <c r="C241" s="229" t="s">
        <v>532</v>
      </c>
      <c r="D241" s="229" t="s">
        <v>168</v>
      </c>
      <c r="E241" s="230" t="s">
        <v>533</v>
      </c>
      <c r="F241" s="231" t="s">
        <v>534</v>
      </c>
      <c r="G241" s="232" t="s">
        <v>245</v>
      </c>
      <c r="H241" s="233">
        <v>199</v>
      </c>
      <c r="I241" s="234"/>
      <c r="J241" s="235">
        <f>ROUND(I241*H241,2)</f>
        <v>0</v>
      </c>
      <c r="K241" s="231" t="s">
        <v>1</v>
      </c>
      <c r="L241" s="39"/>
      <c r="M241" s="236" t="s">
        <v>1</v>
      </c>
      <c r="N241" s="237" t="s">
        <v>41</v>
      </c>
      <c r="O241" s="82"/>
      <c r="P241" s="238">
        <f>O241*H241</f>
        <v>0</v>
      </c>
      <c r="Q241" s="238">
        <v>0</v>
      </c>
      <c r="R241" s="238">
        <f>Q241*H241</f>
        <v>0</v>
      </c>
      <c r="S241" s="238">
        <v>0</v>
      </c>
      <c r="T241" s="239">
        <f>S241*H241</f>
        <v>0</v>
      </c>
      <c r="AR241" s="240" t="s">
        <v>172</v>
      </c>
      <c r="AT241" s="240" t="s">
        <v>168</v>
      </c>
      <c r="AU241" s="240" t="s">
        <v>89</v>
      </c>
      <c r="AY241" s="13" t="s">
        <v>166</v>
      </c>
      <c r="BE241" s="241">
        <f>IF(N241="základní",J241,0)</f>
        <v>0</v>
      </c>
      <c r="BF241" s="241">
        <f>IF(N241="snížená",J241,0)</f>
        <v>0</v>
      </c>
      <c r="BG241" s="241">
        <f>IF(N241="zákl. přenesená",J241,0)</f>
        <v>0</v>
      </c>
      <c r="BH241" s="241">
        <f>IF(N241="sníž. přenesená",J241,0)</f>
        <v>0</v>
      </c>
      <c r="BI241" s="241">
        <f>IF(N241="nulová",J241,0)</f>
        <v>0</v>
      </c>
      <c r="BJ241" s="13" t="s">
        <v>83</v>
      </c>
      <c r="BK241" s="241">
        <f>ROUND(I241*H241,2)</f>
        <v>0</v>
      </c>
      <c r="BL241" s="13" t="s">
        <v>172</v>
      </c>
      <c r="BM241" s="240" t="s">
        <v>535</v>
      </c>
    </row>
    <row r="242" s="1" customFormat="1" ht="16.5" customHeight="1">
      <c r="B242" s="34"/>
      <c r="C242" s="229" t="s">
        <v>536</v>
      </c>
      <c r="D242" s="229" t="s">
        <v>168</v>
      </c>
      <c r="E242" s="230" t="s">
        <v>537</v>
      </c>
      <c r="F242" s="231" t="s">
        <v>538</v>
      </c>
      <c r="G242" s="232" t="s">
        <v>245</v>
      </c>
      <c r="H242" s="233">
        <v>6</v>
      </c>
      <c r="I242" s="234"/>
      <c r="J242" s="235">
        <f>ROUND(I242*H242,2)</f>
        <v>0</v>
      </c>
      <c r="K242" s="231" t="s">
        <v>1</v>
      </c>
      <c r="L242" s="39"/>
      <c r="M242" s="236" t="s">
        <v>1</v>
      </c>
      <c r="N242" s="237" t="s">
        <v>41</v>
      </c>
      <c r="O242" s="82"/>
      <c r="P242" s="238">
        <f>O242*H242</f>
        <v>0</v>
      </c>
      <c r="Q242" s="238">
        <v>0</v>
      </c>
      <c r="R242" s="238">
        <f>Q242*H242</f>
        <v>0</v>
      </c>
      <c r="S242" s="238">
        <v>0</v>
      </c>
      <c r="T242" s="239">
        <f>S242*H242</f>
        <v>0</v>
      </c>
      <c r="AR242" s="240" t="s">
        <v>172</v>
      </c>
      <c r="AT242" s="240" t="s">
        <v>168</v>
      </c>
      <c r="AU242" s="240" t="s">
        <v>89</v>
      </c>
      <c r="AY242" s="13" t="s">
        <v>166</v>
      </c>
      <c r="BE242" s="241">
        <f>IF(N242="základní",J242,0)</f>
        <v>0</v>
      </c>
      <c r="BF242" s="241">
        <f>IF(N242="snížená",J242,0)</f>
        <v>0</v>
      </c>
      <c r="BG242" s="241">
        <f>IF(N242="zákl. přenesená",J242,0)</f>
        <v>0</v>
      </c>
      <c r="BH242" s="241">
        <f>IF(N242="sníž. přenesená",J242,0)</f>
        <v>0</v>
      </c>
      <c r="BI242" s="241">
        <f>IF(N242="nulová",J242,0)</f>
        <v>0</v>
      </c>
      <c r="BJ242" s="13" t="s">
        <v>83</v>
      </c>
      <c r="BK242" s="241">
        <f>ROUND(I242*H242,2)</f>
        <v>0</v>
      </c>
      <c r="BL242" s="13" t="s">
        <v>172</v>
      </c>
      <c r="BM242" s="240" t="s">
        <v>539</v>
      </c>
    </row>
    <row r="243" s="1" customFormat="1" ht="24" customHeight="1">
      <c r="B243" s="34"/>
      <c r="C243" s="229" t="s">
        <v>540</v>
      </c>
      <c r="D243" s="229" t="s">
        <v>168</v>
      </c>
      <c r="E243" s="230" t="s">
        <v>541</v>
      </c>
      <c r="F243" s="231" t="s">
        <v>542</v>
      </c>
      <c r="G243" s="232" t="s">
        <v>245</v>
      </c>
      <c r="H243" s="233">
        <v>306</v>
      </c>
      <c r="I243" s="234"/>
      <c r="J243" s="235">
        <f>ROUND(I243*H243,2)</f>
        <v>0</v>
      </c>
      <c r="K243" s="231" t="s">
        <v>1</v>
      </c>
      <c r="L243" s="39"/>
      <c r="M243" s="236" t="s">
        <v>1</v>
      </c>
      <c r="N243" s="237" t="s">
        <v>41</v>
      </c>
      <c r="O243" s="82"/>
      <c r="P243" s="238">
        <f>O243*H243</f>
        <v>0</v>
      </c>
      <c r="Q243" s="238">
        <v>0</v>
      </c>
      <c r="R243" s="238">
        <f>Q243*H243</f>
        <v>0</v>
      </c>
      <c r="S243" s="238">
        <v>0</v>
      </c>
      <c r="T243" s="239">
        <f>S243*H243</f>
        <v>0</v>
      </c>
      <c r="AR243" s="240" t="s">
        <v>172</v>
      </c>
      <c r="AT243" s="240" t="s">
        <v>168</v>
      </c>
      <c r="AU243" s="240" t="s">
        <v>89</v>
      </c>
      <c r="AY243" s="13" t="s">
        <v>166</v>
      </c>
      <c r="BE243" s="241">
        <f>IF(N243="základní",J243,0)</f>
        <v>0</v>
      </c>
      <c r="BF243" s="241">
        <f>IF(N243="snížená",J243,0)</f>
        <v>0</v>
      </c>
      <c r="BG243" s="241">
        <f>IF(N243="zákl. přenesená",J243,0)</f>
        <v>0</v>
      </c>
      <c r="BH243" s="241">
        <f>IF(N243="sníž. přenesená",J243,0)</f>
        <v>0</v>
      </c>
      <c r="BI243" s="241">
        <f>IF(N243="nulová",J243,0)</f>
        <v>0</v>
      </c>
      <c r="BJ243" s="13" t="s">
        <v>83</v>
      </c>
      <c r="BK243" s="241">
        <f>ROUND(I243*H243,2)</f>
        <v>0</v>
      </c>
      <c r="BL243" s="13" t="s">
        <v>172</v>
      </c>
      <c r="BM243" s="240" t="s">
        <v>543</v>
      </c>
    </row>
    <row r="244" s="1" customFormat="1" ht="24" customHeight="1">
      <c r="B244" s="34"/>
      <c r="C244" s="229" t="s">
        <v>544</v>
      </c>
      <c r="D244" s="229" t="s">
        <v>168</v>
      </c>
      <c r="E244" s="230" t="s">
        <v>545</v>
      </c>
      <c r="F244" s="231" t="s">
        <v>546</v>
      </c>
      <c r="G244" s="232" t="s">
        <v>245</v>
      </c>
      <c r="H244" s="233">
        <v>674</v>
      </c>
      <c r="I244" s="234"/>
      <c r="J244" s="235">
        <f>ROUND(I244*H244,2)</f>
        <v>0</v>
      </c>
      <c r="K244" s="231" t="s">
        <v>1</v>
      </c>
      <c r="L244" s="39"/>
      <c r="M244" s="236" t="s">
        <v>1</v>
      </c>
      <c r="N244" s="237" t="s">
        <v>41</v>
      </c>
      <c r="O244" s="82"/>
      <c r="P244" s="238">
        <f>O244*H244</f>
        <v>0</v>
      </c>
      <c r="Q244" s="238">
        <v>0</v>
      </c>
      <c r="R244" s="238">
        <f>Q244*H244</f>
        <v>0</v>
      </c>
      <c r="S244" s="238">
        <v>0</v>
      </c>
      <c r="T244" s="239">
        <f>S244*H244</f>
        <v>0</v>
      </c>
      <c r="AR244" s="240" t="s">
        <v>172</v>
      </c>
      <c r="AT244" s="240" t="s">
        <v>168</v>
      </c>
      <c r="AU244" s="240" t="s">
        <v>89</v>
      </c>
      <c r="AY244" s="13" t="s">
        <v>166</v>
      </c>
      <c r="BE244" s="241">
        <f>IF(N244="základní",J244,0)</f>
        <v>0</v>
      </c>
      <c r="BF244" s="241">
        <f>IF(N244="snížená",J244,0)</f>
        <v>0</v>
      </c>
      <c r="BG244" s="241">
        <f>IF(N244="zákl. přenesená",J244,0)</f>
        <v>0</v>
      </c>
      <c r="BH244" s="241">
        <f>IF(N244="sníž. přenesená",J244,0)</f>
        <v>0</v>
      </c>
      <c r="BI244" s="241">
        <f>IF(N244="nulová",J244,0)</f>
        <v>0</v>
      </c>
      <c r="BJ244" s="13" t="s">
        <v>83</v>
      </c>
      <c r="BK244" s="241">
        <f>ROUND(I244*H244,2)</f>
        <v>0</v>
      </c>
      <c r="BL244" s="13" t="s">
        <v>172</v>
      </c>
      <c r="BM244" s="240" t="s">
        <v>547</v>
      </c>
    </row>
    <row r="245" s="1" customFormat="1" ht="16.5" customHeight="1">
      <c r="B245" s="34"/>
      <c r="C245" s="229" t="s">
        <v>548</v>
      </c>
      <c r="D245" s="229" t="s">
        <v>168</v>
      </c>
      <c r="E245" s="230" t="s">
        <v>549</v>
      </c>
      <c r="F245" s="231" t="s">
        <v>550</v>
      </c>
      <c r="G245" s="232" t="s">
        <v>245</v>
      </c>
      <c r="H245" s="233">
        <v>674</v>
      </c>
      <c r="I245" s="234"/>
      <c r="J245" s="235">
        <f>ROUND(I245*H245,2)</f>
        <v>0</v>
      </c>
      <c r="K245" s="231" t="s">
        <v>1</v>
      </c>
      <c r="L245" s="39"/>
      <c r="M245" s="236" t="s">
        <v>1</v>
      </c>
      <c r="N245" s="237" t="s">
        <v>41</v>
      </c>
      <c r="O245" s="82"/>
      <c r="P245" s="238">
        <f>O245*H245</f>
        <v>0</v>
      </c>
      <c r="Q245" s="238">
        <v>0</v>
      </c>
      <c r="R245" s="238">
        <f>Q245*H245</f>
        <v>0</v>
      </c>
      <c r="S245" s="238">
        <v>0</v>
      </c>
      <c r="T245" s="239">
        <f>S245*H245</f>
        <v>0</v>
      </c>
      <c r="AR245" s="240" t="s">
        <v>172</v>
      </c>
      <c r="AT245" s="240" t="s">
        <v>168</v>
      </c>
      <c r="AU245" s="240" t="s">
        <v>89</v>
      </c>
      <c r="AY245" s="13" t="s">
        <v>166</v>
      </c>
      <c r="BE245" s="241">
        <f>IF(N245="základní",J245,0)</f>
        <v>0</v>
      </c>
      <c r="BF245" s="241">
        <f>IF(N245="snížená",J245,0)</f>
        <v>0</v>
      </c>
      <c r="BG245" s="241">
        <f>IF(N245="zákl. přenesená",J245,0)</f>
        <v>0</v>
      </c>
      <c r="BH245" s="241">
        <f>IF(N245="sníž. přenesená",J245,0)</f>
        <v>0</v>
      </c>
      <c r="BI245" s="241">
        <f>IF(N245="nulová",J245,0)</f>
        <v>0</v>
      </c>
      <c r="BJ245" s="13" t="s">
        <v>83</v>
      </c>
      <c r="BK245" s="241">
        <f>ROUND(I245*H245,2)</f>
        <v>0</v>
      </c>
      <c r="BL245" s="13" t="s">
        <v>172</v>
      </c>
      <c r="BM245" s="240" t="s">
        <v>551</v>
      </c>
    </row>
    <row r="246" s="1" customFormat="1" ht="24" customHeight="1">
      <c r="B246" s="34"/>
      <c r="C246" s="229" t="s">
        <v>552</v>
      </c>
      <c r="D246" s="229" t="s">
        <v>168</v>
      </c>
      <c r="E246" s="230" t="s">
        <v>553</v>
      </c>
      <c r="F246" s="231" t="s">
        <v>554</v>
      </c>
      <c r="G246" s="232" t="s">
        <v>245</v>
      </c>
      <c r="H246" s="233">
        <v>243</v>
      </c>
      <c r="I246" s="234"/>
      <c r="J246" s="235">
        <f>ROUND(I246*H246,2)</f>
        <v>0</v>
      </c>
      <c r="K246" s="231" t="s">
        <v>1</v>
      </c>
      <c r="L246" s="39"/>
      <c r="M246" s="236" t="s">
        <v>1</v>
      </c>
      <c r="N246" s="237" t="s">
        <v>41</v>
      </c>
      <c r="O246" s="82"/>
      <c r="P246" s="238">
        <f>O246*H246</f>
        <v>0</v>
      </c>
      <c r="Q246" s="238">
        <v>0</v>
      </c>
      <c r="R246" s="238">
        <f>Q246*H246</f>
        <v>0</v>
      </c>
      <c r="S246" s="238">
        <v>0</v>
      </c>
      <c r="T246" s="239">
        <f>S246*H246</f>
        <v>0</v>
      </c>
      <c r="AR246" s="240" t="s">
        <v>172</v>
      </c>
      <c r="AT246" s="240" t="s">
        <v>168</v>
      </c>
      <c r="AU246" s="240" t="s">
        <v>89</v>
      </c>
      <c r="AY246" s="13" t="s">
        <v>166</v>
      </c>
      <c r="BE246" s="241">
        <f>IF(N246="základní",J246,0)</f>
        <v>0</v>
      </c>
      <c r="BF246" s="241">
        <f>IF(N246="snížená",J246,0)</f>
        <v>0</v>
      </c>
      <c r="BG246" s="241">
        <f>IF(N246="zákl. přenesená",J246,0)</f>
        <v>0</v>
      </c>
      <c r="BH246" s="241">
        <f>IF(N246="sníž. přenesená",J246,0)</f>
        <v>0</v>
      </c>
      <c r="BI246" s="241">
        <f>IF(N246="nulová",J246,0)</f>
        <v>0</v>
      </c>
      <c r="BJ246" s="13" t="s">
        <v>83</v>
      </c>
      <c r="BK246" s="241">
        <f>ROUND(I246*H246,2)</f>
        <v>0</v>
      </c>
      <c r="BL246" s="13" t="s">
        <v>172</v>
      </c>
      <c r="BM246" s="240" t="s">
        <v>555</v>
      </c>
    </row>
    <row r="247" s="1" customFormat="1" ht="24" customHeight="1">
      <c r="B247" s="34"/>
      <c r="C247" s="229" t="s">
        <v>556</v>
      </c>
      <c r="D247" s="229" t="s">
        <v>168</v>
      </c>
      <c r="E247" s="230" t="s">
        <v>557</v>
      </c>
      <c r="F247" s="231" t="s">
        <v>558</v>
      </c>
      <c r="G247" s="232" t="s">
        <v>245</v>
      </c>
      <c r="H247" s="233">
        <v>674</v>
      </c>
      <c r="I247" s="234"/>
      <c r="J247" s="235">
        <f>ROUND(I247*H247,2)</f>
        <v>0</v>
      </c>
      <c r="K247" s="231" t="s">
        <v>1</v>
      </c>
      <c r="L247" s="39"/>
      <c r="M247" s="236" t="s">
        <v>1</v>
      </c>
      <c r="N247" s="237" t="s">
        <v>41</v>
      </c>
      <c r="O247" s="82"/>
      <c r="P247" s="238">
        <f>O247*H247</f>
        <v>0</v>
      </c>
      <c r="Q247" s="238">
        <v>0</v>
      </c>
      <c r="R247" s="238">
        <f>Q247*H247</f>
        <v>0</v>
      </c>
      <c r="S247" s="238">
        <v>0</v>
      </c>
      <c r="T247" s="239">
        <f>S247*H247</f>
        <v>0</v>
      </c>
      <c r="AR247" s="240" t="s">
        <v>172</v>
      </c>
      <c r="AT247" s="240" t="s">
        <v>168</v>
      </c>
      <c r="AU247" s="240" t="s">
        <v>89</v>
      </c>
      <c r="AY247" s="13" t="s">
        <v>166</v>
      </c>
      <c r="BE247" s="241">
        <f>IF(N247="základní",J247,0)</f>
        <v>0</v>
      </c>
      <c r="BF247" s="241">
        <f>IF(N247="snížená",J247,0)</f>
        <v>0</v>
      </c>
      <c r="BG247" s="241">
        <f>IF(N247="zákl. přenesená",J247,0)</f>
        <v>0</v>
      </c>
      <c r="BH247" s="241">
        <f>IF(N247="sníž. přenesená",J247,0)</f>
        <v>0</v>
      </c>
      <c r="BI247" s="241">
        <f>IF(N247="nulová",J247,0)</f>
        <v>0</v>
      </c>
      <c r="BJ247" s="13" t="s">
        <v>83</v>
      </c>
      <c r="BK247" s="241">
        <f>ROUND(I247*H247,2)</f>
        <v>0</v>
      </c>
      <c r="BL247" s="13" t="s">
        <v>172</v>
      </c>
      <c r="BM247" s="240" t="s">
        <v>559</v>
      </c>
    </row>
    <row r="248" s="1" customFormat="1" ht="24" customHeight="1">
      <c r="B248" s="34"/>
      <c r="C248" s="229" t="s">
        <v>560</v>
      </c>
      <c r="D248" s="229" t="s">
        <v>168</v>
      </c>
      <c r="E248" s="230" t="s">
        <v>561</v>
      </c>
      <c r="F248" s="231" t="s">
        <v>562</v>
      </c>
      <c r="G248" s="232" t="s">
        <v>180</v>
      </c>
      <c r="H248" s="233">
        <v>298</v>
      </c>
      <c r="I248" s="234"/>
      <c r="J248" s="235">
        <f>ROUND(I248*H248,2)</f>
        <v>0</v>
      </c>
      <c r="K248" s="231" t="s">
        <v>1</v>
      </c>
      <c r="L248" s="39"/>
      <c r="M248" s="236" t="s">
        <v>1</v>
      </c>
      <c r="N248" s="237" t="s">
        <v>41</v>
      </c>
      <c r="O248" s="82"/>
      <c r="P248" s="238">
        <f>O248*H248</f>
        <v>0</v>
      </c>
      <c r="Q248" s="238">
        <v>0</v>
      </c>
      <c r="R248" s="238">
        <f>Q248*H248</f>
        <v>0</v>
      </c>
      <c r="S248" s="238">
        <v>0</v>
      </c>
      <c r="T248" s="239">
        <f>S248*H248</f>
        <v>0</v>
      </c>
      <c r="AR248" s="240" t="s">
        <v>172</v>
      </c>
      <c r="AT248" s="240" t="s">
        <v>168</v>
      </c>
      <c r="AU248" s="240" t="s">
        <v>89</v>
      </c>
      <c r="AY248" s="13" t="s">
        <v>166</v>
      </c>
      <c r="BE248" s="241">
        <f>IF(N248="základní",J248,0)</f>
        <v>0</v>
      </c>
      <c r="BF248" s="241">
        <f>IF(N248="snížená",J248,0)</f>
        <v>0</v>
      </c>
      <c r="BG248" s="241">
        <f>IF(N248="zákl. přenesená",J248,0)</f>
        <v>0</v>
      </c>
      <c r="BH248" s="241">
        <f>IF(N248="sníž. přenesená",J248,0)</f>
        <v>0</v>
      </c>
      <c r="BI248" s="241">
        <f>IF(N248="nulová",J248,0)</f>
        <v>0</v>
      </c>
      <c r="BJ248" s="13" t="s">
        <v>83</v>
      </c>
      <c r="BK248" s="241">
        <f>ROUND(I248*H248,2)</f>
        <v>0</v>
      </c>
      <c r="BL248" s="13" t="s">
        <v>172</v>
      </c>
      <c r="BM248" s="240" t="s">
        <v>563</v>
      </c>
    </row>
    <row r="249" s="1" customFormat="1" ht="24" customHeight="1">
      <c r="B249" s="34"/>
      <c r="C249" s="229" t="s">
        <v>564</v>
      </c>
      <c r="D249" s="229" t="s">
        <v>168</v>
      </c>
      <c r="E249" s="230" t="s">
        <v>565</v>
      </c>
      <c r="F249" s="231" t="s">
        <v>566</v>
      </c>
      <c r="G249" s="232" t="s">
        <v>180</v>
      </c>
      <c r="H249" s="233">
        <v>157</v>
      </c>
      <c r="I249" s="234"/>
      <c r="J249" s="235">
        <f>ROUND(I249*H249,2)</f>
        <v>0</v>
      </c>
      <c r="K249" s="231" t="s">
        <v>1</v>
      </c>
      <c r="L249" s="39"/>
      <c r="M249" s="236" t="s">
        <v>1</v>
      </c>
      <c r="N249" s="237" t="s">
        <v>41</v>
      </c>
      <c r="O249" s="82"/>
      <c r="P249" s="238">
        <f>O249*H249</f>
        <v>0</v>
      </c>
      <c r="Q249" s="238">
        <v>0</v>
      </c>
      <c r="R249" s="238">
        <f>Q249*H249</f>
        <v>0</v>
      </c>
      <c r="S249" s="238">
        <v>0</v>
      </c>
      <c r="T249" s="239">
        <f>S249*H249</f>
        <v>0</v>
      </c>
      <c r="AR249" s="240" t="s">
        <v>172</v>
      </c>
      <c r="AT249" s="240" t="s">
        <v>168</v>
      </c>
      <c r="AU249" s="240" t="s">
        <v>89</v>
      </c>
      <c r="AY249" s="13" t="s">
        <v>166</v>
      </c>
      <c r="BE249" s="241">
        <f>IF(N249="základní",J249,0)</f>
        <v>0</v>
      </c>
      <c r="BF249" s="241">
        <f>IF(N249="snížená",J249,0)</f>
        <v>0</v>
      </c>
      <c r="BG249" s="241">
        <f>IF(N249="zákl. přenesená",J249,0)</f>
        <v>0</v>
      </c>
      <c r="BH249" s="241">
        <f>IF(N249="sníž. přenesená",J249,0)</f>
        <v>0</v>
      </c>
      <c r="BI249" s="241">
        <f>IF(N249="nulová",J249,0)</f>
        <v>0</v>
      </c>
      <c r="BJ249" s="13" t="s">
        <v>83</v>
      </c>
      <c r="BK249" s="241">
        <f>ROUND(I249*H249,2)</f>
        <v>0</v>
      </c>
      <c r="BL249" s="13" t="s">
        <v>172</v>
      </c>
      <c r="BM249" s="240" t="s">
        <v>567</v>
      </c>
    </row>
    <row r="250" s="1" customFormat="1" ht="24" customHeight="1">
      <c r="B250" s="34"/>
      <c r="C250" s="229" t="s">
        <v>568</v>
      </c>
      <c r="D250" s="229" t="s">
        <v>168</v>
      </c>
      <c r="E250" s="230" t="s">
        <v>569</v>
      </c>
      <c r="F250" s="231" t="s">
        <v>570</v>
      </c>
      <c r="G250" s="232" t="s">
        <v>180</v>
      </c>
      <c r="H250" s="233">
        <v>27</v>
      </c>
      <c r="I250" s="234"/>
      <c r="J250" s="235">
        <f>ROUND(I250*H250,2)</f>
        <v>0</v>
      </c>
      <c r="K250" s="231" t="s">
        <v>1</v>
      </c>
      <c r="L250" s="39"/>
      <c r="M250" s="236" t="s">
        <v>1</v>
      </c>
      <c r="N250" s="237" t="s">
        <v>41</v>
      </c>
      <c r="O250" s="82"/>
      <c r="P250" s="238">
        <f>O250*H250</f>
        <v>0</v>
      </c>
      <c r="Q250" s="238">
        <v>0</v>
      </c>
      <c r="R250" s="238">
        <f>Q250*H250</f>
        <v>0</v>
      </c>
      <c r="S250" s="238">
        <v>0</v>
      </c>
      <c r="T250" s="239">
        <f>S250*H250</f>
        <v>0</v>
      </c>
      <c r="AR250" s="240" t="s">
        <v>172</v>
      </c>
      <c r="AT250" s="240" t="s">
        <v>168</v>
      </c>
      <c r="AU250" s="240" t="s">
        <v>89</v>
      </c>
      <c r="AY250" s="13" t="s">
        <v>166</v>
      </c>
      <c r="BE250" s="241">
        <f>IF(N250="základní",J250,0)</f>
        <v>0</v>
      </c>
      <c r="BF250" s="241">
        <f>IF(N250="snížená",J250,0)</f>
        <v>0</v>
      </c>
      <c r="BG250" s="241">
        <f>IF(N250="zákl. přenesená",J250,0)</f>
        <v>0</v>
      </c>
      <c r="BH250" s="241">
        <f>IF(N250="sníž. přenesená",J250,0)</f>
        <v>0</v>
      </c>
      <c r="BI250" s="241">
        <f>IF(N250="nulová",J250,0)</f>
        <v>0</v>
      </c>
      <c r="BJ250" s="13" t="s">
        <v>83</v>
      </c>
      <c r="BK250" s="241">
        <f>ROUND(I250*H250,2)</f>
        <v>0</v>
      </c>
      <c r="BL250" s="13" t="s">
        <v>172</v>
      </c>
      <c r="BM250" s="240" t="s">
        <v>571</v>
      </c>
    </row>
    <row r="251" s="1" customFormat="1" ht="24" customHeight="1">
      <c r="B251" s="34"/>
      <c r="C251" s="229" t="s">
        <v>572</v>
      </c>
      <c r="D251" s="229" t="s">
        <v>168</v>
      </c>
      <c r="E251" s="230" t="s">
        <v>573</v>
      </c>
      <c r="F251" s="231" t="s">
        <v>574</v>
      </c>
      <c r="G251" s="232" t="s">
        <v>180</v>
      </c>
      <c r="H251" s="233">
        <v>157</v>
      </c>
      <c r="I251" s="234"/>
      <c r="J251" s="235">
        <f>ROUND(I251*H251,2)</f>
        <v>0</v>
      </c>
      <c r="K251" s="231" t="s">
        <v>1</v>
      </c>
      <c r="L251" s="39"/>
      <c r="M251" s="236" t="s">
        <v>1</v>
      </c>
      <c r="N251" s="237" t="s">
        <v>41</v>
      </c>
      <c r="O251" s="82"/>
      <c r="P251" s="238">
        <f>O251*H251</f>
        <v>0</v>
      </c>
      <c r="Q251" s="238">
        <v>0</v>
      </c>
      <c r="R251" s="238">
        <f>Q251*H251</f>
        <v>0</v>
      </c>
      <c r="S251" s="238">
        <v>0</v>
      </c>
      <c r="T251" s="239">
        <f>S251*H251</f>
        <v>0</v>
      </c>
      <c r="AR251" s="240" t="s">
        <v>172</v>
      </c>
      <c r="AT251" s="240" t="s">
        <v>168</v>
      </c>
      <c r="AU251" s="240" t="s">
        <v>89</v>
      </c>
      <c r="AY251" s="13" t="s">
        <v>166</v>
      </c>
      <c r="BE251" s="241">
        <f>IF(N251="základní",J251,0)</f>
        <v>0</v>
      </c>
      <c r="BF251" s="241">
        <f>IF(N251="snížená",J251,0)</f>
        <v>0</v>
      </c>
      <c r="BG251" s="241">
        <f>IF(N251="zákl. přenesená",J251,0)</f>
        <v>0</v>
      </c>
      <c r="BH251" s="241">
        <f>IF(N251="sníž. přenesená",J251,0)</f>
        <v>0</v>
      </c>
      <c r="BI251" s="241">
        <f>IF(N251="nulová",J251,0)</f>
        <v>0</v>
      </c>
      <c r="BJ251" s="13" t="s">
        <v>83</v>
      </c>
      <c r="BK251" s="241">
        <f>ROUND(I251*H251,2)</f>
        <v>0</v>
      </c>
      <c r="BL251" s="13" t="s">
        <v>172</v>
      </c>
      <c r="BM251" s="240" t="s">
        <v>575</v>
      </c>
    </row>
    <row r="252" s="1" customFormat="1" ht="24" customHeight="1">
      <c r="B252" s="34"/>
      <c r="C252" s="229" t="s">
        <v>576</v>
      </c>
      <c r="D252" s="229" t="s">
        <v>168</v>
      </c>
      <c r="E252" s="230" t="s">
        <v>577</v>
      </c>
      <c r="F252" s="231" t="s">
        <v>578</v>
      </c>
      <c r="G252" s="232" t="s">
        <v>180</v>
      </c>
      <c r="H252" s="233">
        <v>298</v>
      </c>
      <c r="I252" s="234"/>
      <c r="J252" s="235">
        <f>ROUND(I252*H252,2)</f>
        <v>0</v>
      </c>
      <c r="K252" s="231" t="s">
        <v>1</v>
      </c>
      <c r="L252" s="39"/>
      <c r="M252" s="236" t="s">
        <v>1</v>
      </c>
      <c r="N252" s="237" t="s">
        <v>41</v>
      </c>
      <c r="O252" s="82"/>
      <c r="P252" s="238">
        <f>O252*H252</f>
        <v>0</v>
      </c>
      <c r="Q252" s="238">
        <v>0</v>
      </c>
      <c r="R252" s="238">
        <f>Q252*H252</f>
        <v>0</v>
      </c>
      <c r="S252" s="238">
        <v>0</v>
      </c>
      <c r="T252" s="239">
        <f>S252*H252</f>
        <v>0</v>
      </c>
      <c r="AR252" s="240" t="s">
        <v>172</v>
      </c>
      <c r="AT252" s="240" t="s">
        <v>168</v>
      </c>
      <c r="AU252" s="240" t="s">
        <v>89</v>
      </c>
      <c r="AY252" s="13" t="s">
        <v>166</v>
      </c>
      <c r="BE252" s="241">
        <f>IF(N252="základní",J252,0)</f>
        <v>0</v>
      </c>
      <c r="BF252" s="241">
        <f>IF(N252="snížená",J252,0)</f>
        <v>0</v>
      </c>
      <c r="BG252" s="241">
        <f>IF(N252="zákl. přenesená",J252,0)</f>
        <v>0</v>
      </c>
      <c r="BH252" s="241">
        <f>IF(N252="sníž. přenesená",J252,0)</f>
        <v>0</v>
      </c>
      <c r="BI252" s="241">
        <f>IF(N252="nulová",J252,0)</f>
        <v>0</v>
      </c>
      <c r="BJ252" s="13" t="s">
        <v>83</v>
      </c>
      <c r="BK252" s="241">
        <f>ROUND(I252*H252,2)</f>
        <v>0</v>
      </c>
      <c r="BL252" s="13" t="s">
        <v>172</v>
      </c>
      <c r="BM252" s="240" t="s">
        <v>579</v>
      </c>
    </row>
    <row r="253" s="1" customFormat="1" ht="24" customHeight="1">
      <c r="B253" s="34"/>
      <c r="C253" s="229" t="s">
        <v>580</v>
      </c>
      <c r="D253" s="229" t="s">
        <v>168</v>
      </c>
      <c r="E253" s="230" t="s">
        <v>581</v>
      </c>
      <c r="F253" s="231" t="s">
        <v>582</v>
      </c>
      <c r="G253" s="232" t="s">
        <v>180</v>
      </c>
      <c r="H253" s="233">
        <v>27</v>
      </c>
      <c r="I253" s="234"/>
      <c r="J253" s="235">
        <f>ROUND(I253*H253,2)</f>
        <v>0</v>
      </c>
      <c r="K253" s="231" t="s">
        <v>1</v>
      </c>
      <c r="L253" s="39"/>
      <c r="M253" s="236" t="s">
        <v>1</v>
      </c>
      <c r="N253" s="237" t="s">
        <v>41</v>
      </c>
      <c r="O253" s="82"/>
      <c r="P253" s="238">
        <f>O253*H253</f>
        <v>0</v>
      </c>
      <c r="Q253" s="238">
        <v>0</v>
      </c>
      <c r="R253" s="238">
        <f>Q253*H253</f>
        <v>0</v>
      </c>
      <c r="S253" s="238">
        <v>0</v>
      </c>
      <c r="T253" s="239">
        <f>S253*H253</f>
        <v>0</v>
      </c>
      <c r="AR253" s="240" t="s">
        <v>172</v>
      </c>
      <c r="AT253" s="240" t="s">
        <v>168</v>
      </c>
      <c r="AU253" s="240" t="s">
        <v>89</v>
      </c>
      <c r="AY253" s="13" t="s">
        <v>166</v>
      </c>
      <c r="BE253" s="241">
        <f>IF(N253="základní",J253,0)</f>
        <v>0</v>
      </c>
      <c r="BF253" s="241">
        <f>IF(N253="snížená",J253,0)</f>
        <v>0</v>
      </c>
      <c r="BG253" s="241">
        <f>IF(N253="zákl. přenesená",J253,0)</f>
        <v>0</v>
      </c>
      <c r="BH253" s="241">
        <f>IF(N253="sníž. přenesená",J253,0)</f>
        <v>0</v>
      </c>
      <c r="BI253" s="241">
        <f>IF(N253="nulová",J253,0)</f>
        <v>0</v>
      </c>
      <c r="BJ253" s="13" t="s">
        <v>83</v>
      </c>
      <c r="BK253" s="241">
        <f>ROUND(I253*H253,2)</f>
        <v>0</v>
      </c>
      <c r="BL253" s="13" t="s">
        <v>172</v>
      </c>
      <c r="BM253" s="240" t="s">
        <v>583</v>
      </c>
    </row>
    <row r="254" s="1" customFormat="1" ht="24" customHeight="1">
      <c r="B254" s="34"/>
      <c r="C254" s="229" t="s">
        <v>584</v>
      </c>
      <c r="D254" s="229" t="s">
        <v>168</v>
      </c>
      <c r="E254" s="230" t="s">
        <v>585</v>
      </c>
      <c r="F254" s="231" t="s">
        <v>586</v>
      </c>
      <c r="G254" s="232" t="s">
        <v>205</v>
      </c>
      <c r="H254" s="233">
        <v>17</v>
      </c>
      <c r="I254" s="234"/>
      <c r="J254" s="235">
        <f>ROUND(I254*H254,2)</f>
        <v>0</v>
      </c>
      <c r="K254" s="231" t="s">
        <v>1</v>
      </c>
      <c r="L254" s="39"/>
      <c r="M254" s="236" t="s">
        <v>1</v>
      </c>
      <c r="N254" s="237" t="s">
        <v>41</v>
      </c>
      <c r="O254" s="82"/>
      <c r="P254" s="238">
        <f>O254*H254</f>
        <v>0</v>
      </c>
      <c r="Q254" s="238">
        <v>0</v>
      </c>
      <c r="R254" s="238">
        <f>Q254*H254</f>
        <v>0</v>
      </c>
      <c r="S254" s="238">
        <v>0</v>
      </c>
      <c r="T254" s="239">
        <f>S254*H254</f>
        <v>0</v>
      </c>
      <c r="AR254" s="240" t="s">
        <v>172</v>
      </c>
      <c r="AT254" s="240" t="s">
        <v>168</v>
      </c>
      <c r="AU254" s="240" t="s">
        <v>89</v>
      </c>
      <c r="AY254" s="13" t="s">
        <v>166</v>
      </c>
      <c r="BE254" s="241">
        <f>IF(N254="základní",J254,0)</f>
        <v>0</v>
      </c>
      <c r="BF254" s="241">
        <f>IF(N254="snížená",J254,0)</f>
        <v>0</v>
      </c>
      <c r="BG254" s="241">
        <f>IF(N254="zákl. přenesená",J254,0)</f>
        <v>0</v>
      </c>
      <c r="BH254" s="241">
        <f>IF(N254="sníž. přenesená",J254,0)</f>
        <v>0</v>
      </c>
      <c r="BI254" s="241">
        <f>IF(N254="nulová",J254,0)</f>
        <v>0</v>
      </c>
      <c r="BJ254" s="13" t="s">
        <v>83</v>
      </c>
      <c r="BK254" s="241">
        <f>ROUND(I254*H254,2)</f>
        <v>0</v>
      </c>
      <c r="BL254" s="13" t="s">
        <v>172</v>
      </c>
      <c r="BM254" s="240" t="s">
        <v>587</v>
      </c>
    </row>
    <row r="255" s="1" customFormat="1" ht="24" customHeight="1">
      <c r="B255" s="34"/>
      <c r="C255" s="229" t="s">
        <v>588</v>
      </c>
      <c r="D255" s="229" t="s">
        <v>168</v>
      </c>
      <c r="E255" s="230" t="s">
        <v>589</v>
      </c>
      <c r="F255" s="231" t="s">
        <v>590</v>
      </c>
      <c r="G255" s="232" t="s">
        <v>180</v>
      </c>
      <c r="H255" s="233">
        <v>543</v>
      </c>
      <c r="I255" s="234"/>
      <c r="J255" s="235">
        <f>ROUND(I255*H255,2)</f>
        <v>0</v>
      </c>
      <c r="K255" s="231" t="s">
        <v>1</v>
      </c>
      <c r="L255" s="39"/>
      <c r="M255" s="236" t="s">
        <v>1</v>
      </c>
      <c r="N255" s="237" t="s">
        <v>41</v>
      </c>
      <c r="O255" s="82"/>
      <c r="P255" s="238">
        <f>O255*H255</f>
        <v>0</v>
      </c>
      <c r="Q255" s="238">
        <v>0</v>
      </c>
      <c r="R255" s="238">
        <f>Q255*H255</f>
        <v>0</v>
      </c>
      <c r="S255" s="238">
        <v>0</v>
      </c>
      <c r="T255" s="239">
        <f>S255*H255</f>
        <v>0</v>
      </c>
      <c r="AR255" s="240" t="s">
        <v>172</v>
      </c>
      <c r="AT255" s="240" t="s">
        <v>168</v>
      </c>
      <c r="AU255" s="240" t="s">
        <v>89</v>
      </c>
      <c r="AY255" s="13" t="s">
        <v>166</v>
      </c>
      <c r="BE255" s="241">
        <f>IF(N255="základní",J255,0)</f>
        <v>0</v>
      </c>
      <c r="BF255" s="241">
        <f>IF(N255="snížená",J255,0)</f>
        <v>0</v>
      </c>
      <c r="BG255" s="241">
        <f>IF(N255="zákl. přenesená",J255,0)</f>
        <v>0</v>
      </c>
      <c r="BH255" s="241">
        <f>IF(N255="sníž. přenesená",J255,0)</f>
        <v>0</v>
      </c>
      <c r="BI255" s="241">
        <f>IF(N255="nulová",J255,0)</f>
        <v>0</v>
      </c>
      <c r="BJ255" s="13" t="s">
        <v>83</v>
      </c>
      <c r="BK255" s="241">
        <f>ROUND(I255*H255,2)</f>
        <v>0</v>
      </c>
      <c r="BL255" s="13" t="s">
        <v>172</v>
      </c>
      <c r="BM255" s="240" t="s">
        <v>591</v>
      </c>
    </row>
    <row r="256" s="1" customFormat="1" ht="16.5" customHeight="1">
      <c r="B256" s="34"/>
      <c r="C256" s="229" t="s">
        <v>592</v>
      </c>
      <c r="D256" s="229" t="s">
        <v>168</v>
      </c>
      <c r="E256" s="230" t="s">
        <v>593</v>
      </c>
      <c r="F256" s="231" t="s">
        <v>594</v>
      </c>
      <c r="G256" s="232" t="s">
        <v>180</v>
      </c>
      <c r="H256" s="233">
        <v>67</v>
      </c>
      <c r="I256" s="234"/>
      <c r="J256" s="235">
        <f>ROUND(I256*H256,2)</f>
        <v>0</v>
      </c>
      <c r="K256" s="231" t="s">
        <v>1</v>
      </c>
      <c r="L256" s="39"/>
      <c r="M256" s="236" t="s">
        <v>1</v>
      </c>
      <c r="N256" s="237" t="s">
        <v>41</v>
      </c>
      <c r="O256" s="82"/>
      <c r="P256" s="238">
        <f>O256*H256</f>
        <v>0</v>
      </c>
      <c r="Q256" s="238">
        <v>0</v>
      </c>
      <c r="R256" s="238">
        <f>Q256*H256</f>
        <v>0</v>
      </c>
      <c r="S256" s="238">
        <v>0</v>
      </c>
      <c r="T256" s="239">
        <f>S256*H256</f>
        <v>0</v>
      </c>
      <c r="AR256" s="240" t="s">
        <v>172</v>
      </c>
      <c r="AT256" s="240" t="s">
        <v>168</v>
      </c>
      <c r="AU256" s="240" t="s">
        <v>89</v>
      </c>
      <c r="AY256" s="13" t="s">
        <v>166</v>
      </c>
      <c r="BE256" s="241">
        <f>IF(N256="základní",J256,0)</f>
        <v>0</v>
      </c>
      <c r="BF256" s="241">
        <f>IF(N256="snížená",J256,0)</f>
        <v>0</v>
      </c>
      <c r="BG256" s="241">
        <f>IF(N256="zákl. přenesená",J256,0)</f>
        <v>0</v>
      </c>
      <c r="BH256" s="241">
        <f>IF(N256="sníž. přenesená",J256,0)</f>
        <v>0</v>
      </c>
      <c r="BI256" s="241">
        <f>IF(N256="nulová",J256,0)</f>
        <v>0</v>
      </c>
      <c r="BJ256" s="13" t="s">
        <v>83</v>
      </c>
      <c r="BK256" s="241">
        <f>ROUND(I256*H256,2)</f>
        <v>0</v>
      </c>
      <c r="BL256" s="13" t="s">
        <v>172</v>
      </c>
      <c r="BM256" s="240" t="s">
        <v>595</v>
      </c>
    </row>
    <row r="257" s="1" customFormat="1" ht="24" customHeight="1">
      <c r="B257" s="34"/>
      <c r="C257" s="229" t="s">
        <v>596</v>
      </c>
      <c r="D257" s="229" t="s">
        <v>168</v>
      </c>
      <c r="E257" s="230" t="s">
        <v>597</v>
      </c>
      <c r="F257" s="231" t="s">
        <v>598</v>
      </c>
      <c r="G257" s="232" t="s">
        <v>180</v>
      </c>
      <c r="H257" s="233">
        <v>32.799999999999997</v>
      </c>
      <c r="I257" s="234"/>
      <c r="J257" s="235">
        <f>ROUND(I257*H257,2)</f>
        <v>0</v>
      </c>
      <c r="K257" s="231" t="s">
        <v>1</v>
      </c>
      <c r="L257" s="39"/>
      <c r="M257" s="236" t="s">
        <v>1</v>
      </c>
      <c r="N257" s="237" t="s">
        <v>41</v>
      </c>
      <c r="O257" s="82"/>
      <c r="P257" s="238">
        <f>O257*H257</f>
        <v>0</v>
      </c>
      <c r="Q257" s="238">
        <v>0.040399999999999998</v>
      </c>
      <c r="R257" s="238">
        <f>Q257*H257</f>
        <v>1.3251199999999999</v>
      </c>
      <c r="S257" s="238">
        <v>0</v>
      </c>
      <c r="T257" s="239">
        <f>S257*H257</f>
        <v>0</v>
      </c>
      <c r="AR257" s="240" t="s">
        <v>172</v>
      </c>
      <c r="AT257" s="240" t="s">
        <v>168</v>
      </c>
      <c r="AU257" s="240" t="s">
        <v>89</v>
      </c>
      <c r="AY257" s="13" t="s">
        <v>166</v>
      </c>
      <c r="BE257" s="241">
        <f>IF(N257="základní",J257,0)</f>
        <v>0</v>
      </c>
      <c r="BF257" s="241">
        <f>IF(N257="snížená",J257,0)</f>
        <v>0</v>
      </c>
      <c r="BG257" s="241">
        <f>IF(N257="zákl. přenesená",J257,0)</f>
        <v>0</v>
      </c>
      <c r="BH257" s="241">
        <f>IF(N257="sníž. přenesená",J257,0)</f>
        <v>0</v>
      </c>
      <c r="BI257" s="241">
        <f>IF(N257="nulová",J257,0)</f>
        <v>0</v>
      </c>
      <c r="BJ257" s="13" t="s">
        <v>83</v>
      </c>
      <c r="BK257" s="241">
        <f>ROUND(I257*H257,2)</f>
        <v>0</v>
      </c>
      <c r="BL257" s="13" t="s">
        <v>172</v>
      </c>
      <c r="BM257" s="240" t="s">
        <v>599</v>
      </c>
    </row>
    <row r="258" s="1" customFormat="1" ht="24" customHeight="1">
      <c r="B258" s="34"/>
      <c r="C258" s="229" t="s">
        <v>600</v>
      </c>
      <c r="D258" s="229" t="s">
        <v>168</v>
      </c>
      <c r="E258" s="230" t="s">
        <v>601</v>
      </c>
      <c r="F258" s="231" t="s">
        <v>602</v>
      </c>
      <c r="G258" s="232" t="s">
        <v>245</v>
      </c>
      <c r="H258" s="233">
        <v>164</v>
      </c>
      <c r="I258" s="234"/>
      <c r="J258" s="235">
        <f>ROUND(I258*H258,2)</f>
        <v>0</v>
      </c>
      <c r="K258" s="231" t="s">
        <v>1</v>
      </c>
      <c r="L258" s="39"/>
      <c r="M258" s="236" t="s">
        <v>1</v>
      </c>
      <c r="N258" s="237" t="s">
        <v>41</v>
      </c>
      <c r="O258" s="82"/>
      <c r="P258" s="238">
        <f>O258*H258</f>
        <v>0</v>
      </c>
      <c r="Q258" s="238">
        <v>0.0052399999999999999</v>
      </c>
      <c r="R258" s="238">
        <f>Q258*H258</f>
        <v>0.85936000000000001</v>
      </c>
      <c r="S258" s="238">
        <v>0</v>
      </c>
      <c r="T258" s="239">
        <f>S258*H258</f>
        <v>0</v>
      </c>
      <c r="AR258" s="240" t="s">
        <v>172</v>
      </c>
      <c r="AT258" s="240" t="s">
        <v>168</v>
      </c>
      <c r="AU258" s="240" t="s">
        <v>89</v>
      </c>
      <c r="AY258" s="13" t="s">
        <v>166</v>
      </c>
      <c r="BE258" s="241">
        <f>IF(N258="základní",J258,0)</f>
        <v>0</v>
      </c>
      <c r="BF258" s="241">
        <f>IF(N258="snížená",J258,0)</f>
        <v>0</v>
      </c>
      <c r="BG258" s="241">
        <f>IF(N258="zákl. přenesená",J258,0)</f>
        <v>0</v>
      </c>
      <c r="BH258" s="241">
        <f>IF(N258="sníž. přenesená",J258,0)</f>
        <v>0</v>
      </c>
      <c r="BI258" s="241">
        <f>IF(N258="nulová",J258,0)</f>
        <v>0</v>
      </c>
      <c r="BJ258" s="13" t="s">
        <v>83</v>
      </c>
      <c r="BK258" s="241">
        <f>ROUND(I258*H258,2)</f>
        <v>0</v>
      </c>
      <c r="BL258" s="13" t="s">
        <v>172</v>
      </c>
      <c r="BM258" s="240" t="s">
        <v>603</v>
      </c>
    </row>
    <row r="259" s="1" customFormat="1" ht="16.5" customHeight="1">
      <c r="B259" s="34"/>
      <c r="C259" s="229" t="s">
        <v>604</v>
      </c>
      <c r="D259" s="229" t="s">
        <v>168</v>
      </c>
      <c r="E259" s="230" t="s">
        <v>605</v>
      </c>
      <c r="F259" s="231" t="s">
        <v>606</v>
      </c>
      <c r="G259" s="232" t="s">
        <v>171</v>
      </c>
      <c r="H259" s="233">
        <v>2</v>
      </c>
      <c r="I259" s="234"/>
      <c r="J259" s="235">
        <f>ROUND(I259*H259,2)</f>
        <v>0</v>
      </c>
      <c r="K259" s="231" t="s">
        <v>1</v>
      </c>
      <c r="L259" s="39"/>
      <c r="M259" s="236" t="s">
        <v>1</v>
      </c>
      <c r="N259" s="237" t="s">
        <v>41</v>
      </c>
      <c r="O259" s="82"/>
      <c r="P259" s="238">
        <f>O259*H259</f>
        <v>0</v>
      </c>
      <c r="Q259" s="238">
        <v>0</v>
      </c>
      <c r="R259" s="238">
        <f>Q259*H259</f>
        <v>0</v>
      </c>
      <c r="S259" s="238">
        <v>0</v>
      </c>
      <c r="T259" s="239">
        <f>S259*H259</f>
        <v>0</v>
      </c>
      <c r="AR259" s="240" t="s">
        <v>172</v>
      </c>
      <c r="AT259" s="240" t="s">
        <v>168</v>
      </c>
      <c r="AU259" s="240" t="s">
        <v>89</v>
      </c>
      <c r="AY259" s="13" t="s">
        <v>166</v>
      </c>
      <c r="BE259" s="241">
        <f>IF(N259="základní",J259,0)</f>
        <v>0</v>
      </c>
      <c r="BF259" s="241">
        <f>IF(N259="snížená",J259,0)</f>
        <v>0</v>
      </c>
      <c r="BG259" s="241">
        <f>IF(N259="zákl. přenesená",J259,0)</f>
        <v>0</v>
      </c>
      <c r="BH259" s="241">
        <f>IF(N259="sníž. přenesená",J259,0)</f>
        <v>0</v>
      </c>
      <c r="BI259" s="241">
        <f>IF(N259="nulová",J259,0)</f>
        <v>0</v>
      </c>
      <c r="BJ259" s="13" t="s">
        <v>83</v>
      </c>
      <c r="BK259" s="241">
        <f>ROUND(I259*H259,2)</f>
        <v>0</v>
      </c>
      <c r="BL259" s="13" t="s">
        <v>172</v>
      </c>
      <c r="BM259" s="240" t="s">
        <v>607</v>
      </c>
    </row>
    <row r="260" s="1" customFormat="1" ht="16.5" customHeight="1">
      <c r="B260" s="34"/>
      <c r="C260" s="229" t="s">
        <v>608</v>
      </c>
      <c r="D260" s="229" t="s">
        <v>168</v>
      </c>
      <c r="E260" s="230" t="s">
        <v>609</v>
      </c>
      <c r="F260" s="231" t="s">
        <v>610</v>
      </c>
      <c r="G260" s="232" t="s">
        <v>245</v>
      </c>
      <c r="H260" s="233">
        <v>46</v>
      </c>
      <c r="I260" s="234"/>
      <c r="J260" s="235">
        <f>ROUND(I260*H260,2)</f>
        <v>0</v>
      </c>
      <c r="K260" s="231" t="s">
        <v>1</v>
      </c>
      <c r="L260" s="39"/>
      <c r="M260" s="236" t="s">
        <v>1</v>
      </c>
      <c r="N260" s="237" t="s">
        <v>41</v>
      </c>
      <c r="O260" s="82"/>
      <c r="P260" s="238">
        <f>O260*H260</f>
        <v>0</v>
      </c>
      <c r="Q260" s="238">
        <v>0</v>
      </c>
      <c r="R260" s="238">
        <f>Q260*H260</f>
        <v>0</v>
      </c>
      <c r="S260" s="238">
        <v>0</v>
      </c>
      <c r="T260" s="239">
        <f>S260*H260</f>
        <v>0</v>
      </c>
      <c r="AR260" s="240" t="s">
        <v>172</v>
      </c>
      <c r="AT260" s="240" t="s">
        <v>168</v>
      </c>
      <c r="AU260" s="240" t="s">
        <v>89</v>
      </c>
      <c r="AY260" s="13" t="s">
        <v>166</v>
      </c>
      <c r="BE260" s="241">
        <f>IF(N260="základní",J260,0)</f>
        <v>0</v>
      </c>
      <c r="BF260" s="241">
        <f>IF(N260="snížená",J260,0)</f>
        <v>0</v>
      </c>
      <c r="BG260" s="241">
        <f>IF(N260="zákl. přenesená",J260,0)</f>
        <v>0</v>
      </c>
      <c r="BH260" s="241">
        <f>IF(N260="sníž. přenesená",J260,0)</f>
        <v>0</v>
      </c>
      <c r="BI260" s="241">
        <f>IF(N260="nulová",J260,0)</f>
        <v>0</v>
      </c>
      <c r="BJ260" s="13" t="s">
        <v>83</v>
      </c>
      <c r="BK260" s="241">
        <f>ROUND(I260*H260,2)</f>
        <v>0</v>
      </c>
      <c r="BL260" s="13" t="s">
        <v>172</v>
      </c>
      <c r="BM260" s="240" t="s">
        <v>611</v>
      </c>
    </row>
    <row r="261" s="1" customFormat="1" ht="24" customHeight="1">
      <c r="B261" s="34"/>
      <c r="C261" s="229" t="s">
        <v>612</v>
      </c>
      <c r="D261" s="229" t="s">
        <v>168</v>
      </c>
      <c r="E261" s="230" t="s">
        <v>613</v>
      </c>
      <c r="F261" s="231" t="s">
        <v>614</v>
      </c>
      <c r="G261" s="232" t="s">
        <v>278</v>
      </c>
      <c r="H261" s="233">
        <v>19.399999999999999</v>
      </c>
      <c r="I261" s="234"/>
      <c r="J261" s="235">
        <f>ROUND(I261*H261,2)</f>
        <v>0</v>
      </c>
      <c r="K261" s="231" t="s">
        <v>1</v>
      </c>
      <c r="L261" s="39"/>
      <c r="M261" s="236" t="s">
        <v>1</v>
      </c>
      <c r="N261" s="237" t="s">
        <v>41</v>
      </c>
      <c r="O261" s="82"/>
      <c r="P261" s="238">
        <f>O261*H261</f>
        <v>0</v>
      </c>
      <c r="Q261" s="238">
        <v>0</v>
      </c>
      <c r="R261" s="238">
        <f>Q261*H261</f>
        <v>0</v>
      </c>
      <c r="S261" s="238">
        <v>0</v>
      </c>
      <c r="T261" s="239">
        <f>S261*H261</f>
        <v>0</v>
      </c>
      <c r="AR261" s="240" t="s">
        <v>172</v>
      </c>
      <c r="AT261" s="240" t="s">
        <v>168</v>
      </c>
      <c r="AU261" s="240" t="s">
        <v>89</v>
      </c>
      <c r="AY261" s="13" t="s">
        <v>166</v>
      </c>
      <c r="BE261" s="241">
        <f>IF(N261="základní",J261,0)</f>
        <v>0</v>
      </c>
      <c r="BF261" s="241">
        <f>IF(N261="snížená",J261,0)</f>
        <v>0</v>
      </c>
      <c r="BG261" s="241">
        <f>IF(N261="zákl. přenesená",J261,0)</f>
        <v>0</v>
      </c>
      <c r="BH261" s="241">
        <f>IF(N261="sníž. přenesená",J261,0)</f>
        <v>0</v>
      </c>
      <c r="BI261" s="241">
        <f>IF(N261="nulová",J261,0)</f>
        <v>0</v>
      </c>
      <c r="BJ261" s="13" t="s">
        <v>83</v>
      </c>
      <c r="BK261" s="241">
        <f>ROUND(I261*H261,2)</f>
        <v>0</v>
      </c>
      <c r="BL261" s="13" t="s">
        <v>172</v>
      </c>
      <c r="BM261" s="240" t="s">
        <v>615</v>
      </c>
    </row>
    <row r="262" s="1" customFormat="1" ht="16.5" customHeight="1">
      <c r="B262" s="34"/>
      <c r="C262" s="229" t="s">
        <v>616</v>
      </c>
      <c r="D262" s="229" t="s">
        <v>168</v>
      </c>
      <c r="E262" s="230" t="s">
        <v>617</v>
      </c>
      <c r="F262" s="231" t="s">
        <v>618</v>
      </c>
      <c r="G262" s="232" t="s">
        <v>176</v>
      </c>
      <c r="H262" s="233">
        <v>14</v>
      </c>
      <c r="I262" s="234"/>
      <c r="J262" s="235">
        <f>ROUND(I262*H262,2)</f>
        <v>0</v>
      </c>
      <c r="K262" s="231" t="s">
        <v>1</v>
      </c>
      <c r="L262" s="39"/>
      <c r="M262" s="236" t="s">
        <v>1</v>
      </c>
      <c r="N262" s="237" t="s">
        <v>41</v>
      </c>
      <c r="O262" s="82"/>
      <c r="P262" s="238">
        <f>O262*H262</f>
        <v>0</v>
      </c>
      <c r="Q262" s="238">
        <v>0</v>
      </c>
      <c r="R262" s="238">
        <f>Q262*H262</f>
        <v>0</v>
      </c>
      <c r="S262" s="238">
        <v>0</v>
      </c>
      <c r="T262" s="239">
        <f>S262*H262</f>
        <v>0</v>
      </c>
      <c r="AR262" s="240" t="s">
        <v>172</v>
      </c>
      <c r="AT262" s="240" t="s">
        <v>168</v>
      </c>
      <c r="AU262" s="240" t="s">
        <v>89</v>
      </c>
      <c r="AY262" s="13" t="s">
        <v>166</v>
      </c>
      <c r="BE262" s="241">
        <f>IF(N262="základní",J262,0)</f>
        <v>0</v>
      </c>
      <c r="BF262" s="241">
        <f>IF(N262="snížená",J262,0)</f>
        <v>0</v>
      </c>
      <c r="BG262" s="241">
        <f>IF(N262="zákl. přenesená",J262,0)</f>
        <v>0</v>
      </c>
      <c r="BH262" s="241">
        <f>IF(N262="sníž. přenesená",J262,0)</f>
        <v>0</v>
      </c>
      <c r="BI262" s="241">
        <f>IF(N262="nulová",J262,0)</f>
        <v>0</v>
      </c>
      <c r="BJ262" s="13" t="s">
        <v>83</v>
      </c>
      <c r="BK262" s="241">
        <f>ROUND(I262*H262,2)</f>
        <v>0</v>
      </c>
      <c r="BL262" s="13" t="s">
        <v>172</v>
      </c>
      <c r="BM262" s="240" t="s">
        <v>619</v>
      </c>
    </row>
    <row r="263" s="1" customFormat="1" ht="16.5" customHeight="1">
      <c r="B263" s="34"/>
      <c r="C263" s="229" t="s">
        <v>620</v>
      </c>
      <c r="D263" s="229" t="s">
        <v>168</v>
      </c>
      <c r="E263" s="230" t="s">
        <v>621</v>
      </c>
      <c r="F263" s="231" t="s">
        <v>622</v>
      </c>
      <c r="G263" s="232" t="s">
        <v>245</v>
      </c>
      <c r="H263" s="233">
        <v>1206</v>
      </c>
      <c r="I263" s="234"/>
      <c r="J263" s="235">
        <f>ROUND(I263*H263,2)</f>
        <v>0</v>
      </c>
      <c r="K263" s="231" t="s">
        <v>1</v>
      </c>
      <c r="L263" s="39"/>
      <c r="M263" s="236" t="s">
        <v>1</v>
      </c>
      <c r="N263" s="237" t="s">
        <v>41</v>
      </c>
      <c r="O263" s="82"/>
      <c r="P263" s="238">
        <f>O263*H263</f>
        <v>0</v>
      </c>
      <c r="Q263" s="238">
        <v>0</v>
      </c>
      <c r="R263" s="238">
        <f>Q263*H263</f>
        <v>0</v>
      </c>
      <c r="S263" s="238">
        <v>0</v>
      </c>
      <c r="T263" s="239">
        <f>S263*H263</f>
        <v>0</v>
      </c>
      <c r="AR263" s="240" t="s">
        <v>172</v>
      </c>
      <c r="AT263" s="240" t="s">
        <v>168</v>
      </c>
      <c r="AU263" s="240" t="s">
        <v>89</v>
      </c>
      <c r="AY263" s="13" t="s">
        <v>166</v>
      </c>
      <c r="BE263" s="241">
        <f>IF(N263="základní",J263,0)</f>
        <v>0</v>
      </c>
      <c r="BF263" s="241">
        <f>IF(N263="snížená",J263,0)</f>
        <v>0</v>
      </c>
      <c r="BG263" s="241">
        <f>IF(N263="zákl. přenesená",J263,0)</f>
        <v>0</v>
      </c>
      <c r="BH263" s="241">
        <f>IF(N263="sníž. přenesená",J263,0)</f>
        <v>0</v>
      </c>
      <c r="BI263" s="241">
        <f>IF(N263="nulová",J263,0)</f>
        <v>0</v>
      </c>
      <c r="BJ263" s="13" t="s">
        <v>83</v>
      </c>
      <c r="BK263" s="241">
        <f>ROUND(I263*H263,2)</f>
        <v>0</v>
      </c>
      <c r="BL263" s="13" t="s">
        <v>172</v>
      </c>
      <c r="BM263" s="240" t="s">
        <v>623</v>
      </c>
    </row>
    <row r="264" s="1" customFormat="1" ht="24" customHeight="1">
      <c r="B264" s="34"/>
      <c r="C264" s="229" t="s">
        <v>624</v>
      </c>
      <c r="D264" s="229" t="s">
        <v>168</v>
      </c>
      <c r="E264" s="230" t="s">
        <v>625</v>
      </c>
      <c r="F264" s="231" t="s">
        <v>626</v>
      </c>
      <c r="G264" s="232" t="s">
        <v>205</v>
      </c>
      <c r="H264" s="233">
        <v>874</v>
      </c>
      <c r="I264" s="234"/>
      <c r="J264" s="235">
        <f>ROUND(I264*H264,2)</f>
        <v>0</v>
      </c>
      <c r="K264" s="231" t="s">
        <v>1</v>
      </c>
      <c r="L264" s="39"/>
      <c r="M264" s="236" t="s">
        <v>1</v>
      </c>
      <c r="N264" s="237" t="s">
        <v>41</v>
      </c>
      <c r="O264" s="82"/>
      <c r="P264" s="238">
        <f>O264*H264</f>
        <v>0</v>
      </c>
      <c r="Q264" s="238">
        <v>0</v>
      </c>
      <c r="R264" s="238">
        <f>Q264*H264</f>
        <v>0</v>
      </c>
      <c r="S264" s="238">
        <v>0</v>
      </c>
      <c r="T264" s="239">
        <f>S264*H264</f>
        <v>0</v>
      </c>
      <c r="AR264" s="240" t="s">
        <v>172</v>
      </c>
      <c r="AT264" s="240" t="s">
        <v>168</v>
      </c>
      <c r="AU264" s="240" t="s">
        <v>89</v>
      </c>
      <c r="AY264" s="13" t="s">
        <v>166</v>
      </c>
      <c r="BE264" s="241">
        <f>IF(N264="základní",J264,0)</f>
        <v>0</v>
      </c>
      <c r="BF264" s="241">
        <f>IF(N264="snížená",J264,0)</f>
        <v>0</v>
      </c>
      <c r="BG264" s="241">
        <f>IF(N264="zákl. přenesená",J264,0)</f>
        <v>0</v>
      </c>
      <c r="BH264" s="241">
        <f>IF(N264="sníž. přenesená",J264,0)</f>
        <v>0</v>
      </c>
      <c r="BI264" s="241">
        <f>IF(N264="nulová",J264,0)</f>
        <v>0</v>
      </c>
      <c r="BJ264" s="13" t="s">
        <v>83</v>
      </c>
      <c r="BK264" s="241">
        <f>ROUND(I264*H264,2)</f>
        <v>0</v>
      </c>
      <c r="BL264" s="13" t="s">
        <v>172</v>
      </c>
      <c r="BM264" s="240" t="s">
        <v>627</v>
      </c>
    </row>
    <row r="265" s="1" customFormat="1" ht="16.5" customHeight="1">
      <c r="B265" s="34"/>
      <c r="C265" s="229" t="s">
        <v>628</v>
      </c>
      <c r="D265" s="229" t="s">
        <v>168</v>
      </c>
      <c r="E265" s="230" t="s">
        <v>629</v>
      </c>
      <c r="F265" s="231" t="s">
        <v>630</v>
      </c>
      <c r="G265" s="232" t="s">
        <v>180</v>
      </c>
      <c r="H265" s="233">
        <v>265</v>
      </c>
      <c r="I265" s="234"/>
      <c r="J265" s="235">
        <f>ROUND(I265*H265,2)</f>
        <v>0</v>
      </c>
      <c r="K265" s="231" t="s">
        <v>1</v>
      </c>
      <c r="L265" s="39"/>
      <c r="M265" s="236" t="s">
        <v>1</v>
      </c>
      <c r="N265" s="237" t="s">
        <v>41</v>
      </c>
      <c r="O265" s="82"/>
      <c r="P265" s="238">
        <f>O265*H265</f>
        <v>0</v>
      </c>
      <c r="Q265" s="238">
        <v>0</v>
      </c>
      <c r="R265" s="238">
        <f>Q265*H265</f>
        <v>0</v>
      </c>
      <c r="S265" s="238">
        <v>0</v>
      </c>
      <c r="T265" s="239">
        <f>S265*H265</f>
        <v>0</v>
      </c>
      <c r="AR265" s="240" t="s">
        <v>172</v>
      </c>
      <c r="AT265" s="240" t="s">
        <v>168</v>
      </c>
      <c r="AU265" s="240" t="s">
        <v>89</v>
      </c>
      <c r="AY265" s="13" t="s">
        <v>166</v>
      </c>
      <c r="BE265" s="241">
        <f>IF(N265="základní",J265,0)</f>
        <v>0</v>
      </c>
      <c r="BF265" s="241">
        <f>IF(N265="snížená",J265,0)</f>
        <v>0</v>
      </c>
      <c r="BG265" s="241">
        <f>IF(N265="zákl. přenesená",J265,0)</f>
        <v>0</v>
      </c>
      <c r="BH265" s="241">
        <f>IF(N265="sníž. přenesená",J265,0)</f>
        <v>0</v>
      </c>
      <c r="BI265" s="241">
        <f>IF(N265="nulová",J265,0)</f>
        <v>0</v>
      </c>
      <c r="BJ265" s="13" t="s">
        <v>83</v>
      </c>
      <c r="BK265" s="241">
        <f>ROUND(I265*H265,2)</f>
        <v>0</v>
      </c>
      <c r="BL265" s="13" t="s">
        <v>172</v>
      </c>
      <c r="BM265" s="240" t="s">
        <v>631</v>
      </c>
    </row>
    <row r="266" s="1" customFormat="1" ht="24" customHeight="1">
      <c r="B266" s="34"/>
      <c r="C266" s="229" t="s">
        <v>632</v>
      </c>
      <c r="D266" s="229" t="s">
        <v>168</v>
      </c>
      <c r="E266" s="230" t="s">
        <v>633</v>
      </c>
      <c r="F266" s="231" t="s">
        <v>634</v>
      </c>
      <c r="G266" s="232" t="s">
        <v>180</v>
      </c>
      <c r="H266" s="233">
        <v>6</v>
      </c>
      <c r="I266" s="234"/>
      <c r="J266" s="235">
        <f>ROUND(I266*H266,2)</f>
        <v>0</v>
      </c>
      <c r="K266" s="231" t="s">
        <v>1</v>
      </c>
      <c r="L266" s="39"/>
      <c r="M266" s="236" t="s">
        <v>1</v>
      </c>
      <c r="N266" s="237" t="s">
        <v>41</v>
      </c>
      <c r="O266" s="82"/>
      <c r="P266" s="238">
        <f>O266*H266</f>
        <v>0</v>
      </c>
      <c r="Q266" s="238">
        <v>0</v>
      </c>
      <c r="R266" s="238">
        <f>Q266*H266</f>
        <v>0</v>
      </c>
      <c r="S266" s="238">
        <v>0</v>
      </c>
      <c r="T266" s="239">
        <f>S266*H266</f>
        <v>0</v>
      </c>
      <c r="AR266" s="240" t="s">
        <v>172</v>
      </c>
      <c r="AT266" s="240" t="s">
        <v>168</v>
      </c>
      <c r="AU266" s="240" t="s">
        <v>89</v>
      </c>
      <c r="AY266" s="13" t="s">
        <v>166</v>
      </c>
      <c r="BE266" s="241">
        <f>IF(N266="základní",J266,0)</f>
        <v>0</v>
      </c>
      <c r="BF266" s="241">
        <f>IF(N266="snížená",J266,0)</f>
        <v>0</v>
      </c>
      <c r="BG266" s="241">
        <f>IF(N266="zákl. přenesená",J266,0)</f>
        <v>0</v>
      </c>
      <c r="BH266" s="241">
        <f>IF(N266="sníž. přenesená",J266,0)</f>
        <v>0</v>
      </c>
      <c r="BI266" s="241">
        <f>IF(N266="nulová",J266,0)</f>
        <v>0</v>
      </c>
      <c r="BJ266" s="13" t="s">
        <v>83</v>
      </c>
      <c r="BK266" s="241">
        <f>ROUND(I266*H266,2)</f>
        <v>0</v>
      </c>
      <c r="BL266" s="13" t="s">
        <v>172</v>
      </c>
      <c r="BM266" s="240" t="s">
        <v>635</v>
      </c>
    </row>
    <row r="267" s="1" customFormat="1" ht="24" customHeight="1">
      <c r="B267" s="34"/>
      <c r="C267" s="229" t="s">
        <v>636</v>
      </c>
      <c r="D267" s="229" t="s">
        <v>168</v>
      </c>
      <c r="E267" s="230" t="s">
        <v>637</v>
      </c>
      <c r="F267" s="231" t="s">
        <v>638</v>
      </c>
      <c r="G267" s="232" t="s">
        <v>245</v>
      </c>
      <c r="H267" s="233">
        <v>32</v>
      </c>
      <c r="I267" s="234"/>
      <c r="J267" s="235">
        <f>ROUND(I267*H267,2)</f>
        <v>0</v>
      </c>
      <c r="K267" s="231" t="s">
        <v>1</v>
      </c>
      <c r="L267" s="39"/>
      <c r="M267" s="236" t="s">
        <v>1</v>
      </c>
      <c r="N267" s="237" t="s">
        <v>41</v>
      </c>
      <c r="O267" s="82"/>
      <c r="P267" s="238">
        <f>O267*H267</f>
        <v>0</v>
      </c>
      <c r="Q267" s="238">
        <v>0</v>
      </c>
      <c r="R267" s="238">
        <f>Q267*H267</f>
        <v>0</v>
      </c>
      <c r="S267" s="238">
        <v>0</v>
      </c>
      <c r="T267" s="239">
        <f>S267*H267</f>
        <v>0</v>
      </c>
      <c r="AR267" s="240" t="s">
        <v>172</v>
      </c>
      <c r="AT267" s="240" t="s">
        <v>168</v>
      </c>
      <c r="AU267" s="240" t="s">
        <v>89</v>
      </c>
      <c r="AY267" s="13" t="s">
        <v>166</v>
      </c>
      <c r="BE267" s="241">
        <f>IF(N267="základní",J267,0)</f>
        <v>0</v>
      </c>
      <c r="BF267" s="241">
        <f>IF(N267="snížená",J267,0)</f>
        <v>0</v>
      </c>
      <c r="BG267" s="241">
        <f>IF(N267="zákl. přenesená",J267,0)</f>
        <v>0</v>
      </c>
      <c r="BH267" s="241">
        <f>IF(N267="sníž. přenesená",J267,0)</f>
        <v>0</v>
      </c>
      <c r="BI267" s="241">
        <f>IF(N267="nulová",J267,0)</f>
        <v>0</v>
      </c>
      <c r="BJ267" s="13" t="s">
        <v>83</v>
      </c>
      <c r="BK267" s="241">
        <f>ROUND(I267*H267,2)</f>
        <v>0</v>
      </c>
      <c r="BL267" s="13" t="s">
        <v>172</v>
      </c>
      <c r="BM267" s="240" t="s">
        <v>639</v>
      </c>
    </row>
    <row r="268" s="1" customFormat="1" ht="24" customHeight="1">
      <c r="B268" s="34"/>
      <c r="C268" s="229" t="s">
        <v>640</v>
      </c>
      <c r="D268" s="229" t="s">
        <v>168</v>
      </c>
      <c r="E268" s="230" t="s">
        <v>641</v>
      </c>
      <c r="F268" s="231" t="s">
        <v>642</v>
      </c>
      <c r="G268" s="232" t="s">
        <v>205</v>
      </c>
      <c r="H268" s="233">
        <v>64</v>
      </c>
      <c r="I268" s="234"/>
      <c r="J268" s="235">
        <f>ROUND(I268*H268,2)</f>
        <v>0</v>
      </c>
      <c r="K268" s="231" t="s">
        <v>1</v>
      </c>
      <c r="L268" s="39"/>
      <c r="M268" s="236" t="s">
        <v>1</v>
      </c>
      <c r="N268" s="237" t="s">
        <v>41</v>
      </c>
      <c r="O268" s="82"/>
      <c r="P268" s="238">
        <f>O268*H268</f>
        <v>0</v>
      </c>
      <c r="Q268" s="238">
        <v>0</v>
      </c>
      <c r="R268" s="238">
        <f>Q268*H268</f>
        <v>0</v>
      </c>
      <c r="S268" s="238">
        <v>0</v>
      </c>
      <c r="T268" s="239">
        <f>S268*H268</f>
        <v>0</v>
      </c>
      <c r="AR268" s="240" t="s">
        <v>172</v>
      </c>
      <c r="AT268" s="240" t="s">
        <v>168</v>
      </c>
      <c r="AU268" s="240" t="s">
        <v>89</v>
      </c>
      <c r="AY268" s="13" t="s">
        <v>166</v>
      </c>
      <c r="BE268" s="241">
        <f>IF(N268="základní",J268,0)</f>
        <v>0</v>
      </c>
      <c r="BF268" s="241">
        <f>IF(N268="snížená",J268,0)</f>
        <v>0</v>
      </c>
      <c r="BG268" s="241">
        <f>IF(N268="zákl. přenesená",J268,0)</f>
        <v>0</v>
      </c>
      <c r="BH268" s="241">
        <f>IF(N268="sníž. přenesená",J268,0)</f>
        <v>0</v>
      </c>
      <c r="BI268" s="241">
        <f>IF(N268="nulová",J268,0)</f>
        <v>0</v>
      </c>
      <c r="BJ268" s="13" t="s">
        <v>83</v>
      </c>
      <c r="BK268" s="241">
        <f>ROUND(I268*H268,2)</f>
        <v>0</v>
      </c>
      <c r="BL268" s="13" t="s">
        <v>172</v>
      </c>
      <c r="BM268" s="240" t="s">
        <v>643</v>
      </c>
    </row>
    <row r="269" s="11" customFormat="1" ht="22.8" customHeight="1">
      <c r="B269" s="213"/>
      <c r="C269" s="214"/>
      <c r="D269" s="215" t="s">
        <v>75</v>
      </c>
      <c r="E269" s="227" t="s">
        <v>198</v>
      </c>
      <c r="F269" s="227" t="s">
        <v>644</v>
      </c>
      <c r="G269" s="214"/>
      <c r="H269" s="214"/>
      <c r="I269" s="217"/>
      <c r="J269" s="228">
        <f>BK269</f>
        <v>0</v>
      </c>
      <c r="K269" s="214"/>
      <c r="L269" s="219"/>
      <c r="M269" s="220"/>
      <c r="N269" s="221"/>
      <c r="O269" s="221"/>
      <c r="P269" s="222">
        <f>SUM(P270:P272)</f>
        <v>0</v>
      </c>
      <c r="Q269" s="221"/>
      <c r="R269" s="222">
        <f>SUM(R270:R272)</f>
        <v>0</v>
      </c>
      <c r="S269" s="221"/>
      <c r="T269" s="223">
        <f>SUM(T270:T272)</f>
        <v>0</v>
      </c>
      <c r="AR269" s="224" t="s">
        <v>83</v>
      </c>
      <c r="AT269" s="225" t="s">
        <v>75</v>
      </c>
      <c r="AU269" s="225" t="s">
        <v>83</v>
      </c>
      <c r="AY269" s="224" t="s">
        <v>166</v>
      </c>
      <c r="BK269" s="226">
        <f>SUM(BK270:BK272)</f>
        <v>0</v>
      </c>
    </row>
    <row r="270" s="1" customFormat="1" ht="24" customHeight="1">
      <c r="B270" s="34"/>
      <c r="C270" s="229" t="s">
        <v>645</v>
      </c>
      <c r="D270" s="229" t="s">
        <v>168</v>
      </c>
      <c r="E270" s="230" t="s">
        <v>646</v>
      </c>
      <c r="F270" s="231" t="s">
        <v>647</v>
      </c>
      <c r="G270" s="232" t="s">
        <v>176</v>
      </c>
      <c r="H270" s="233">
        <v>3</v>
      </c>
      <c r="I270" s="234"/>
      <c r="J270" s="235">
        <f>ROUND(I270*H270,2)</f>
        <v>0</v>
      </c>
      <c r="K270" s="231" t="s">
        <v>1</v>
      </c>
      <c r="L270" s="39"/>
      <c r="M270" s="236" t="s">
        <v>1</v>
      </c>
      <c r="N270" s="237" t="s">
        <v>41</v>
      </c>
      <c r="O270" s="82"/>
      <c r="P270" s="238">
        <f>O270*H270</f>
        <v>0</v>
      </c>
      <c r="Q270" s="238">
        <v>0</v>
      </c>
      <c r="R270" s="238">
        <f>Q270*H270</f>
        <v>0</v>
      </c>
      <c r="S270" s="238">
        <v>0</v>
      </c>
      <c r="T270" s="239">
        <f>S270*H270</f>
        <v>0</v>
      </c>
      <c r="AR270" s="240" t="s">
        <v>172</v>
      </c>
      <c r="AT270" s="240" t="s">
        <v>168</v>
      </c>
      <c r="AU270" s="240" t="s">
        <v>89</v>
      </c>
      <c r="AY270" s="13" t="s">
        <v>166</v>
      </c>
      <c r="BE270" s="241">
        <f>IF(N270="základní",J270,0)</f>
        <v>0</v>
      </c>
      <c r="BF270" s="241">
        <f>IF(N270="snížená",J270,0)</f>
        <v>0</v>
      </c>
      <c r="BG270" s="241">
        <f>IF(N270="zákl. přenesená",J270,0)</f>
        <v>0</v>
      </c>
      <c r="BH270" s="241">
        <f>IF(N270="sníž. přenesená",J270,0)</f>
        <v>0</v>
      </c>
      <c r="BI270" s="241">
        <f>IF(N270="nulová",J270,0)</f>
        <v>0</v>
      </c>
      <c r="BJ270" s="13" t="s">
        <v>83</v>
      </c>
      <c r="BK270" s="241">
        <f>ROUND(I270*H270,2)</f>
        <v>0</v>
      </c>
      <c r="BL270" s="13" t="s">
        <v>172</v>
      </c>
      <c r="BM270" s="240" t="s">
        <v>648</v>
      </c>
    </row>
    <row r="271" s="1" customFormat="1" ht="24" customHeight="1">
      <c r="B271" s="34"/>
      <c r="C271" s="229" t="s">
        <v>649</v>
      </c>
      <c r="D271" s="229" t="s">
        <v>168</v>
      </c>
      <c r="E271" s="230" t="s">
        <v>650</v>
      </c>
      <c r="F271" s="231" t="s">
        <v>651</v>
      </c>
      <c r="G271" s="232" t="s">
        <v>176</v>
      </c>
      <c r="H271" s="233">
        <v>1</v>
      </c>
      <c r="I271" s="234"/>
      <c r="J271" s="235">
        <f>ROUND(I271*H271,2)</f>
        <v>0</v>
      </c>
      <c r="K271" s="231" t="s">
        <v>1</v>
      </c>
      <c r="L271" s="39"/>
      <c r="M271" s="236" t="s">
        <v>1</v>
      </c>
      <c r="N271" s="237" t="s">
        <v>41</v>
      </c>
      <c r="O271" s="82"/>
      <c r="P271" s="238">
        <f>O271*H271</f>
        <v>0</v>
      </c>
      <c r="Q271" s="238">
        <v>0</v>
      </c>
      <c r="R271" s="238">
        <f>Q271*H271</f>
        <v>0</v>
      </c>
      <c r="S271" s="238">
        <v>0</v>
      </c>
      <c r="T271" s="239">
        <f>S271*H271</f>
        <v>0</v>
      </c>
      <c r="AR271" s="240" t="s">
        <v>172</v>
      </c>
      <c r="AT271" s="240" t="s">
        <v>168</v>
      </c>
      <c r="AU271" s="240" t="s">
        <v>89</v>
      </c>
      <c r="AY271" s="13" t="s">
        <v>166</v>
      </c>
      <c r="BE271" s="241">
        <f>IF(N271="základní",J271,0)</f>
        <v>0</v>
      </c>
      <c r="BF271" s="241">
        <f>IF(N271="snížená",J271,0)</f>
        <v>0</v>
      </c>
      <c r="BG271" s="241">
        <f>IF(N271="zákl. přenesená",J271,0)</f>
        <v>0</v>
      </c>
      <c r="BH271" s="241">
        <f>IF(N271="sníž. přenesená",J271,0)</f>
        <v>0</v>
      </c>
      <c r="BI271" s="241">
        <f>IF(N271="nulová",J271,0)</f>
        <v>0</v>
      </c>
      <c r="BJ271" s="13" t="s">
        <v>83</v>
      </c>
      <c r="BK271" s="241">
        <f>ROUND(I271*H271,2)</f>
        <v>0</v>
      </c>
      <c r="BL271" s="13" t="s">
        <v>172</v>
      </c>
      <c r="BM271" s="240" t="s">
        <v>652</v>
      </c>
    </row>
    <row r="272" s="1" customFormat="1" ht="24" customHeight="1">
      <c r="B272" s="34"/>
      <c r="C272" s="229" t="s">
        <v>653</v>
      </c>
      <c r="D272" s="229" t="s">
        <v>168</v>
      </c>
      <c r="E272" s="230" t="s">
        <v>654</v>
      </c>
      <c r="F272" s="231" t="s">
        <v>655</v>
      </c>
      <c r="G272" s="232" t="s">
        <v>176</v>
      </c>
      <c r="H272" s="233">
        <v>10</v>
      </c>
      <c r="I272" s="234"/>
      <c r="J272" s="235">
        <f>ROUND(I272*H272,2)</f>
        <v>0</v>
      </c>
      <c r="K272" s="231" t="s">
        <v>1</v>
      </c>
      <c r="L272" s="39"/>
      <c r="M272" s="236" t="s">
        <v>1</v>
      </c>
      <c r="N272" s="237" t="s">
        <v>41</v>
      </c>
      <c r="O272" s="82"/>
      <c r="P272" s="238">
        <f>O272*H272</f>
        <v>0</v>
      </c>
      <c r="Q272" s="238">
        <v>0</v>
      </c>
      <c r="R272" s="238">
        <f>Q272*H272</f>
        <v>0</v>
      </c>
      <c r="S272" s="238">
        <v>0</v>
      </c>
      <c r="T272" s="239">
        <f>S272*H272</f>
        <v>0</v>
      </c>
      <c r="AR272" s="240" t="s">
        <v>172</v>
      </c>
      <c r="AT272" s="240" t="s">
        <v>168</v>
      </c>
      <c r="AU272" s="240" t="s">
        <v>89</v>
      </c>
      <c r="AY272" s="13" t="s">
        <v>166</v>
      </c>
      <c r="BE272" s="241">
        <f>IF(N272="základní",J272,0)</f>
        <v>0</v>
      </c>
      <c r="BF272" s="241">
        <f>IF(N272="snížená",J272,0)</f>
        <v>0</v>
      </c>
      <c r="BG272" s="241">
        <f>IF(N272="zákl. přenesená",J272,0)</f>
        <v>0</v>
      </c>
      <c r="BH272" s="241">
        <f>IF(N272="sníž. přenesená",J272,0)</f>
        <v>0</v>
      </c>
      <c r="BI272" s="241">
        <f>IF(N272="nulová",J272,0)</f>
        <v>0</v>
      </c>
      <c r="BJ272" s="13" t="s">
        <v>83</v>
      </c>
      <c r="BK272" s="241">
        <f>ROUND(I272*H272,2)</f>
        <v>0</v>
      </c>
      <c r="BL272" s="13" t="s">
        <v>172</v>
      </c>
      <c r="BM272" s="240" t="s">
        <v>656</v>
      </c>
    </row>
    <row r="273" s="11" customFormat="1" ht="22.8" customHeight="1">
      <c r="B273" s="213"/>
      <c r="C273" s="214"/>
      <c r="D273" s="215" t="s">
        <v>75</v>
      </c>
      <c r="E273" s="227" t="s">
        <v>202</v>
      </c>
      <c r="F273" s="227" t="s">
        <v>657</v>
      </c>
      <c r="G273" s="214"/>
      <c r="H273" s="214"/>
      <c r="I273" s="217"/>
      <c r="J273" s="228">
        <f>BK273</f>
        <v>0</v>
      </c>
      <c r="K273" s="214"/>
      <c r="L273" s="219"/>
      <c r="M273" s="220"/>
      <c r="N273" s="221"/>
      <c r="O273" s="221"/>
      <c r="P273" s="222">
        <f>SUM(P274:P283)</f>
        <v>0</v>
      </c>
      <c r="Q273" s="221"/>
      <c r="R273" s="222">
        <f>SUM(R274:R283)</f>
        <v>0</v>
      </c>
      <c r="S273" s="221"/>
      <c r="T273" s="223">
        <f>SUM(T274:T283)</f>
        <v>0</v>
      </c>
      <c r="AR273" s="224" t="s">
        <v>83</v>
      </c>
      <c r="AT273" s="225" t="s">
        <v>75</v>
      </c>
      <c r="AU273" s="225" t="s">
        <v>83</v>
      </c>
      <c r="AY273" s="224" t="s">
        <v>166</v>
      </c>
      <c r="BK273" s="226">
        <f>SUM(BK274:BK283)</f>
        <v>0</v>
      </c>
    </row>
    <row r="274" s="1" customFormat="1" ht="36" customHeight="1">
      <c r="B274" s="34"/>
      <c r="C274" s="229" t="s">
        <v>658</v>
      </c>
      <c r="D274" s="229" t="s">
        <v>168</v>
      </c>
      <c r="E274" s="230" t="s">
        <v>659</v>
      </c>
      <c r="F274" s="231" t="s">
        <v>660</v>
      </c>
      <c r="G274" s="232" t="s">
        <v>171</v>
      </c>
      <c r="H274" s="233">
        <v>1</v>
      </c>
      <c r="I274" s="234"/>
      <c r="J274" s="235">
        <f>ROUND(I274*H274,2)</f>
        <v>0</v>
      </c>
      <c r="K274" s="231" t="s">
        <v>1</v>
      </c>
      <c r="L274" s="39"/>
      <c r="M274" s="236" t="s">
        <v>1</v>
      </c>
      <c r="N274" s="237" t="s">
        <v>41</v>
      </c>
      <c r="O274" s="82"/>
      <c r="P274" s="238">
        <f>O274*H274</f>
        <v>0</v>
      </c>
      <c r="Q274" s="238">
        <v>0</v>
      </c>
      <c r="R274" s="238">
        <f>Q274*H274</f>
        <v>0</v>
      </c>
      <c r="S274" s="238">
        <v>0</v>
      </c>
      <c r="T274" s="239">
        <f>S274*H274</f>
        <v>0</v>
      </c>
      <c r="AR274" s="240" t="s">
        <v>172</v>
      </c>
      <c r="AT274" s="240" t="s">
        <v>168</v>
      </c>
      <c r="AU274" s="240" t="s">
        <v>89</v>
      </c>
      <c r="AY274" s="13" t="s">
        <v>166</v>
      </c>
      <c r="BE274" s="241">
        <f>IF(N274="základní",J274,0)</f>
        <v>0</v>
      </c>
      <c r="BF274" s="241">
        <f>IF(N274="snížená",J274,0)</f>
        <v>0</v>
      </c>
      <c r="BG274" s="241">
        <f>IF(N274="zákl. přenesená",J274,0)</f>
        <v>0</v>
      </c>
      <c r="BH274" s="241">
        <f>IF(N274="sníž. přenesená",J274,0)</f>
        <v>0</v>
      </c>
      <c r="BI274" s="241">
        <f>IF(N274="nulová",J274,0)</f>
        <v>0</v>
      </c>
      <c r="BJ274" s="13" t="s">
        <v>83</v>
      </c>
      <c r="BK274" s="241">
        <f>ROUND(I274*H274,2)</f>
        <v>0</v>
      </c>
      <c r="BL274" s="13" t="s">
        <v>172</v>
      </c>
      <c r="BM274" s="240" t="s">
        <v>661</v>
      </c>
    </row>
    <row r="275" s="1" customFormat="1" ht="16.5" customHeight="1">
      <c r="B275" s="34"/>
      <c r="C275" s="229" t="s">
        <v>662</v>
      </c>
      <c r="D275" s="229" t="s">
        <v>168</v>
      </c>
      <c r="E275" s="230" t="s">
        <v>663</v>
      </c>
      <c r="F275" s="231" t="s">
        <v>664</v>
      </c>
      <c r="G275" s="232" t="s">
        <v>171</v>
      </c>
      <c r="H275" s="233">
        <v>1</v>
      </c>
      <c r="I275" s="234"/>
      <c r="J275" s="235">
        <f>ROUND(I275*H275,2)</f>
        <v>0</v>
      </c>
      <c r="K275" s="231" t="s">
        <v>1</v>
      </c>
      <c r="L275" s="39"/>
      <c r="M275" s="236" t="s">
        <v>1</v>
      </c>
      <c r="N275" s="237" t="s">
        <v>41</v>
      </c>
      <c r="O275" s="82"/>
      <c r="P275" s="238">
        <f>O275*H275</f>
        <v>0</v>
      </c>
      <c r="Q275" s="238">
        <v>0</v>
      </c>
      <c r="R275" s="238">
        <f>Q275*H275</f>
        <v>0</v>
      </c>
      <c r="S275" s="238">
        <v>0</v>
      </c>
      <c r="T275" s="239">
        <f>S275*H275</f>
        <v>0</v>
      </c>
      <c r="AR275" s="240" t="s">
        <v>172</v>
      </c>
      <c r="AT275" s="240" t="s">
        <v>168</v>
      </c>
      <c r="AU275" s="240" t="s">
        <v>89</v>
      </c>
      <c r="AY275" s="13" t="s">
        <v>166</v>
      </c>
      <c r="BE275" s="241">
        <f>IF(N275="základní",J275,0)</f>
        <v>0</v>
      </c>
      <c r="BF275" s="241">
        <f>IF(N275="snížená",J275,0)</f>
        <v>0</v>
      </c>
      <c r="BG275" s="241">
        <f>IF(N275="zákl. přenesená",J275,0)</f>
        <v>0</v>
      </c>
      <c r="BH275" s="241">
        <f>IF(N275="sníž. přenesená",J275,0)</f>
        <v>0</v>
      </c>
      <c r="BI275" s="241">
        <f>IF(N275="nulová",J275,0)</f>
        <v>0</v>
      </c>
      <c r="BJ275" s="13" t="s">
        <v>83</v>
      </c>
      <c r="BK275" s="241">
        <f>ROUND(I275*H275,2)</f>
        <v>0</v>
      </c>
      <c r="BL275" s="13" t="s">
        <v>172</v>
      </c>
      <c r="BM275" s="240" t="s">
        <v>665</v>
      </c>
    </row>
    <row r="276" s="1" customFormat="1" ht="16.5" customHeight="1">
      <c r="B276" s="34"/>
      <c r="C276" s="229" t="s">
        <v>666</v>
      </c>
      <c r="D276" s="229" t="s">
        <v>168</v>
      </c>
      <c r="E276" s="230" t="s">
        <v>667</v>
      </c>
      <c r="F276" s="231" t="s">
        <v>668</v>
      </c>
      <c r="G276" s="232" t="s">
        <v>171</v>
      </c>
      <c r="H276" s="233">
        <v>10</v>
      </c>
      <c r="I276" s="234"/>
      <c r="J276" s="235">
        <f>ROUND(I276*H276,2)</f>
        <v>0</v>
      </c>
      <c r="K276" s="231" t="s">
        <v>1</v>
      </c>
      <c r="L276" s="39"/>
      <c r="M276" s="236" t="s">
        <v>1</v>
      </c>
      <c r="N276" s="237" t="s">
        <v>41</v>
      </c>
      <c r="O276" s="82"/>
      <c r="P276" s="238">
        <f>O276*H276</f>
        <v>0</v>
      </c>
      <c r="Q276" s="238">
        <v>0</v>
      </c>
      <c r="R276" s="238">
        <f>Q276*H276</f>
        <v>0</v>
      </c>
      <c r="S276" s="238">
        <v>0</v>
      </c>
      <c r="T276" s="239">
        <f>S276*H276</f>
        <v>0</v>
      </c>
      <c r="AR276" s="240" t="s">
        <v>172</v>
      </c>
      <c r="AT276" s="240" t="s">
        <v>168</v>
      </c>
      <c r="AU276" s="240" t="s">
        <v>89</v>
      </c>
      <c r="AY276" s="13" t="s">
        <v>166</v>
      </c>
      <c r="BE276" s="241">
        <f>IF(N276="základní",J276,0)</f>
        <v>0</v>
      </c>
      <c r="BF276" s="241">
        <f>IF(N276="snížená",J276,0)</f>
        <v>0</v>
      </c>
      <c r="BG276" s="241">
        <f>IF(N276="zákl. přenesená",J276,0)</f>
        <v>0</v>
      </c>
      <c r="BH276" s="241">
        <f>IF(N276="sníž. přenesená",J276,0)</f>
        <v>0</v>
      </c>
      <c r="BI276" s="241">
        <f>IF(N276="nulová",J276,0)</f>
        <v>0</v>
      </c>
      <c r="BJ276" s="13" t="s">
        <v>83</v>
      </c>
      <c r="BK276" s="241">
        <f>ROUND(I276*H276,2)</f>
        <v>0</v>
      </c>
      <c r="BL276" s="13" t="s">
        <v>172</v>
      </c>
      <c r="BM276" s="240" t="s">
        <v>669</v>
      </c>
    </row>
    <row r="277" s="1" customFormat="1" ht="24" customHeight="1">
      <c r="B277" s="34"/>
      <c r="C277" s="229" t="s">
        <v>670</v>
      </c>
      <c r="D277" s="229" t="s">
        <v>168</v>
      </c>
      <c r="E277" s="230" t="s">
        <v>671</v>
      </c>
      <c r="F277" s="231" t="s">
        <v>672</v>
      </c>
      <c r="G277" s="232" t="s">
        <v>171</v>
      </c>
      <c r="H277" s="233">
        <v>1</v>
      </c>
      <c r="I277" s="234"/>
      <c r="J277" s="235">
        <f>ROUND(I277*H277,2)</f>
        <v>0</v>
      </c>
      <c r="K277" s="231" t="s">
        <v>1</v>
      </c>
      <c r="L277" s="39"/>
      <c r="M277" s="236" t="s">
        <v>1</v>
      </c>
      <c r="N277" s="237" t="s">
        <v>41</v>
      </c>
      <c r="O277" s="82"/>
      <c r="P277" s="238">
        <f>O277*H277</f>
        <v>0</v>
      </c>
      <c r="Q277" s="238">
        <v>0</v>
      </c>
      <c r="R277" s="238">
        <f>Q277*H277</f>
        <v>0</v>
      </c>
      <c r="S277" s="238">
        <v>0</v>
      </c>
      <c r="T277" s="239">
        <f>S277*H277</f>
        <v>0</v>
      </c>
      <c r="AR277" s="240" t="s">
        <v>172</v>
      </c>
      <c r="AT277" s="240" t="s">
        <v>168</v>
      </c>
      <c r="AU277" s="240" t="s">
        <v>89</v>
      </c>
      <c r="AY277" s="13" t="s">
        <v>166</v>
      </c>
      <c r="BE277" s="241">
        <f>IF(N277="základní",J277,0)</f>
        <v>0</v>
      </c>
      <c r="BF277" s="241">
        <f>IF(N277="snížená",J277,0)</f>
        <v>0</v>
      </c>
      <c r="BG277" s="241">
        <f>IF(N277="zákl. přenesená",J277,0)</f>
        <v>0</v>
      </c>
      <c r="BH277" s="241">
        <f>IF(N277="sníž. přenesená",J277,0)</f>
        <v>0</v>
      </c>
      <c r="BI277" s="241">
        <f>IF(N277="nulová",J277,0)</f>
        <v>0</v>
      </c>
      <c r="BJ277" s="13" t="s">
        <v>83</v>
      </c>
      <c r="BK277" s="241">
        <f>ROUND(I277*H277,2)</f>
        <v>0</v>
      </c>
      <c r="BL277" s="13" t="s">
        <v>172</v>
      </c>
      <c r="BM277" s="240" t="s">
        <v>673</v>
      </c>
    </row>
    <row r="278" s="1" customFormat="1" ht="24" customHeight="1">
      <c r="B278" s="34"/>
      <c r="C278" s="229" t="s">
        <v>674</v>
      </c>
      <c r="D278" s="229" t="s">
        <v>168</v>
      </c>
      <c r="E278" s="230" t="s">
        <v>675</v>
      </c>
      <c r="F278" s="231" t="s">
        <v>676</v>
      </c>
      <c r="G278" s="232" t="s">
        <v>180</v>
      </c>
      <c r="H278" s="233">
        <v>4</v>
      </c>
      <c r="I278" s="234"/>
      <c r="J278" s="235">
        <f>ROUND(I278*H278,2)</f>
        <v>0</v>
      </c>
      <c r="K278" s="231" t="s">
        <v>1</v>
      </c>
      <c r="L278" s="39"/>
      <c r="M278" s="236" t="s">
        <v>1</v>
      </c>
      <c r="N278" s="237" t="s">
        <v>41</v>
      </c>
      <c r="O278" s="82"/>
      <c r="P278" s="238">
        <f>O278*H278</f>
        <v>0</v>
      </c>
      <c r="Q278" s="238">
        <v>0</v>
      </c>
      <c r="R278" s="238">
        <f>Q278*H278</f>
        <v>0</v>
      </c>
      <c r="S278" s="238">
        <v>0</v>
      </c>
      <c r="T278" s="239">
        <f>S278*H278</f>
        <v>0</v>
      </c>
      <c r="AR278" s="240" t="s">
        <v>172</v>
      </c>
      <c r="AT278" s="240" t="s">
        <v>168</v>
      </c>
      <c r="AU278" s="240" t="s">
        <v>89</v>
      </c>
      <c r="AY278" s="13" t="s">
        <v>166</v>
      </c>
      <c r="BE278" s="241">
        <f>IF(N278="základní",J278,0)</f>
        <v>0</v>
      </c>
      <c r="BF278" s="241">
        <f>IF(N278="snížená",J278,0)</f>
        <v>0</v>
      </c>
      <c r="BG278" s="241">
        <f>IF(N278="zákl. přenesená",J278,0)</f>
        <v>0</v>
      </c>
      <c r="BH278" s="241">
        <f>IF(N278="sníž. přenesená",J278,0)</f>
        <v>0</v>
      </c>
      <c r="BI278" s="241">
        <f>IF(N278="nulová",J278,0)</f>
        <v>0</v>
      </c>
      <c r="BJ278" s="13" t="s">
        <v>83</v>
      </c>
      <c r="BK278" s="241">
        <f>ROUND(I278*H278,2)</f>
        <v>0</v>
      </c>
      <c r="BL278" s="13" t="s">
        <v>172</v>
      </c>
      <c r="BM278" s="240" t="s">
        <v>677</v>
      </c>
    </row>
    <row r="279" s="1" customFormat="1" ht="24" customHeight="1">
      <c r="B279" s="34"/>
      <c r="C279" s="229" t="s">
        <v>678</v>
      </c>
      <c r="D279" s="229" t="s">
        <v>168</v>
      </c>
      <c r="E279" s="230" t="s">
        <v>679</v>
      </c>
      <c r="F279" s="231" t="s">
        <v>680</v>
      </c>
      <c r="G279" s="232" t="s">
        <v>205</v>
      </c>
      <c r="H279" s="233">
        <v>32</v>
      </c>
      <c r="I279" s="234"/>
      <c r="J279" s="235">
        <f>ROUND(I279*H279,2)</f>
        <v>0</v>
      </c>
      <c r="K279" s="231" t="s">
        <v>1</v>
      </c>
      <c r="L279" s="39"/>
      <c r="M279" s="236" t="s">
        <v>1</v>
      </c>
      <c r="N279" s="237" t="s">
        <v>41</v>
      </c>
      <c r="O279" s="82"/>
      <c r="P279" s="238">
        <f>O279*H279</f>
        <v>0</v>
      </c>
      <c r="Q279" s="238">
        <v>0</v>
      </c>
      <c r="R279" s="238">
        <f>Q279*H279</f>
        <v>0</v>
      </c>
      <c r="S279" s="238">
        <v>0</v>
      </c>
      <c r="T279" s="239">
        <f>S279*H279</f>
        <v>0</v>
      </c>
      <c r="AR279" s="240" t="s">
        <v>172</v>
      </c>
      <c r="AT279" s="240" t="s">
        <v>168</v>
      </c>
      <c r="AU279" s="240" t="s">
        <v>89</v>
      </c>
      <c r="AY279" s="13" t="s">
        <v>166</v>
      </c>
      <c r="BE279" s="241">
        <f>IF(N279="základní",J279,0)</f>
        <v>0</v>
      </c>
      <c r="BF279" s="241">
        <f>IF(N279="snížená",J279,0)</f>
        <v>0</v>
      </c>
      <c r="BG279" s="241">
        <f>IF(N279="zákl. přenesená",J279,0)</f>
        <v>0</v>
      </c>
      <c r="BH279" s="241">
        <f>IF(N279="sníž. přenesená",J279,0)</f>
        <v>0</v>
      </c>
      <c r="BI279" s="241">
        <f>IF(N279="nulová",J279,0)</f>
        <v>0</v>
      </c>
      <c r="BJ279" s="13" t="s">
        <v>83</v>
      </c>
      <c r="BK279" s="241">
        <f>ROUND(I279*H279,2)</f>
        <v>0</v>
      </c>
      <c r="BL279" s="13" t="s">
        <v>172</v>
      </c>
      <c r="BM279" s="240" t="s">
        <v>681</v>
      </c>
    </row>
    <row r="280" s="1" customFormat="1" ht="36" customHeight="1">
      <c r="B280" s="34"/>
      <c r="C280" s="229" t="s">
        <v>682</v>
      </c>
      <c r="D280" s="229" t="s">
        <v>168</v>
      </c>
      <c r="E280" s="230" t="s">
        <v>683</v>
      </c>
      <c r="F280" s="231" t="s">
        <v>684</v>
      </c>
      <c r="G280" s="232" t="s">
        <v>245</v>
      </c>
      <c r="H280" s="233">
        <v>1265</v>
      </c>
      <c r="I280" s="234"/>
      <c r="J280" s="235">
        <f>ROUND(I280*H280,2)</f>
        <v>0</v>
      </c>
      <c r="K280" s="231" t="s">
        <v>1</v>
      </c>
      <c r="L280" s="39"/>
      <c r="M280" s="236" t="s">
        <v>1</v>
      </c>
      <c r="N280" s="237" t="s">
        <v>41</v>
      </c>
      <c r="O280" s="82"/>
      <c r="P280" s="238">
        <f>O280*H280</f>
        <v>0</v>
      </c>
      <c r="Q280" s="238">
        <v>0</v>
      </c>
      <c r="R280" s="238">
        <f>Q280*H280</f>
        <v>0</v>
      </c>
      <c r="S280" s="238">
        <v>0</v>
      </c>
      <c r="T280" s="239">
        <f>S280*H280</f>
        <v>0</v>
      </c>
      <c r="AR280" s="240" t="s">
        <v>172</v>
      </c>
      <c r="AT280" s="240" t="s">
        <v>168</v>
      </c>
      <c r="AU280" s="240" t="s">
        <v>89</v>
      </c>
      <c r="AY280" s="13" t="s">
        <v>166</v>
      </c>
      <c r="BE280" s="241">
        <f>IF(N280="základní",J280,0)</f>
        <v>0</v>
      </c>
      <c r="BF280" s="241">
        <f>IF(N280="snížená",J280,0)</f>
        <v>0</v>
      </c>
      <c r="BG280" s="241">
        <f>IF(N280="zákl. přenesená",J280,0)</f>
        <v>0</v>
      </c>
      <c r="BH280" s="241">
        <f>IF(N280="sníž. přenesená",J280,0)</f>
        <v>0</v>
      </c>
      <c r="BI280" s="241">
        <f>IF(N280="nulová",J280,0)</f>
        <v>0</v>
      </c>
      <c r="BJ280" s="13" t="s">
        <v>83</v>
      </c>
      <c r="BK280" s="241">
        <f>ROUND(I280*H280,2)</f>
        <v>0</v>
      </c>
      <c r="BL280" s="13" t="s">
        <v>172</v>
      </c>
      <c r="BM280" s="240" t="s">
        <v>685</v>
      </c>
    </row>
    <row r="281" s="1" customFormat="1" ht="24" customHeight="1">
      <c r="B281" s="34"/>
      <c r="C281" s="229" t="s">
        <v>686</v>
      </c>
      <c r="D281" s="229" t="s">
        <v>168</v>
      </c>
      <c r="E281" s="230" t="s">
        <v>687</v>
      </c>
      <c r="F281" s="231" t="s">
        <v>688</v>
      </c>
      <c r="G281" s="232" t="s">
        <v>245</v>
      </c>
      <c r="H281" s="233">
        <v>1287</v>
      </c>
      <c r="I281" s="234"/>
      <c r="J281" s="235">
        <f>ROUND(I281*H281,2)</f>
        <v>0</v>
      </c>
      <c r="K281" s="231" t="s">
        <v>1</v>
      </c>
      <c r="L281" s="39"/>
      <c r="M281" s="236" t="s">
        <v>1</v>
      </c>
      <c r="N281" s="237" t="s">
        <v>41</v>
      </c>
      <c r="O281" s="82"/>
      <c r="P281" s="238">
        <f>O281*H281</f>
        <v>0</v>
      </c>
      <c r="Q281" s="238">
        <v>0</v>
      </c>
      <c r="R281" s="238">
        <f>Q281*H281</f>
        <v>0</v>
      </c>
      <c r="S281" s="238">
        <v>0</v>
      </c>
      <c r="T281" s="239">
        <f>S281*H281</f>
        <v>0</v>
      </c>
      <c r="AR281" s="240" t="s">
        <v>172</v>
      </c>
      <c r="AT281" s="240" t="s">
        <v>168</v>
      </c>
      <c r="AU281" s="240" t="s">
        <v>89</v>
      </c>
      <c r="AY281" s="13" t="s">
        <v>166</v>
      </c>
      <c r="BE281" s="241">
        <f>IF(N281="základní",J281,0)</f>
        <v>0</v>
      </c>
      <c r="BF281" s="241">
        <f>IF(N281="snížená",J281,0)</f>
        <v>0</v>
      </c>
      <c r="BG281" s="241">
        <f>IF(N281="zákl. přenesená",J281,0)</f>
        <v>0</v>
      </c>
      <c r="BH281" s="241">
        <f>IF(N281="sníž. přenesená",J281,0)</f>
        <v>0</v>
      </c>
      <c r="BI281" s="241">
        <f>IF(N281="nulová",J281,0)</f>
        <v>0</v>
      </c>
      <c r="BJ281" s="13" t="s">
        <v>83</v>
      </c>
      <c r="BK281" s="241">
        <f>ROUND(I281*H281,2)</f>
        <v>0</v>
      </c>
      <c r="BL281" s="13" t="s">
        <v>172</v>
      </c>
      <c r="BM281" s="240" t="s">
        <v>689</v>
      </c>
    </row>
    <row r="282" s="1" customFormat="1" ht="24" customHeight="1">
      <c r="B282" s="34"/>
      <c r="C282" s="229" t="s">
        <v>690</v>
      </c>
      <c r="D282" s="229" t="s">
        <v>168</v>
      </c>
      <c r="E282" s="230" t="s">
        <v>691</v>
      </c>
      <c r="F282" s="231" t="s">
        <v>692</v>
      </c>
      <c r="G282" s="232" t="s">
        <v>245</v>
      </c>
      <c r="H282" s="233">
        <v>1287</v>
      </c>
      <c r="I282" s="234"/>
      <c r="J282" s="235">
        <f>ROUND(I282*H282,2)</f>
        <v>0</v>
      </c>
      <c r="K282" s="231" t="s">
        <v>1</v>
      </c>
      <c r="L282" s="39"/>
      <c r="M282" s="236" t="s">
        <v>1</v>
      </c>
      <c r="N282" s="237" t="s">
        <v>41</v>
      </c>
      <c r="O282" s="82"/>
      <c r="P282" s="238">
        <f>O282*H282</f>
        <v>0</v>
      </c>
      <c r="Q282" s="238">
        <v>0</v>
      </c>
      <c r="R282" s="238">
        <f>Q282*H282</f>
        <v>0</v>
      </c>
      <c r="S282" s="238">
        <v>0</v>
      </c>
      <c r="T282" s="239">
        <f>S282*H282</f>
        <v>0</v>
      </c>
      <c r="AR282" s="240" t="s">
        <v>172</v>
      </c>
      <c r="AT282" s="240" t="s">
        <v>168</v>
      </c>
      <c r="AU282" s="240" t="s">
        <v>89</v>
      </c>
      <c r="AY282" s="13" t="s">
        <v>166</v>
      </c>
      <c r="BE282" s="241">
        <f>IF(N282="základní",J282,0)</f>
        <v>0</v>
      </c>
      <c r="BF282" s="241">
        <f>IF(N282="snížená",J282,0)</f>
        <v>0</v>
      </c>
      <c r="BG282" s="241">
        <f>IF(N282="zákl. přenesená",J282,0)</f>
        <v>0</v>
      </c>
      <c r="BH282" s="241">
        <f>IF(N282="sníž. přenesená",J282,0)</f>
        <v>0</v>
      </c>
      <c r="BI282" s="241">
        <f>IF(N282="nulová",J282,0)</f>
        <v>0</v>
      </c>
      <c r="BJ282" s="13" t="s">
        <v>83</v>
      </c>
      <c r="BK282" s="241">
        <f>ROUND(I282*H282,2)</f>
        <v>0</v>
      </c>
      <c r="BL282" s="13" t="s">
        <v>172</v>
      </c>
      <c r="BM282" s="240" t="s">
        <v>693</v>
      </c>
    </row>
    <row r="283" s="1" customFormat="1" ht="24" customHeight="1">
      <c r="B283" s="34"/>
      <c r="C283" s="229" t="s">
        <v>694</v>
      </c>
      <c r="D283" s="229" t="s">
        <v>168</v>
      </c>
      <c r="E283" s="230" t="s">
        <v>695</v>
      </c>
      <c r="F283" s="231" t="s">
        <v>696</v>
      </c>
      <c r="G283" s="232" t="s">
        <v>176</v>
      </c>
      <c r="H283" s="233">
        <v>134</v>
      </c>
      <c r="I283" s="234"/>
      <c r="J283" s="235">
        <f>ROUND(I283*H283,2)</f>
        <v>0</v>
      </c>
      <c r="K283" s="231" t="s">
        <v>1</v>
      </c>
      <c r="L283" s="39"/>
      <c r="M283" s="236" t="s">
        <v>1</v>
      </c>
      <c r="N283" s="237" t="s">
        <v>41</v>
      </c>
      <c r="O283" s="82"/>
      <c r="P283" s="238">
        <f>O283*H283</f>
        <v>0</v>
      </c>
      <c r="Q283" s="238">
        <v>0</v>
      </c>
      <c r="R283" s="238">
        <f>Q283*H283</f>
        <v>0</v>
      </c>
      <c r="S283" s="238">
        <v>0</v>
      </c>
      <c r="T283" s="239">
        <f>S283*H283</f>
        <v>0</v>
      </c>
      <c r="AR283" s="240" t="s">
        <v>172</v>
      </c>
      <c r="AT283" s="240" t="s">
        <v>168</v>
      </c>
      <c r="AU283" s="240" t="s">
        <v>89</v>
      </c>
      <c r="AY283" s="13" t="s">
        <v>166</v>
      </c>
      <c r="BE283" s="241">
        <f>IF(N283="základní",J283,0)</f>
        <v>0</v>
      </c>
      <c r="BF283" s="241">
        <f>IF(N283="snížená",J283,0)</f>
        <v>0</v>
      </c>
      <c r="BG283" s="241">
        <f>IF(N283="zákl. přenesená",J283,0)</f>
        <v>0</v>
      </c>
      <c r="BH283" s="241">
        <f>IF(N283="sníž. přenesená",J283,0)</f>
        <v>0</v>
      </c>
      <c r="BI283" s="241">
        <f>IF(N283="nulová",J283,0)</f>
        <v>0</v>
      </c>
      <c r="BJ283" s="13" t="s">
        <v>83</v>
      </c>
      <c r="BK283" s="241">
        <f>ROUND(I283*H283,2)</f>
        <v>0</v>
      </c>
      <c r="BL283" s="13" t="s">
        <v>172</v>
      </c>
      <c r="BM283" s="240" t="s">
        <v>697</v>
      </c>
    </row>
    <row r="284" s="11" customFormat="1" ht="22.8" customHeight="1">
      <c r="B284" s="213"/>
      <c r="C284" s="214"/>
      <c r="D284" s="215" t="s">
        <v>75</v>
      </c>
      <c r="E284" s="227" t="s">
        <v>698</v>
      </c>
      <c r="F284" s="227" t="s">
        <v>699</v>
      </c>
      <c r="G284" s="214"/>
      <c r="H284" s="214"/>
      <c r="I284" s="217"/>
      <c r="J284" s="228">
        <f>BK284</f>
        <v>0</v>
      </c>
      <c r="K284" s="214"/>
      <c r="L284" s="219"/>
      <c r="M284" s="220"/>
      <c r="N284" s="221"/>
      <c r="O284" s="221"/>
      <c r="P284" s="222">
        <f>P285</f>
        <v>0</v>
      </c>
      <c r="Q284" s="221"/>
      <c r="R284" s="222">
        <f>R285</f>
        <v>0</v>
      </c>
      <c r="S284" s="221"/>
      <c r="T284" s="223">
        <f>T285</f>
        <v>0</v>
      </c>
      <c r="AR284" s="224" t="s">
        <v>83</v>
      </c>
      <c r="AT284" s="225" t="s">
        <v>75</v>
      </c>
      <c r="AU284" s="225" t="s">
        <v>83</v>
      </c>
      <c r="AY284" s="224" t="s">
        <v>166</v>
      </c>
      <c r="BK284" s="226">
        <f>BK285</f>
        <v>0</v>
      </c>
    </row>
    <row r="285" s="1" customFormat="1" ht="16.5" customHeight="1">
      <c r="B285" s="34"/>
      <c r="C285" s="229" t="s">
        <v>700</v>
      </c>
      <c r="D285" s="229" t="s">
        <v>168</v>
      </c>
      <c r="E285" s="230" t="s">
        <v>701</v>
      </c>
      <c r="F285" s="231" t="s">
        <v>702</v>
      </c>
      <c r="G285" s="232" t="s">
        <v>278</v>
      </c>
      <c r="H285" s="233">
        <v>4274</v>
      </c>
      <c r="I285" s="234"/>
      <c r="J285" s="235">
        <f>ROUND(I285*H285,2)</f>
        <v>0</v>
      </c>
      <c r="K285" s="231" t="s">
        <v>1</v>
      </c>
      <c r="L285" s="39"/>
      <c r="M285" s="236" t="s">
        <v>1</v>
      </c>
      <c r="N285" s="237" t="s">
        <v>41</v>
      </c>
      <c r="O285" s="82"/>
      <c r="P285" s="238">
        <f>O285*H285</f>
        <v>0</v>
      </c>
      <c r="Q285" s="238">
        <v>0</v>
      </c>
      <c r="R285" s="238">
        <f>Q285*H285</f>
        <v>0</v>
      </c>
      <c r="S285" s="238">
        <v>0</v>
      </c>
      <c r="T285" s="239">
        <f>S285*H285</f>
        <v>0</v>
      </c>
      <c r="AR285" s="240" t="s">
        <v>172</v>
      </c>
      <c r="AT285" s="240" t="s">
        <v>168</v>
      </c>
      <c r="AU285" s="240" t="s">
        <v>89</v>
      </c>
      <c r="AY285" s="13" t="s">
        <v>166</v>
      </c>
      <c r="BE285" s="241">
        <f>IF(N285="základní",J285,0)</f>
        <v>0</v>
      </c>
      <c r="BF285" s="241">
        <f>IF(N285="snížená",J285,0)</f>
        <v>0</v>
      </c>
      <c r="BG285" s="241">
        <f>IF(N285="zákl. přenesená",J285,0)</f>
        <v>0</v>
      </c>
      <c r="BH285" s="241">
        <f>IF(N285="sníž. přenesená",J285,0)</f>
        <v>0</v>
      </c>
      <c r="BI285" s="241">
        <f>IF(N285="nulová",J285,0)</f>
        <v>0</v>
      </c>
      <c r="BJ285" s="13" t="s">
        <v>83</v>
      </c>
      <c r="BK285" s="241">
        <f>ROUND(I285*H285,2)</f>
        <v>0</v>
      </c>
      <c r="BL285" s="13" t="s">
        <v>172</v>
      </c>
      <c r="BM285" s="240" t="s">
        <v>703</v>
      </c>
    </row>
    <row r="286" s="11" customFormat="1" ht="25.92" customHeight="1">
      <c r="B286" s="213"/>
      <c r="C286" s="214"/>
      <c r="D286" s="215" t="s">
        <v>75</v>
      </c>
      <c r="E286" s="216" t="s">
        <v>704</v>
      </c>
      <c r="F286" s="216" t="s">
        <v>705</v>
      </c>
      <c r="G286" s="214"/>
      <c r="H286" s="214"/>
      <c r="I286" s="217"/>
      <c r="J286" s="218">
        <f>BK286</f>
        <v>0</v>
      </c>
      <c r="K286" s="214"/>
      <c r="L286" s="219"/>
      <c r="M286" s="220"/>
      <c r="N286" s="221"/>
      <c r="O286" s="221"/>
      <c r="P286" s="222">
        <f>P287+P301+P307+P311+P324+P335+P340+P361+P375+P383+P388+P398+P403</f>
        <v>0</v>
      </c>
      <c r="Q286" s="221"/>
      <c r="R286" s="222">
        <f>R287+R301+R307+R311+R324+R335+R340+R361+R375+R383+R388+R398+R403</f>
        <v>0.18000000000000002</v>
      </c>
      <c r="S286" s="221"/>
      <c r="T286" s="223">
        <f>T287+T301+T307+T311+T324+T335+T340+T361+T375+T383+T388+T398+T403</f>
        <v>0</v>
      </c>
      <c r="AR286" s="224" t="s">
        <v>89</v>
      </c>
      <c r="AT286" s="225" t="s">
        <v>75</v>
      </c>
      <c r="AU286" s="225" t="s">
        <v>76</v>
      </c>
      <c r="AY286" s="224" t="s">
        <v>166</v>
      </c>
      <c r="BK286" s="226">
        <f>BK287+BK301+BK307+BK311+BK324+BK335+BK340+BK361+BK375+BK383+BK388+BK398+BK403</f>
        <v>0</v>
      </c>
    </row>
    <row r="287" s="11" customFormat="1" ht="22.8" customHeight="1">
      <c r="B287" s="213"/>
      <c r="C287" s="214"/>
      <c r="D287" s="215" t="s">
        <v>75</v>
      </c>
      <c r="E287" s="227" t="s">
        <v>706</v>
      </c>
      <c r="F287" s="227" t="s">
        <v>707</v>
      </c>
      <c r="G287" s="214"/>
      <c r="H287" s="214"/>
      <c r="I287" s="217"/>
      <c r="J287" s="228">
        <f>BK287</f>
        <v>0</v>
      </c>
      <c r="K287" s="214"/>
      <c r="L287" s="219"/>
      <c r="M287" s="220"/>
      <c r="N287" s="221"/>
      <c r="O287" s="221"/>
      <c r="P287" s="222">
        <f>SUM(P288:P300)</f>
        <v>0</v>
      </c>
      <c r="Q287" s="221"/>
      <c r="R287" s="222">
        <f>SUM(R288:R300)</f>
        <v>0.18000000000000002</v>
      </c>
      <c r="S287" s="221"/>
      <c r="T287" s="223">
        <f>SUM(T288:T300)</f>
        <v>0</v>
      </c>
      <c r="AR287" s="224" t="s">
        <v>89</v>
      </c>
      <c r="AT287" s="225" t="s">
        <v>75</v>
      </c>
      <c r="AU287" s="225" t="s">
        <v>83</v>
      </c>
      <c r="AY287" s="224" t="s">
        <v>166</v>
      </c>
      <c r="BK287" s="226">
        <f>SUM(BK288:BK300)</f>
        <v>0</v>
      </c>
    </row>
    <row r="288" s="1" customFormat="1" ht="24" customHeight="1">
      <c r="B288" s="34"/>
      <c r="C288" s="229" t="s">
        <v>708</v>
      </c>
      <c r="D288" s="229" t="s">
        <v>168</v>
      </c>
      <c r="E288" s="230" t="s">
        <v>709</v>
      </c>
      <c r="F288" s="231" t="s">
        <v>710</v>
      </c>
      <c r="G288" s="232" t="s">
        <v>245</v>
      </c>
      <c r="H288" s="233">
        <v>1460</v>
      </c>
      <c r="I288" s="234"/>
      <c r="J288" s="235">
        <f>ROUND(I288*H288,2)</f>
        <v>0</v>
      </c>
      <c r="K288" s="231" t="s">
        <v>1</v>
      </c>
      <c r="L288" s="39"/>
      <c r="M288" s="236" t="s">
        <v>1</v>
      </c>
      <c r="N288" s="237" t="s">
        <v>41</v>
      </c>
      <c r="O288" s="82"/>
      <c r="P288" s="238">
        <f>O288*H288</f>
        <v>0</v>
      </c>
      <c r="Q288" s="238">
        <v>0</v>
      </c>
      <c r="R288" s="238">
        <f>Q288*H288</f>
        <v>0</v>
      </c>
      <c r="S288" s="238">
        <v>0</v>
      </c>
      <c r="T288" s="239">
        <f>S288*H288</f>
        <v>0</v>
      </c>
      <c r="AR288" s="240" t="s">
        <v>230</v>
      </c>
      <c r="AT288" s="240" t="s">
        <v>168</v>
      </c>
      <c r="AU288" s="240" t="s">
        <v>89</v>
      </c>
      <c r="AY288" s="13" t="s">
        <v>166</v>
      </c>
      <c r="BE288" s="241">
        <f>IF(N288="základní",J288,0)</f>
        <v>0</v>
      </c>
      <c r="BF288" s="241">
        <f>IF(N288="snížená",J288,0)</f>
        <v>0</v>
      </c>
      <c r="BG288" s="241">
        <f>IF(N288="zákl. přenesená",J288,0)</f>
        <v>0</v>
      </c>
      <c r="BH288" s="241">
        <f>IF(N288="sníž. přenesená",J288,0)</f>
        <v>0</v>
      </c>
      <c r="BI288" s="241">
        <f>IF(N288="nulová",J288,0)</f>
        <v>0</v>
      </c>
      <c r="BJ288" s="13" t="s">
        <v>83</v>
      </c>
      <c r="BK288" s="241">
        <f>ROUND(I288*H288,2)</f>
        <v>0</v>
      </c>
      <c r="BL288" s="13" t="s">
        <v>230</v>
      </c>
      <c r="BM288" s="240" t="s">
        <v>711</v>
      </c>
    </row>
    <row r="289" s="1" customFormat="1" ht="16.5" customHeight="1">
      <c r="B289" s="34"/>
      <c r="C289" s="242" t="s">
        <v>712</v>
      </c>
      <c r="D289" s="242" t="s">
        <v>394</v>
      </c>
      <c r="E289" s="243" t="s">
        <v>713</v>
      </c>
      <c r="F289" s="244" t="s">
        <v>714</v>
      </c>
      <c r="G289" s="245" t="s">
        <v>278</v>
      </c>
      <c r="H289" s="246">
        <v>0.50600000000000001</v>
      </c>
      <c r="I289" s="247"/>
      <c r="J289" s="248">
        <f>ROUND(I289*H289,2)</f>
        <v>0</v>
      </c>
      <c r="K289" s="244" t="s">
        <v>1</v>
      </c>
      <c r="L289" s="249"/>
      <c r="M289" s="250" t="s">
        <v>1</v>
      </c>
      <c r="N289" s="251" t="s">
        <v>41</v>
      </c>
      <c r="O289" s="82"/>
      <c r="P289" s="238">
        <f>O289*H289</f>
        <v>0</v>
      </c>
      <c r="Q289" s="238">
        <v>0</v>
      </c>
      <c r="R289" s="238">
        <f>Q289*H289</f>
        <v>0</v>
      </c>
      <c r="S289" s="238">
        <v>0</v>
      </c>
      <c r="T289" s="239">
        <f>S289*H289</f>
        <v>0</v>
      </c>
      <c r="AR289" s="240" t="s">
        <v>296</v>
      </c>
      <c r="AT289" s="240" t="s">
        <v>394</v>
      </c>
      <c r="AU289" s="240" t="s">
        <v>89</v>
      </c>
      <c r="AY289" s="13" t="s">
        <v>166</v>
      </c>
      <c r="BE289" s="241">
        <f>IF(N289="základní",J289,0)</f>
        <v>0</v>
      </c>
      <c r="BF289" s="241">
        <f>IF(N289="snížená",J289,0)</f>
        <v>0</v>
      </c>
      <c r="BG289" s="241">
        <f>IF(N289="zákl. přenesená",J289,0)</f>
        <v>0</v>
      </c>
      <c r="BH289" s="241">
        <f>IF(N289="sníž. přenesená",J289,0)</f>
        <v>0</v>
      </c>
      <c r="BI289" s="241">
        <f>IF(N289="nulová",J289,0)</f>
        <v>0</v>
      </c>
      <c r="BJ289" s="13" t="s">
        <v>83</v>
      </c>
      <c r="BK289" s="241">
        <f>ROUND(I289*H289,2)</f>
        <v>0</v>
      </c>
      <c r="BL289" s="13" t="s">
        <v>230</v>
      </c>
      <c r="BM289" s="240" t="s">
        <v>715</v>
      </c>
    </row>
    <row r="290" s="1" customFormat="1" ht="24" customHeight="1">
      <c r="B290" s="34"/>
      <c r="C290" s="229" t="s">
        <v>716</v>
      </c>
      <c r="D290" s="229" t="s">
        <v>168</v>
      </c>
      <c r="E290" s="230" t="s">
        <v>717</v>
      </c>
      <c r="F290" s="231" t="s">
        <v>718</v>
      </c>
      <c r="G290" s="232" t="s">
        <v>245</v>
      </c>
      <c r="H290" s="233">
        <v>225</v>
      </c>
      <c r="I290" s="234"/>
      <c r="J290" s="235">
        <f>ROUND(I290*H290,2)</f>
        <v>0</v>
      </c>
      <c r="K290" s="231" t="s">
        <v>196</v>
      </c>
      <c r="L290" s="39"/>
      <c r="M290" s="236" t="s">
        <v>1</v>
      </c>
      <c r="N290" s="237" t="s">
        <v>41</v>
      </c>
      <c r="O290" s="82"/>
      <c r="P290" s="238">
        <f>O290*H290</f>
        <v>0</v>
      </c>
      <c r="Q290" s="238">
        <v>0</v>
      </c>
      <c r="R290" s="238">
        <f>Q290*H290</f>
        <v>0</v>
      </c>
      <c r="S290" s="238">
        <v>0</v>
      </c>
      <c r="T290" s="239">
        <f>S290*H290</f>
        <v>0</v>
      </c>
      <c r="AR290" s="240" t="s">
        <v>230</v>
      </c>
      <c r="AT290" s="240" t="s">
        <v>168</v>
      </c>
      <c r="AU290" s="240" t="s">
        <v>89</v>
      </c>
      <c r="AY290" s="13" t="s">
        <v>166</v>
      </c>
      <c r="BE290" s="241">
        <f>IF(N290="základní",J290,0)</f>
        <v>0</v>
      </c>
      <c r="BF290" s="241">
        <f>IF(N290="snížená",J290,0)</f>
        <v>0</v>
      </c>
      <c r="BG290" s="241">
        <f>IF(N290="zákl. přenesená",J290,0)</f>
        <v>0</v>
      </c>
      <c r="BH290" s="241">
        <f>IF(N290="sníž. přenesená",J290,0)</f>
        <v>0</v>
      </c>
      <c r="BI290" s="241">
        <f>IF(N290="nulová",J290,0)</f>
        <v>0</v>
      </c>
      <c r="BJ290" s="13" t="s">
        <v>83</v>
      </c>
      <c r="BK290" s="241">
        <f>ROUND(I290*H290,2)</f>
        <v>0</v>
      </c>
      <c r="BL290" s="13" t="s">
        <v>230</v>
      </c>
      <c r="BM290" s="240" t="s">
        <v>719</v>
      </c>
    </row>
    <row r="291" s="1" customFormat="1" ht="24" customHeight="1">
      <c r="B291" s="34"/>
      <c r="C291" s="229" t="s">
        <v>720</v>
      </c>
      <c r="D291" s="229" t="s">
        <v>168</v>
      </c>
      <c r="E291" s="230" t="s">
        <v>721</v>
      </c>
      <c r="F291" s="231" t="s">
        <v>722</v>
      </c>
      <c r="G291" s="232" t="s">
        <v>245</v>
      </c>
      <c r="H291" s="233">
        <v>2920</v>
      </c>
      <c r="I291" s="234"/>
      <c r="J291" s="235">
        <f>ROUND(I291*H291,2)</f>
        <v>0</v>
      </c>
      <c r="K291" s="231" t="s">
        <v>1</v>
      </c>
      <c r="L291" s="39"/>
      <c r="M291" s="236" t="s">
        <v>1</v>
      </c>
      <c r="N291" s="237" t="s">
        <v>41</v>
      </c>
      <c r="O291" s="82"/>
      <c r="P291" s="238">
        <f>O291*H291</f>
        <v>0</v>
      </c>
      <c r="Q291" s="238">
        <v>0</v>
      </c>
      <c r="R291" s="238">
        <f>Q291*H291</f>
        <v>0</v>
      </c>
      <c r="S291" s="238">
        <v>0</v>
      </c>
      <c r="T291" s="239">
        <f>S291*H291</f>
        <v>0</v>
      </c>
      <c r="AR291" s="240" t="s">
        <v>230</v>
      </c>
      <c r="AT291" s="240" t="s">
        <v>168</v>
      </c>
      <c r="AU291" s="240" t="s">
        <v>89</v>
      </c>
      <c r="AY291" s="13" t="s">
        <v>166</v>
      </c>
      <c r="BE291" s="241">
        <f>IF(N291="základní",J291,0)</f>
        <v>0</v>
      </c>
      <c r="BF291" s="241">
        <f>IF(N291="snížená",J291,0)</f>
        <v>0</v>
      </c>
      <c r="BG291" s="241">
        <f>IF(N291="zákl. přenesená",J291,0)</f>
        <v>0</v>
      </c>
      <c r="BH291" s="241">
        <f>IF(N291="sníž. přenesená",J291,0)</f>
        <v>0</v>
      </c>
      <c r="BI291" s="241">
        <f>IF(N291="nulová",J291,0)</f>
        <v>0</v>
      </c>
      <c r="BJ291" s="13" t="s">
        <v>83</v>
      </c>
      <c r="BK291" s="241">
        <f>ROUND(I291*H291,2)</f>
        <v>0</v>
      </c>
      <c r="BL291" s="13" t="s">
        <v>230</v>
      </c>
      <c r="BM291" s="240" t="s">
        <v>723</v>
      </c>
    </row>
    <row r="292" s="1" customFormat="1" ht="16.5" customHeight="1">
      <c r="B292" s="34"/>
      <c r="C292" s="242" t="s">
        <v>724</v>
      </c>
      <c r="D292" s="242" t="s">
        <v>394</v>
      </c>
      <c r="E292" s="243" t="s">
        <v>725</v>
      </c>
      <c r="F292" s="244" t="s">
        <v>726</v>
      </c>
      <c r="G292" s="245" t="s">
        <v>245</v>
      </c>
      <c r="H292" s="246">
        <v>1938</v>
      </c>
      <c r="I292" s="247"/>
      <c r="J292" s="248">
        <f>ROUND(I292*H292,2)</f>
        <v>0</v>
      </c>
      <c r="K292" s="244" t="s">
        <v>1</v>
      </c>
      <c r="L292" s="249"/>
      <c r="M292" s="250" t="s">
        <v>1</v>
      </c>
      <c r="N292" s="251" t="s">
        <v>41</v>
      </c>
      <c r="O292" s="82"/>
      <c r="P292" s="238">
        <f>O292*H292</f>
        <v>0</v>
      </c>
      <c r="Q292" s="238">
        <v>0</v>
      </c>
      <c r="R292" s="238">
        <f>Q292*H292</f>
        <v>0</v>
      </c>
      <c r="S292" s="238">
        <v>0</v>
      </c>
      <c r="T292" s="239">
        <f>S292*H292</f>
        <v>0</v>
      </c>
      <c r="AR292" s="240" t="s">
        <v>296</v>
      </c>
      <c r="AT292" s="240" t="s">
        <v>394</v>
      </c>
      <c r="AU292" s="240" t="s">
        <v>89</v>
      </c>
      <c r="AY292" s="13" t="s">
        <v>166</v>
      </c>
      <c r="BE292" s="241">
        <f>IF(N292="základní",J292,0)</f>
        <v>0</v>
      </c>
      <c r="BF292" s="241">
        <f>IF(N292="snížená",J292,0)</f>
        <v>0</v>
      </c>
      <c r="BG292" s="241">
        <f>IF(N292="zákl. přenesená",J292,0)</f>
        <v>0</v>
      </c>
      <c r="BH292" s="241">
        <f>IF(N292="sníž. přenesená",J292,0)</f>
        <v>0</v>
      </c>
      <c r="BI292" s="241">
        <f>IF(N292="nulová",J292,0)</f>
        <v>0</v>
      </c>
      <c r="BJ292" s="13" t="s">
        <v>83</v>
      </c>
      <c r="BK292" s="241">
        <f>ROUND(I292*H292,2)</f>
        <v>0</v>
      </c>
      <c r="BL292" s="13" t="s">
        <v>230</v>
      </c>
      <c r="BM292" s="240" t="s">
        <v>727</v>
      </c>
    </row>
    <row r="293" s="1" customFormat="1" ht="16.5" customHeight="1">
      <c r="B293" s="34"/>
      <c r="C293" s="242" t="s">
        <v>728</v>
      </c>
      <c r="D293" s="242" t="s">
        <v>394</v>
      </c>
      <c r="E293" s="243" t="s">
        <v>729</v>
      </c>
      <c r="F293" s="244" t="s">
        <v>730</v>
      </c>
      <c r="G293" s="245" t="s">
        <v>245</v>
      </c>
      <c r="H293" s="246">
        <v>1938</v>
      </c>
      <c r="I293" s="247"/>
      <c r="J293" s="248">
        <f>ROUND(I293*H293,2)</f>
        <v>0</v>
      </c>
      <c r="K293" s="244" t="s">
        <v>1</v>
      </c>
      <c r="L293" s="249"/>
      <c r="M293" s="250" t="s">
        <v>1</v>
      </c>
      <c r="N293" s="251" t="s">
        <v>41</v>
      </c>
      <c r="O293" s="82"/>
      <c r="P293" s="238">
        <f>O293*H293</f>
        <v>0</v>
      </c>
      <c r="Q293" s="238">
        <v>0</v>
      </c>
      <c r="R293" s="238">
        <f>Q293*H293</f>
        <v>0</v>
      </c>
      <c r="S293" s="238">
        <v>0</v>
      </c>
      <c r="T293" s="239">
        <f>S293*H293</f>
        <v>0</v>
      </c>
      <c r="AR293" s="240" t="s">
        <v>296</v>
      </c>
      <c r="AT293" s="240" t="s">
        <v>394</v>
      </c>
      <c r="AU293" s="240" t="s">
        <v>89</v>
      </c>
      <c r="AY293" s="13" t="s">
        <v>166</v>
      </c>
      <c r="BE293" s="241">
        <f>IF(N293="základní",J293,0)</f>
        <v>0</v>
      </c>
      <c r="BF293" s="241">
        <f>IF(N293="snížená",J293,0)</f>
        <v>0</v>
      </c>
      <c r="BG293" s="241">
        <f>IF(N293="zákl. přenesená",J293,0)</f>
        <v>0</v>
      </c>
      <c r="BH293" s="241">
        <f>IF(N293="sníž. přenesená",J293,0)</f>
        <v>0</v>
      </c>
      <c r="BI293" s="241">
        <f>IF(N293="nulová",J293,0)</f>
        <v>0</v>
      </c>
      <c r="BJ293" s="13" t="s">
        <v>83</v>
      </c>
      <c r="BK293" s="241">
        <f>ROUND(I293*H293,2)</f>
        <v>0</v>
      </c>
      <c r="BL293" s="13" t="s">
        <v>230</v>
      </c>
      <c r="BM293" s="240" t="s">
        <v>731</v>
      </c>
    </row>
    <row r="294" s="1" customFormat="1" ht="16.5" customHeight="1">
      <c r="B294" s="34"/>
      <c r="C294" s="229" t="s">
        <v>732</v>
      </c>
      <c r="D294" s="229" t="s">
        <v>168</v>
      </c>
      <c r="E294" s="230" t="s">
        <v>733</v>
      </c>
      <c r="F294" s="231" t="s">
        <v>734</v>
      </c>
      <c r="G294" s="232" t="s">
        <v>171</v>
      </c>
      <c r="H294" s="233">
        <v>1</v>
      </c>
      <c r="I294" s="234"/>
      <c r="J294" s="235">
        <f>ROUND(I294*H294,2)</f>
        <v>0</v>
      </c>
      <c r="K294" s="231" t="s">
        <v>1</v>
      </c>
      <c r="L294" s="39"/>
      <c r="M294" s="236" t="s">
        <v>1</v>
      </c>
      <c r="N294" s="237" t="s">
        <v>41</v>
      </c>
      <c r="O294" s="82"/>
      <c r="P294" s="238">
        <f>O294*H294</f>
        <v>0</v>
      </c>
      <c r="Q294" s="238">
        <v>0</v>
      </c>
      <c r="R294" s="238">
        <f>Q294*H294</f>
        <v>0</v>
      </c>
      <c r="S294" s="238">
        <v>0</v>
      </c>
      <c r="T294" s="239">
        <f>S294*H294</f>
        <v>0</v>
      </c>
      <c r="AR294" s="240" t="s">
        <v>230</v>
      </c>
      <c r="AT294" s="240" t="s">
        <v>168</v>
      </c>
      <c r="AU294" s="240" t="s">
        <v>89</v>
      </c>
      <c r="AY294" s="13" t="s">
        <v>166</v>
      </c>
      <c r="BE294" s="241">
        <f>IF(N294="základní",J294,0)</f>
        <v>0</v>
      </c>
      <c r="BF294" s="241">
        <f>IF(N294="snížená",J294,0)</f>
        <v>0</v>
      </c>
      <c r="BG294" s="241">
        <f>IF(N294="zákl. přenesená",J294,0)</f>
        <v>0</v>
      </c>
      <c r="BH294" s="241">
        <f>IF(N294="sníž. přenesená",J294,0)</f>
        <v>0</v>
      </c>
      <c r="BI294" s="241">
        <f>IF(N294="nulová",J294,0)</f>
        <v>0</v>
      </c>
      <c r="BJ294" s="13" t="s">
        <v>83</v>
      </c>
      <c r="BK294" s="241">
        <f>ROUND(I294*H294,2)</f>
        <v>0</v>
      </c>
      <c r="BL294" s="13" t="s">
        <v>230</v>
      </c>
      <c r="BM294" s="240" t="s">
        <v>735</v>
      </c>
    </row>
    <row r="295" s="1" customFormat="1" ht="24" customHeight="1">
      <c r="B295" s="34"/>
      <c r="C295" s="229" t="s">
        <v>736</v>
      </c>
      <c r="D295" s="229" t="s">
        <v>168</v>
      </c>
      <c r="E295" s="230" t="s">
        <v>737</v>
      </c>
      <c r="F295" s="231" t="s">
        <v>738</v>
      </c>
      <c r="G295" s="232" t="s">
        <v>245</v>
      </c>
      <c r="H295" s="233">
        <v>450</v>
      </c>
      <c r="I295" s="234"/>
      <c r="J295" s="235">
        <f>ROUND(I295*H295,2)</f>
        <v>0</v>
      </c>
      <c r="K295" s="231" t="s">
        <v>196</v>
      </c>
      <c r="L295" s="39"/>
      <c r="M295" s="236" t="s">
        <v>1</v>
      </c>
      <c r="N295" s="237" t="s">
        <v>41</v>
      </c>
      <c r="O295" s="82"/>
      <c r="P295" s="238">
        <f>O295*H295</f>
        <v>0</v>
      </c>
      <c r="Q295" s="238">
        <v>0.00040000000000000002</v>
      </c>
      <c r="R295" s="238">
        <f>Q295*H295</f>
        <v>0.18000000000000002</v>
      </c>
      <c r="S295" s="238">
        <v>0</v>
      </c>
      <c r="T295" s="239">
        <f>S295*H295</f>
        <v>0</v>
      </c>
      <c r="AR295" s="240" t="s">
        <v>230</v>
      </c>
      <c r="AT295" s="240" t="s">
        <v>168</v>
      </c>
      <c r="AU295" s="240" t="s">
        <v>89</v>
      </c>
      <c r="AY295" s="13" t="s">
        <v>166</v>
      </c>
      <c r="BE295" s="241">
        <f>IF(N295="základní",J295,0)</f>
        <v>0</v>
      </c>
      <c r="BF295" s="241">
        <f>IF(N295="snížená",J295,0)</f>
        <v>0</v>
      </c>
      <c r="BG295" s="241">
        <f>IF(N295="zákl. přenesená",J295,0)</f>
        <v>0</v>
      </c>
      <c r="BH295" s="241">
        <f>IF(N295="sníž. přenesená",J295,0)</f>
        <v>0</v>
      </c>
      <c r="BI295" s="241">
        <f>IF(N295="nulová",J295,0)</f>
        <v>0</v>
      </c>
      <c r="BJ295" s="13" t="s">
        <v>83</v>
      </c>
      <c r="BK295" s="241">
        <f>ROUND(I295*H295,2)</f>
        <v>0</v>
      </c>
      <c r="BL295" s="13" t="s">
        <v>230</v>
      </c>
      <c r="BM295" s="240" t="s">
        <v>739</v>
      </c>
    </row>
    <row r="296" s="1" customFormat="1" ht="24" customHeight="1">
      <c r="B296" s="34"/>
      <c r="C296" s="229" t="s">
        <v>740</v>
      </c>
      <c r="D296" s="229" t="s">
        <v>168</v>
      </c>
      <c r="E296" s="230" t="s">
        <v>741</v>
      </c>
      <c r="F296" s="231" t="s">
        <v>742</v>
      </c>
      <c r="G296" s="232" t="s">
        <v>245</v>
      </c>
      <c r="H296" s="233">
        <v>1460</v>
      </c>
      <c r="I296" s="234"/>
      <c r="J296" s="235">
        <f>ROUND(I296*H296,2)</f>
        <v>0</v>
      </c>
      <c r="K296" s="231" t="s">
        <v>1</v>
      </c>
      <c r="L296" s="39"/>
      <c r="M296" s="236" t="s">
        <v>1</v>
      </c>
      <c r="N296" s="237" t="s">
        <v>41</v>
      </c>
      <c r="O296" s="82"/>
      <c r="P296" s="238">
        <f>O296*H296</f>
        <v>0</v>
      </c>
      <c r="Q296" s="238">
        <v>0</v>
      </c>
      <c r="R296" s="238">
        <f>Q296*H296</f>
        <v>0</v>
      </c>
      <c r="S296" s="238">
        <v>0</v>
      </c>
      <c r="T296" s="239">
        <f>S296*H296</f>
        <v>0</v>
      </c>
      <c r="AR296" s="240" t="s">
        <v>230</v>
      </c>
      <c r="AT296" s="240" t="s">
        <v>168</v>
      </c>
      <c r="AU296" s="240" t="s">
        <v>89</v>
      </c>
      <c r="AY296" s="13" t="s">
        <v>166</v>
      </c>
      <c r="BE296" s="241">
        <f>IF(N296="základní",J296,0)</f>
        <v>0</v>
      </c>
      <c r="BF296" s="241">
        <f>IF(N296="snížená",J296,0)</f>
        <v>0</v>
      </c>
      <c r="BG296" s="241">
        <f>IF(N296="zákl. přenesená",J296,0)</f>
        <v>0</v>
      </c>
      <c r="BH296" s="241">
        <f>IF(N296="sníž. přenesená",J296,0)</f>
        <v>0</v>
      </c>
      <c r="BI296" s="241">
        <f>IF(N296="nulová",J296,0)</f>
        <v>0</v>
      </c>
      <c r="BJ296" s="13" t="s">
        <v>83</v>
      </c>
      <c r="BK296" s="241">
        <f>ROUND(I296*H296,2)</f>
        <v>0</v>
      </c>
      <c r="BL296" s="13" t="s">
        <v>230</v>
      </c>
      <c r="BM296" s="240" t="s">
        <v>743</v>
      </c>
    </row>
    <row r="297" s="1" customFormat="1" ht="24" customHeight="1">
      <c r="B297" s="34"/>
      <c r="C297" s="229" t="s">
        <v>744</v>
      </c>
      <c r="D297" s="229" t="s">
        <v>168</v>
      </c>
      <c r="E297" s="230" t="s">
        <v>745</v>
      </c>
      <c r="F297" s="231" t="s">
        <v>746</v>
      </c>
      <c r="G297" s="232" t="s">
        <v>245</v>
      </c>
      <c r="H297" s="233">
        <v>225</v>
      </c>
      <c r="I297" s="234"/>
      <c r="J297" s="235">
        <f>ROUND(I297*H297,2)</f>
        <v>0</v>
      </c>
      <c r="K297" s="231" t="s">
        <v>196</v>
      </c>
      <c r="L297" s="39"/>
      <c r="M297" s="236" t="s">
        <v>1</v>
      </c>
      <c r="N297" s="237" t="s">
        <v>41</v>
      </c>
      <c r="O297" s="82"/>
      <c r="P297" s="238">
        <f>O297*H297</f>
        <v>0</v>
      </c>
      <c r="Q297" s="238">
        <v>0</v>
      </c>
      <c r="R297" s="238">
        <f>Q297*H297</f>
        <v>0</v>
      </c>
      <c r="S297" s="238">
        <v>0</v>
      </c>
      <c r="T297" s="239">
        <f>S297*H297</f>
        <v>0</v>
      </c>
      <c r="AR297" s="240" t="s">
        <v>230</v>
      </c>
      <c r="AT297" s="240" t="s">
        <v>168</v>
      </c>
      <c r="AU297" s="240" t="s">
        <v>89</v>
      </c>
      <c r="AY297" s="13" t="s">
        <v>166</v>
      </c>
      <c r="BE297" s="241">
        <f>IF(N297="základní",J297,0)</f>
        <v>0</v>
      </c>
      <c r="BF297" s="241">
        <f>IF(N297="snížená",J297,0)</f>
        <v>0</v>
      </c>
      <c r="BG297" s="241">
        <f>IF(N297="zákl. přenesená",J297,0)</f>
        <v>0</v>
      </c>
      <c r="BH297" s="241">
        <f>IF(N297="sníž. přenesená",J297,0)</f>
        <v>0</v>
      </c>
      <c r="BI297" s="241">
        <f>IF(N297="nulová",J297,0)</f>
        <v>0</v>
      </c>
      <c r="BJ297" s="13" t="s">
        <v>83</v>
      </c>
      <c r="BK297" s="241">
        <f>ROUND(I297*H297,2)</f>
        <v>0</v>
      </c>
      <c r="BL297" s="13" t="s">
        <v>230</v>
      </c>
      <c r="BM297" s="240" t="s">
        <v>747</v>
      </c>
    </row>
    <row r="298" s="1" customFormat="1" ht="24" customHeight="1">
      <c r="B298" s="34"/>
      <c r="C298" s="229" t="s">
        <v>748</v>
      </c>
      <c r="D298" s="229" t="s">
        <v>168</v>
      </c>
      <c r="E298" s="230" t="s">
        <v>749</v>
      </c>
      <c r="F298" s="231" t="s">
        <v>750</v>
      </c>
      <c r="G298" s="232" t="s">
        <v>245</v>
      </c>
      <c r="H298" s="233">
        <v>128</v>
      </c>
      <c r="I298" s="234"/>
      <c r="J298" s="235">
        <f>ROUND(I298*H298,2)</f>
        <v>0</v>
      </c>
      <c r="K298" s="231" t="s">
        <v>1</v>
      </c>
      <c r="L298" s="39"/>
      <c r="M298" s="236" t="s">
        <v>1</v>
      </c>
      <c r="N298" s="237" t="s">
        <v>41</v>
      </c>
      <c r="O298" s="82"/>
      <c r="P298" s="238">
        <f>O298*H298</f>
        <v>0</v>
      </c>
      <c r="Q298" s="238">
        <v>0</v>
      </c>
      <c r="R298" s="238">
        <f>Q298*H298</f>
        <v>0</v>
      </c>
      <c r="S298" s="238">
        <v>0</v>
      </c>
      <c r="T298" s="239">
        <f>S298*H298</f>
        <v>0</v>
      </c>
      <c r="AR298" s="240" t="s">
        <v>230</v>
      </c>
      <c r="AT298" s="240" t="s">
        <v>168</v>
      </c>
      <c r="AU298" s="240" t="s">
        <v>89</v>
      </c>
      <c r="AY298" s="13" t="s">
        <v>166</v>
      </c>
      <c r="BE298" s="241">
        <f>IF(N298="základní",J298,0)</f>
        <v>0</v>
      </c>
      <c r="BF298" s="241">
        <f>IF(N298="snížená",J298,0)</f>
        <v>0</v>
      </c>
      <c r="BG298" s="241">
        <f>IF(N298="zákl. přenesená",J298,0)</f>
        <v>0</v>
      </c>
      <c r="BH298" s="241">
        <f>IF(N298="sníž. přenesená",J298,0)</f>
        <v>0</v>
      </c>
      <c r="BI298" s="241">
        <f>IF(N298="nulová",J298,0)</f>
        <v>0</v>
      </c>
      <c r="BJ298" s="13" t="s">
        <v>83</v>
      </c>
      <c r="BK298" s="241">
        <f>ROUND(I298*H298,2)</f>
        <v>0</v>
      </c>
      <c r="BL298" s="13" t="s">
        <v>230</v>
      </c>
      <c r="BM298" s="240" t="s">
        <v>751</v>
      </c>
    </row>
    <row r="299" s="1" customFormat="1" ht="24" customHeight="1">
      <c r="B299" s="34"/>
      <c r="C299" s="229" t="s">
        <v>752</v>
      </c>
      <c r="D299" s="229" t="s">
        <v>168</v>
      </c>
      <c r="E299" s="230" t="s">
        <v>753</v>
      </c>
      <c r="F299" s="231" t="s">
        <v>754</v>
      </c>
      <c r="G299" s="232" t="s">
        <v>245</v>
      </c>
      <c r="H299" s="233">
        <v>209</v>
      </c>
      <c r="I299" s="234"/>
      <c r="J299" s="235">
        <f>ROUND(I299*H299,2)</f>
        <v>0</v>
      </c>
      <c r="K299" s="231" t="s">
        <v>1</v>
      </c>
      <c r="L299" s="39"/>
      <c r="M299" s="236" t="s">
        <v>1</v>
      </c>
      <c r="N299" s="237" t="s">
        <v>41</v>
      </c>
      <c r="O299" s="82"/>
      <c r="P299" s="238">
        <f>O299*H299</f>
        <v>0</v>
      </c>
      <c r="Q299" s="238">
        <v>0</v>
      </c>
      <c r="R299" s="238">
        <f>Q299*H299</f>
        <v>0</v>
      </c>
      <c r="S299" s="238">
        <v>0</v>
      </c>
      <c r="T299" s="239">
        <f>S299*H299</f>
        <v>0</v>
      </c>
      <c r="AR299" s="240" t="s">
        <v>230</v>
      </c>
      <c r="AT299" s="240" t="s">
        <v>168</v>
      </c>
      <c r="AU299" s="240" t="s">
        <v>89</v>
      </c>
      <c r="AY299" s="13" t="s">
        <v>166</v>
      </c>
      <c r="BE299" s="241">
        <f>IF(N299="základní",J299,0)</f>
        <v>0</v>
      </c>
      <c r="BF299" s="241">
        <f>IF(N299="snížená",J299,0)</f>
        <v>0</v>
      </c>
      <c r="BG299" s="241">
        <f>IF(N299="zákl. přenesená",J299,0)</f>
        <v>0</v>
      </c>
      <c r="BH299" s="241">
        <f>IF(N299="sníž. přenesená",J299,0)</f>
        <v>0</v>
      </c>
      <c r="BI299" s="241">
        <f>IF(N299="nulová",J299,0)</f>
        <v>0</v>
      </c>
      <c r="BJ299" s="13" t="s">
        <v>83</v>
      </c>
      <c r="BK299" s="241">
        <f>ROUND(I299*H299,2)</f>
        <v>0</v>
      </c>
      <c r="BL299" s="13" t="s">
        <v>230</v>
      </c>
      <c r="BM299" s="240" t="s">
        <v>755</v>
      </c>
    </row>
    <row r="300" s="1" customFormat="1" ht="24" customHeight="1">
      <c r="B300" s="34"/>
      <c r="C300" s="229" t="s">
        <v>756</v>
      </c>
      <c r="D300" s="229" t="s">
        <v>168</v>
      </c>
      <c r="E300" s="230" t="s">
        <v>757</v>
      </c>
      <c r="F300" s="231" t="s">
        <v>758</v>
      </c>
      <c r="G300" s="232" t="s">
        <v>759</v>
      </c>
      <c r="H300" s="252"/>
      <c r="I300" s="234"/>
      <c r="J300" s="235">
        <f>ROUND(I300*H300,2)</f>
        <v>0</v>
      </c>
      <c r="K300" s="231" t="s">
        <v>1</v>
      </c>
      <c r="L300" s="39"/>
      <c r="M300" s="236" t="s">
        <v>1</v>
      </c>
      <c r="N300" s="237" t="s">
        <v>41</v>
      </c>
      <c r="O300" s="82"/>
      <c r="P300" s="238">
        <f>O300*H300</f>
        <v>0</v>
      </c>
      <c r="Q300" s="238">
        <v>0</v>
      </c>
      <c r="R300" s="238">
        <f>Q300*H300</f>
        <v>0</v>
      </c>
      <c r="S300" s="238">
        <v>0</v>
      </c>
      <c r="T300" s="239">
        <f>S300*H300</f>
        <v>0</v>
      </c>
      <c r="AR300" s="240" t="s">
        <v>230</v>
      </c>
      <c r="AT300" s="240" t="s">
        <v>168</v>
      </c>
      <c r="AU300" s="240" t="s">
        <v>89</v>
      </c>
      <c r="AY300" s="13" t="s">
        <v>166</v>
      </c>
      <c r="BE300" s="241">
        <f>IF(N300="základní",J300,0)</f>
        <v>0</v>
      </c>
      <c r="BF300" s="241">
        <f>IF(N300="snížená",J300,0)</f>
        <v>0</v>
      </c>
      <c r="BG300" s="241">
        <f>IF(N300="zákl. přenesená",J300,0)</f>
        <v>0</v>
      </c>
      <c r="BH300" s="241">
        <f>IF(N300="sníž. přenesená",J300,0)</f>
        <v>0</v>
      </c>
      <c r="BI300" s="241">
        <f>IF(N300="nulová",J300,0)</f>
        <v>0</v>
      </c>
      <c r="BJ300" s="13" t="s">
        <v>83</v>
      </c>
      <c r="BK300" s="241">
        <f>ROUND(I300*H300,2)</f>
        <v>0</v>
      </c>
      <c r="BL300" s="13" t="s">
        <v>230</v>
      </c>
      <c r="BM300" s="240" t="s">
        <v>760</v>
      </c>
    </row>
    <row r="301" s="11" customFormat="1" ht="22.8" customHeight="1">
      <c r="B301" s="213"/>
      <c r="C301" s="214"/>
      <c r="D301" s="215" t="s">
        <v>75</v>
      </c>
      <c r="E301" s="227" t="s">
        <v>761</v>
      </c>
      <c r="F301" s="227" t="s">
        <v>762</v>
      </c>
      <c r="G301" s="214"/>
      <c r="H301" s="214"/>
      <c r="I301" s="217"/>
      <c r="J301" s="228">
        <f>BK301</f>
        <v>0</v>
      </c>
      <c r="K301" s="214"/>
      <c r="L301" s="219"/>
      <c r="M301" s="220"/>
      <c r="N301" s="221"/>
      <c r="O301" s="221"/>
      <c r="P301" s="222">
        <f>SUM(P302:P306)</f>
        <v>0</v>
      </c>
      <c r="Q301" s="221"/>
      <c r="R301" s="222">
        <f>SUM(R302:R306)</f>
        <v>0</v>
      </c>
      <c r="S301" s="221"/>
      <c r="T301" s="223">
        <f>SUM(T302:T306)</f>
        <v>0</v>
      </c>
      <c r="AR301" s="224" t="s">
        <v>89</v>
      </c>
      <c r="AT301" s="225" t="s">
        <v>75</v>
      </c>
      <c r="AU301" s="225" t="s">
        <v>83</v>
      </c>
      <c r="AY301" s="224" t="s">
        <v>166</v>
      </c>
      <c r="BK301" s="226">
        <f>SUM(BK302:BK306)</f>
        <v>0</v>
      </c>
    </row>
    <row r="302" s="1" customFormat="1" ht="24" customHeight="1">
      <c r="B302" s="34"/>
      <c r="C302" s="229" t="s">
        <v>763</v>
      </c>
      <c r="D302" s="229" t="s">
        <v>168</v>
      </c>
      <c r="E302" s="230" t="s">
        <v>764</v>
      </c>
      <c r="F302" s="231" t="s">
        <v>765</v>
      </c>
      <c r="G302" s="232" t="s">
        <v>245</v>
      </c>
      <c r="H302" s="233">
        <v>1206</v>
      </c>
      <c r="I302" s="234"/>
      <c r="J302" s="235">
        <f>ROUND(I302*H302,2)</f>
        <v>0</v>
      </c>
      <c r="K302" s="231" t="s">
        <v>1</v>
      </c>
      <c r="L302" s="39"/>
      <c r="M302" s="236" t="s">
        <v>1</v>
      </c>
      <c r="N302" s="237" t="s">
        <v>41</v>
      </c>
      <c r="O302" s="82"/>
      <c r="P302" s="238">
        <f>O302*H302</f>
        <v>0</v>
      </c>
      <c r="Q302" s="238">
        <v>0</v>
      </c>
      <c r="R302" s="238">
        <f>Q302*H302</f>
        <v>0</v>
      </c>
      <c r="S302" s="238">
        <v>0</v>
      </c>
      <c r="T302" s="239">
        <f>S302*H302</f>
        <v>0</v>
      </c>
      <c r="AR302" s="240" t="s">
        <v>230</v>
      </c>
      <c r="AT302" s="240" t="s">
        <v>168</v>
      </c>
      <c r="AU302" s="240" t="s">
        <v>89</v>
      </c>
      <c r="AY302" s="13" t="s">
        <v>166</v>
      </c>
      <c r="BE302" s="241">
        <f>IF(N302="základní",J302,0)</f>
        <v>0</v>
      </c>
      <c r="BF302" s="241">
        <f>IF(N302="snížená",J302,0)</f>
        <v>0</v>
      </c>
      <c r="BG302" s="241">
        <f>IF(N302="zákl. přenesená",J302,0)</f>
        <v>0</v>
      </c>
      <c r="BH302" s="241">
        <f>IF(N302="sníž. přenesená",J302,0)</f>
        <v>0</v>
      </c>
      <c r="BI302" s="241">
        <f>IF(N302="nulová",J302,0)</f>
        <v>0</v>
      </c>
      <c r="BJ302" s="13" t="s">
        <v>83</v>
      </c>
      <c r="BK302" s="241">
        <f>ROUND(I302*H302,2)</f>
        <v>0</v>
      </c>
      <c r="BL302" s="13" t="s">
        <v>230</v>
      </c>
      <c r="BM302" s="240" t="s">
        <v>766</v>
      </c>
    </row>
    <row r="303" s="1" customFormat="1" ht="16.5" customHeight="1">
      <c r="B303" s="34"/>
      <c r="C303" s="242" t="s">
        <v>767</v>
      </c>
      <c r="D303" s="242" t="s">
        <v>394</v>
      </c>
      <c r="E303" s="243" t="s">
        <v>768</v>
      </c>
      <c r="F303" s="244" t="s">
        <v>769</v>
      </c>
      <c r="G303" s="245" t="s">
        <v>180</v>
      </c>
      <c r="H303" s="246">
        <v>121</v>
      </c>
      <c r="I303" s="247"/>
      <c r="J303" s="248">
        <f>ROUND(I303*H303,2)</f>
        <v>0</v>
      </c>
      <c r="K303" s="244" t="s">
        <v>1</v>
      </c>
      <c r="L303" s="249"/>
      <c r="M303" s="250" t="s">
        <v>1</v>
      </c>
      <c r="N303" s="251" t="s">
        <v>41</v>
      </c>
      <c r="O303" s="82"/>
      <c r="P303" s="238">
        <f>O303*H303</f>
        <v>0</v>
      </c>
      <c r="Q303" s="238">
        <v>0</v>
      </c>
      <c r="R303" s="238">
        <f>Q303*H303</f>
        <v>0</v>
      </c>
      <c r="S303" s="238">
        <v>0</v>
      </c>
      <c r="T303" s="239">
        <f>S303*H303</f>
        <v>0</v>
      </c>
      <c r="AR303" s="240" t="s">
        <v>296</v>
      </c>
      <c r="AT303" s="240" t="s">
        <v>394</v>
      </c>
      <c r="AU303" s="240" t="s">
        <v>89</v>
      </c>
      <c r="AY303" s="13" t="s">
        <v>166</v>
      </c>
      <c r="BE303" s="241">
        <f>IF(N303="základní",J303,0)</f>
        <v>0</v>
      </c>
      <c r="BF303" s="241">
        <f>IF(N303="snížená",J303,0)</f>
        <v>0</v>
      </c>
      <c r="BG303" s="241">
        <f>IF(N303="zákl. přenesená",J303,0)</f>
        <v>0</v>
      </c>
      <c r="BH303" s="241">
        <f>IF(N303="sníž. přenesená",J303,0)</f>
        <v>0</v>
      </c>
      <c r="BI303" s="241">
        <f>IF(N303="nulová",J303,0)</f>
        <v>0</v>
      </c>
      <c r="BJ303" s="13" t="s">
        <v>83</v>
      </c>
      <c r="BK303" s="241">
        <f>ROUND(I303*H303,2)</f>
        <v>0</v>
      </c>
      <c r="BL303" s="13" t="s">
        <v>230</v>
      </c>
      <c r="BM303" s="240" t="s">
        <v>770</v>
      </c>
    </row>
    <row r="304" s="1" customFormat="1" ht="24" customHeight="1">
      <c r="B304" s="34"/>
      <c r="C304" s="229" t="s">
        <v>771</v>
      </c>
      <c r="D304" s="229" t="s">
        <v>168</v>
      </c>
      <c r="E304" s="230" t="s">
        <v>772</v>
      </c>
      <c r="F304" s="231" t="s">
        <v>773</v>
      </c>
      <c r="G304" s="232" t="s">
        <v>205</v>
      </c>
      <c r="H304" s="233">
        <v>1171</v>
      </c>
      <c r="I304" s="234"/>
      <c r="J304" s="235">
        <f>ROUND(I304*H304,2)</f>
        <v>0</v>
      </c>
      <c r="K304" s="231" t="s">
        <v>1</v>
      </c>
      <c r="L304" s="39"/>
      <c r="M304" s="236" t="s">
        <v>1</v>
      </c>
      <c r="N304" s="237" t="s">
        <v>41</v>
      </c>
      <c r="O304" s="82"/>
      <c r="P304" s="238">
        <f>O304*H304</f>
        <v>0</v>
      </c>
      <c r="Q304" s="238">
        <v>0</v>
      </c>
      <c r="R304" s="238">
        <f>Q304*H304</f>
        <v>0</v>
      </c>
      <c r="S304" s="238">
        <v>0</v>
      </c>
      <c r="T304" s="239">
        <f>S304*H304</f>
        <v>0</v>
      </c>
      <c r="AR304" s="240" t="s">
        <v>230</v>
      </c>
      <c r="AT304" s="240" t="s">
        <v>168</v>
      </c>
      <c r="AU304" s="240" t="s">
        <v>89</v>
      </c>
      <c r="AY304" s="13" t="s">
        <v>166</v>
      </c>
      <c r="BE304" s="241">
        <f>IF(N304="základní",J304,0)</f>
        <v>0</v>
      </c>
      <c r="BF304" s="241">
        <f>IF(N304="snížená",J304,0)</f>
        <v>0</v>
      </c>
      <c r="BG304" s="241">
        <f>IF(N304="zákl. přenesená",J304,0)</f>
        <v>0</v>
      </c>
      <c r="BH304" s="241">
        <f>IF(N304="sníž. přenesená",J304,0)</f>
        <v>0</v>
      </c>
      <c r="BI304" s="241">
        <f>IF(N304="nulová",J304,0)</f>
        <v>0</v>
      </c>
      <c r="BJ304" s="13" t="s">
        <v>83</v>
      </c>
      <c r="BK304" s="241">
        <f>ROUND(I304*H304,2)</f>
        <v>0</v>
      </c>
      <c r="BL304" s="13" t="s">
        <v>230</v>
      </c>
      <c r="BM304" s="240" t="s">
        <v>774</v>
      </c>
    </row>
    <row r="305" s="1" customFormat="1" ht="16.5" customHeight="1">
      <c r="B305" s="34"/>
      <c r="C305" s="242" t="s">
        <v>775</v>
      </c>
      <c r="D305" s="242" t="s">
        <v>394</v>
      </c>
      <c r="E305" s="243" t="s">
        <v>776</v>
      </c>
      <c r="F305" s="244" t="s">
        <v>777</v>
      </c>
      <c r="G305" s="245" t="s">
        <v>205</v>
      </c>
      <c r="H305" s="246">
        <v>1289</v>
      </c>
      <c r="I305" s="247"/>
      <c r="J305" s="248">
        <f>ROUND(I305*H305,2)</f>
        <v>0</v>
      </c>
      <c r="K305" s="244" t="s">
        <v>1</v>
      </c>
      <c r="L305" s="249"/>
      <c r="M305" s="250" t="s">
        <v>1</v>
      </c>
      <c r="N305" s="251" t="s">
        <v>41</v>
      </c>
      <c r="O305" s="82"/>
      <c r="P305" s="238">
        <f>O305*H305</f>
        <v>0</v>
      </c>
      <c r="Q305" s="238">
        <v>0</v>
      </c>
      <c r="R305" s="238">
        <f>Q305*H305</f>
        <v>0</v>
      </c>
      <c r="S305" s="238">
        <v>0</v>
      </c>
      <c r="T305" s="239">
        <f>S305*H305</f>
        <v>0</v>
      </c>
      <c r="AR305" s="240" t="s">
        <v>296</v>
      </c>
      <c r="AT305" s="240" t="s">
        <v>394</v>
      </c>
      <c r="AU305" s="240" t="s">
        <v>89</v>
      </c>
      <c r="AY305" s="13" t="s">
        <v>166</v>
      </c>
      <c r="BE305" s="241">
        <f>IF(N305="základní",J305,0)</f>
        <v>0</v>
      </c>
      <c r="BF305" s="241">
        <f>IF(N305="snížená",J305,0)</f>
        <v>0</v>
      </c>
      <c r="BG305" s="241">
        <f>IF(N305="zákl. přenesená",J305,0)</f>
        <v>0</v>
      </c>
      <c r="BH305" s="241">
        <f>IF(N305="sníž. přenesená",J305,0)</f>
        <v>0</v>
      </c>
      <c r="BI305" s="241">
        <f>IF(N305="nulová",J305,0)</f>
        <v>0</v>
      </c>
      <c r="BJ305" s="13" t="s">
        <v>83</v>
      </c>
      <c r="BK305" s="241">
        <f>ROUND(I305*H305,2)</f>
        <v>0</v>
      </c>
      <c r="BL305" s="13" t="s">
        <v>230</v>
      </c>
      <c r="BM305" s="240" t="s">
        <v>778</v>
      </c>
    </row>
    <row r="306" s="1" customFormat="1" ht="24" customHeight="1">
      <c r="B306" s="34"/>
      <c r="C306" s="229" t="s">
        <v>779</v>
      </c>
      <c r="D306" s="229" t="s">
        <v>168</v>
      </c>
      <c r="E306" s="230" t="s">
        <v>780</v>
      </c>
      <c r="F306" s="231" t="s">
        <v>781</v>
      </c>
      <c r="G306" s="232" t="s">
        <v>759</v>
      </c>
      <c r="H306" s="252"/>
      <c r="I306" s="234"/>
      <c r="J306" s="235">
        <f>ROUND(I306*H306,2)</f>
        <v>0</v>
      </c>
      <c r="K306" s="231" t="s">
        <v>1</v>
      </c>
      <c r="L306" s="39"/>
      <c r="M306" s="236" t="s">
        <v>1</v>
      </c>
      <c r="N306" s="237" t="s">
        <v>41</v>
      </c>
      <c r="O306" s="82"/>
      <c r="P306" s="238">
        <f>O306*H306</f>
        <v>0</v>
      </c>
      <c r="Q306" s="238">
        <v>0</v>
      </c>
      <c r="R306" s="238">
        <f>Q306*H306</f>
        <v>0</v>
      </c>
      <c r="S306" s="238">
        <v>0</v>
      </c>
      <c r="T306" s="239">
        <f>S306*H306</f>
        <v>0</v>
      </c>
      <c r="AR306" s="240" t="s">
        <v>230</v>
      </c>
      <c r="AT306" s="240" t="s">
        <v>168</v>
      </c>
      <c r="AU306" s="240" t="s">
        <v>89</v>
      </c>
      <c r="AY306" s="13" t="s">
        <v>166</v>
      </c>
      <c r="BE306" s="241">
        <f>IF(N306="základní",J306,0)</f>
        <v>0</v>
      </c>
      <c r="BF306" s="241">
        <f>IF(N306="snížená",J306,0)</f>
        <v>0</v>
      </c>
      <c r="BG306" s="241">
        <f>IF(N306="zákl. přenesená",J306,0)</f>
        <v>0</v>
      </c>
      <c r="BH306" s="241">
        <f>IF(N306="sníž. přenesená",J306,0)</f>
        <v>0</v>
      </c>
      <c r="BI306" s="241">
        <f>IF(N306="nulová",J306,0)</f>
        <v>0</v>
      </c>
      <c r="BJ306" s="13" t="s">
        <v>83</v>
      </c>
      <c r="BK306" s="241">
        <f>ROUND(I306*H306,2)</f>
        <v>0</v>
      </c>
      <c r="BL306" s="13" t="s">
        <v>230</v>
      </c>
      <c r="BM306" s="240" t="s">
        <v>782</v>
      </c>
    </row>
    <row r="307" s="11" customFormat="1" ht="22.8" customHeight="1">
      <c r="B307" s="213"/>
      <c r="C307" s="214"/>
      <c r="D307" s="215" t="s">
        <v>75</v>
      </c>
      <c r="E307" s="227" t="s">
        <v>783</v>
      </c>
      <c r="F307" s="227" t="s">
        <v>784</v>
      </c>
      <c r="G307" s="214"/>
      <c r="H307" s="214"/>
      <c r="I307" s="217"/>
      <c r="J307" s="228">
        <f>BK307</f>
        <v>0</v>
      </c>
      <c r="K307" s="214"/>
      <c r="L307" s="219"/>
      <c r="M307" s="220"/>
      <c r="N307" s="221"/>
      <c r="O307" s="221"/>
      <c r="P307" s="222">
        <f>SUM(P308:P310)</f>
        <v>0</v>
      </c>
      <c r="Q307" s="221"/>
      <c r="R307" s="222">
        <f>SUM(R308:R310)</f>
        <v>0</v>
      </c>
      <c r="S307" s="221"/>
      <c r="T307" s="223">
        <f>SUM(T308:T310)</f>
        <v>0</v>
      </c>
      <c r="AR307" s="224" t="s">
        <v>89</v>
      </c>
      <c r="AT307" s="225" t="s">
        <v>75</v>
      </c>
      <c r="AU307" s="225" t="s">
        <v>83</v>
      </c>
      <c r="AY307" s="224" t="s">
        <v>166</v>
      </c>
      <c r="BK307" s="226">
        <f>SUM(BK308:BK310)</f>
        <v>0</v>
      </c>
    </row>
    <row r="308" s="1" customFormat="1" ht="16.5" customHeight="1">
      <c r="B308" s="34"/>
      <c r="C308" s="229" t="s">
        <v>785</v>
      </c>
      <c r="D308" s="229" t="s">
        <v>168</v>
      </c>
      <c r="E308" s="230" t="s">
        <v>786</v>
      </c>
      <c r="F308" s="231" t="s">
        <v>787</v>
      </c>
      <c r="G308" s="232" t="s">
        <v>205</v>
      </c>
      <c r="H308" s="233">
        <v>40</v>
      </c>
      <c r="I308" s="234"/>
      <c r="J308" s="235">
        <f>ROUND(I308*H308,2)</f>
        <v>0</v>
      </c>
      <c r="K308" s="231" t="s">
        <v>1</v>
      </c>
      <c r="L308" s="39"/>
      <c r="M308" s="236" t="s">
        <v>1</v>
      </c>
      <c r="N308" s="237" t="s">
        <v>41</v>
      </c>
      <c r="O308" s="82"/>
      <c r="P308" s="238">
        <f>O308*H308</f>
        <v>0</v>
      </c>
      <c r="Q308" s="238">
        <v>0</v>
      </c>
      <c r="R308" s="238">
        <f>Q308*H308</f>
        <v>0</v>
      </c>
      <c r="S308" s="238">
        <v>0</v>
      </c>
      <c r="T308" s="239">
        <f>S308*H308</f>
        <v>0</v>
      </c>
      <c r="AR308" s="240" t="s">
        <v>230</v>
      </c>
      <c r="AT308" s="240" t="s">
        <v>168</v>
      </c>
      <c r="AU308" s="240" t="s">
        <v>89</v>
      </c>
      <c r="AY308" s="13" t="s">
        <v>166</v>
      </c>
      <c r="BE308" s="241">
        <f>IF(N308="základní",J308,0)</f>
        <v>0</v>
      </c>
      <c r="BF308" s="241">
        <f>IF(N308="snížená",J308,0)</f>
        <v>0</v>
      </c>
      <c r="BG308" s="241">
        <f>IF(N308="zákl. přenesená",J308,0)</f>
        <v>0</v>
      </c>
      <c r="BH308" s="241">
        <f>IF(N308="sníž. přenesená",J308,0)</f>
        <v>0</v>
      </c>
      <c r="BI308" s="241">
        <f>IF(N308="nulová",J308,0)</f>
        <v>0</v>
      </c>
      <c r="BJ308" s="13" t="s">
        <v>83</v>
      </c>
      <c r="BK308" s="241">
        <f>ROUND(I308*H308,2)</f>
        <v>0</v>
      </c>
      <c r="BL308" s="13" t="s">
        <v>230</v>
      </c>
      <c r="BM308" s="240" t="s">
        <v>788</v>
      </c>
    </row>
    <row r="309" s="1" customFormat="1" ht="16.5" customHeight="1">
      <c r="B309" s="34"/>
      <c r="C309" s="229" t="s">
        <v>789</v>
      </c>
      <c r="D309" s="229" t="s">
        <v>168</v>
      </c>
      <c r="E309" s="230" t="s">
        <v>790</v>
      </c>
      <c r="F309" s="231" t="s">
        <v>791</v>
      </c>
      <c r="G309" s="232" t="s">
        <v>171</v>
      </c>
      <c r="H309" s="233">
        <v>3</v>
      </c>
      <c r="I309" s="234"/>
      <c r="J309" s="235">
        <f>ROUND(I309*H309,2)</f>
        <v>0</v>
      </c>
      <c r="K309" s="231" t="s">
        <v>1</v>
      </c>
      <c r="L309" s="39"/>
      <c r="M309" s="236" t="s">
        <v>1</v>
      </c>
      <c r="N309" s="237" t="s">
        <v>41</v>
      </c>
      <c r="O309" s="82"/>
      <c r="P309" s="238">
        <f>O309*H309</f>
        <v>0</v>
      </c>
      <c r="Q309" s="238">
        <v>0</v>
      </c>
      <c r="R309" s="238">
        <f>Q309*H309</f>
        <v>0</v>
      </c>
      <c r="S309" s="238">
        <v>0</v>
      </c>
      <c r="T309" s="239">
        <f>S309*H309</f>
        <v>0</v>
      </c>
      <c r="AR309" s="240" t="s">
        <v>230</v>
      </c>
      <c r="AT309" s="240" t="s">
        <v>168</v>
      </c>
      <c r="AU309" s="240" t="s">
        <v>89</v>
      </c>
      <c r="AY309" s="13" t="s">
        <v>166</v>
      </c>
      <c r="BE309" s="241">
        <f>IF(N309="základní",J309,0)</f>
        <v>0</v>
      </c>
      <c r="BF309" s="241">
        <f>IF(N309="snížená",J309,0)</f>
        <v>0</v>
      </c>
      <c r="BG309" s="241">
        <f>IF(N309="zákl. přenesená",J309,0)</f>
        <v>0</v>
      </c>
      <c r="BH309" s="241">
        <f>IF(N309="sníž. přenesená",J309,0)</f>
        <v>0</v>
      </c>
      <c r="BI309" s="241">
        <f>IF(N309="nulová",J309,0)</f>
        <v>0</v>
      </c>
      <c r="BJ309" s="13" t="s">
        <v>83</v>
      </c>
      <c r="BK309" s="241">
        <f>ROUND(I309*H309,2)</f>
        <v>0</v>
      </c>
      <c r="BL309" s="13" t="s">
        <v>230</v>
      </c>
      <c r="BM309" s="240" t="s">
        <v>792</v>
      </c>
    </row>
    <row r="310" s="1" customFormat="1" ht="16.5" customHeight="1">
      <c r="B310" s="34"/>
      <c r="C310" s="229" t="s">
        <v>793</v>
      </c>
      <c r="D310" s="229" t="s">
        <v>168</v>
      </c>
      <c r="E310" s="230" t="s">
        <v>794</v>
      </c>
      <c r="F310" s="231" t="s">
        <v>795</v>
      </c>
      <c r="G310" s="232" t="s">
        <v>171</v>
      </c>
      <c r="H310" s="233">
        <v>1</v>
      </c>
      <c r="I310" s="234"/>
      <c r="J310" s="235">
        <f>ROUND(I310*H310,2)</f>
        <v>0</v>
      </c>
      <c r="K310" s="231" t="s">
        <v>1</v>
      </c>
      <c r="L310" s="39"/>
      <c r="M310" s="236" t="s">
        <v>1</v>
      </c>
      <c r="N310" s="237" t="s">
        <v>41</v>
      </c>
      <c r="O310" s="82"/>
      <c r="P310" s="238">
        <f>O310*H310</f>
        <v>0</v>
      </c>
      <c r="Q310" s="238">
        <v>0</v>
      </c>
      <c r="R310" s="238">
        <f>Q310*H310</f>
        <v>0</v>
      </c>
      <c r="S310" s="238">
        <v>0</v>
      </c>
      <c r="T310" s="239">
        <f>S310*H310</f>
        <v>0</v>
      </c>
      <c r="AR310" s="240" t="s">
        <v>230</v>
      </c>
      <c r="AT310" s="240" t="s">
        <v>168</v>
      </c>
      <c r="AU310" s="240" t="s">
        <v>89</v>
      </c>
      <c r="AY310" s="13" t="s">
        <v>166</v>
      </c>
      <c r="BE310" s="241">
        <f>IF(N310="základní",J310,0)</f>
        <v>0</v>
      </c>
      <c r="BF310" s="241">
        <f>IF(N310="snížená",J310,0)</f>
        <v>0</v>
      </c>
      <c r="BG310" s="241">
        <f>IF(N310="zákl. přenesená",J310,0)</f>
        <v>0</v>
      </c>
      <c r="BH310" s="241">
        <f>IF(N310="sníž. přenesená",J310,0)</f>
        <v>0</v>
      </c>
      <c r="BI310" s="241">
        <f>IF(N310="nulová",J310,0)</f>
        <v>0</v>
      </c>
      <c r="BJ310" s="13" t="s">
        <v>83</v>
      </c>
      <c r="BK310" s="241">
        <f>ROUND(I310*H310,2)</f>
        <v>0</v>
      </c>
      <c r="BL310" s="13" t="s">
        <v>230</v>
      </c>
      <c r="BM310" s="240" t="s">
        <v>796</v>
      </c>
    </row>
    <row r="311" s="11" customFormat="1" ht="22.8" customHeight="1">
      <c r="B311" s="213"/>
      <c r="C311" s="214"/>
      <c r="D311" s="215" t="s">
        <v>75</v>
      </c>
      <c r="E311" s="227" t="s">
        <v>797</v>
      </c>
      <c r="F311" s="227" t="s">
        <v>798</v>
      </c>
      <c r="G311" s="214"/>
      <c r="H311" s="214"/>
      <c r="I311" s="217"/>
      <c r="J311" s="228">
        <f>BK311</f>
        <v>0</v>
      </c>
      <c r="K311" s="214"/>
      <c r="L311" s="219"/>
      <c r="M311" s="220"/>
      <c r="N311" s="221"/>
      <c r="O311" s="221"/>
      <c r="P311" s="222">
        <f>SUM(P312:P323)</f>
        <v>0</v>
      </c>
      <c r="Q311" s="221"/>
      <c r="R311" s="222">
        <f>SUM(R312:R323)</f>
        <v>0</v>
      </c>
      <c r="S311" s="221"/>
      <c r="T311" s="223">
        <f>SUM(T312:T323)</f>
        <v>0</v>
      </c>
      <c r="AR311" s="224" t="s">
        <v>89</v>
      </c>
      <c r="AT311" s="225" t="s">
        <v>75</v>
      </c>
      <c r="AU311" s="225" t="s">
        <v>83</v>
      </c>
      <c r="AY311" s="224" t="s">
        <v>166</v>
      </c>
      <c r="BK311" s="226">
        <f>SUM(BK312:BK323)</f>
        <v>0</v>
      </c>
    </row>
    <row r="312" s="1" customFormat="1" ht="24" customHeight="1">
      <c r="B312" s="34"/>
      <c r="C312" s="229" t="s">
        <v>799</v>
      </c>
      <c r="D312" s="229" t="s">
        <v>168</v>
      </c>
      <c r="E312" s="230" t="s">
        <v>800</v>
      </c>
      <c r="F312" s="231" t="s">
        <v>801</v>
      </c>
      <c r="G312" s="232" t="s">
        <v>180</v>
      </c>
      <c r="H312" s="233">
        <v>2.1000000000000001</v>
      </c>
      <c r="I312" s="234"/>
      <c r="J312" s="235">
        <f>ROUND(I312*H312,2)</f>
        <v>0</v>
      </c>
      <c r="K312" s="231" t="s">
        <v>1</v>
      </c>
      <c r="L312" s="39"/>
      <c r="M312" s="236" t="s">
        <v>1</v>
      </c>
      <c r="N312" s="237" t="s">
        <v>41</v>
      </c>
      <c r="O312" s="82"/>
      <c r="P312" s="238">
        <f>O312*H312</f>
        <v>0</v>
      </c>
      <c r="Q312" s="238">
        <v>0</v>
      </c>
      <c r="R312" s="238">
        <f>Q312*H312</f>
        <v>0</v>
      </c>
      <c r="S312" s="238">
        <v>0</v>
      </c>
      <c r="T312" s="239">
        <f>S312*H312</f>
        <v>0</v>
      </c>
      <c r="AR312" s="240" t="s">
        <v>230</v>
      </c>
      <c r="AT312" s="240" t="s">
        <v>168</v>
      </c>
      <c r="AU312" s="240" t="s">
        <v>89</v>
      </c>
      <c r="AY312" s="13" t="s">
        <v>166</v>
      </c>
      <c r="BE312" s="241">
        <f>IF(N312="základní",J312,0)</f>
        <v>0</v>
      </c>
      <c r="BF312" s="241">
        <f>IF(N312="snížená",J312,0)</f>
        <v>0</v>
      </c>
      <c r="BG312" s="241">
        <f>IF(N312="zákl. přenesená",J312,0)</f>
        <v>0</v>
      </c>
      <c r="BH312" s="241">
        <f>IF(N312="sníž. přenesená",J312,0)</f>
        <v>0</v>
      </c>
      <c r="BI312" s="241">
        <f>IF(N312="nulová",J312,0)</f>
        <v>0</v>
      </c>
      <c r="BJ312" s="13" t="s">
        <v>83</v>
      </c>
      <c r="BK312" s="241">
        <f>ROUND(I312*H312,2)</f>
        <v>0</v>
      </c>
      <c r="BL312" s="13" t="s">
        <v>230</v>
      </c>
      <c r="BM312" s="240" t="s">
        <v>802</v>
      </c>
    </row>
    <row r="313" s="1" customFormat="1" ht="16.5" customHeight="1">
      <c r="B313" s="34"/>
      <c r="C313" s="229" t="s">
        <v>803</v>
      </c>
      <c r="D313" s="229" t="s">
        <v>168</v>
      </c>
      <c r="E313" s="230" t="s">
        <v>804</v>
      </c>
      <c r="F313" s="231" t="s">
        <v>805</v>
      </c>
      <c r="G313" s="232" t="s">
        <v>176</v>
      </c>
      <c r="H313" s="233">
        <v>16</v>
      </c>
      <c r="I313" s="234"/>
      <c r="J313" s="235">
        <f>ROUND(I313*H313,2)</f>
        <v>0</v>
      </c>
      <c r="K313" s="231" t="s">
        <v>1</v>
      </c>
      <c r="L313" s="39"/>
      <c r="M313" s="236" t="s">
        <v>1</v>
      </c>
      <c r="N313" s="237" t="s">
        <v>41</v>
      </c>
      <c r="O313" s="82"/>
      <c r="P313" s="238">
        <f>O313*H313</f>
        <v>0</v>
      </c>
      <c r="Q313" s="238">
        <v>0</v>
      </c>
      <c r="R313" s="238">
        <f>Q313*H313</f>
        <v>0</v>
      </c>
      <c r="S313" s="238">
        <v>0</v>
      </c>
      <c r="T313" s="239">
        <f>S313*H313</f>
        <v>0</v>
      </c>
      <c r="AR313" s="240" t="s">
        <v>230</v>
      </c>
      <c r="AT313" s="240" t="s">
        <v>168</v>
      </c>
      <c r="AU313" s="240" t="s">
        <v>89</v>
      </c>
      <c r="AY313" s="13" t="s">
        <v>166</v>
      </c>
      <c r="BE313" s="241">
        <f>IF(N313="základní",J313,0)</f>
        <v>0</v>
      </c>
      <c r="BF313" s="241">
        <f>IF(N313="snížená",J313,0)</f>
        <v>0</v>
      </c>
      <c r="BG313" s="241">
        <f>IF(N313="zákl. přenesená",J313,0)</f>
        <v>0</v>
      </c>
      <c r="BH313" s="241">
        <f>IF(N313="sníž. přenesená",J313,0)</f>
        <v>0</v>
      </c>
      <c r="BI313" s="241">
        <f>IF(N313="nulová",J313,0)</f>
        <v>0</v>
      </c>
      <c r="BJ313" s="13" t="s">
        <v>83</v>
      </c>
      <c r="BK313" s="241">
        <f>ROUND(I313*H313,2)</f>
        <v>0</v>
      </c>
      <c r="BL313" s="13" t="s">
        <v>230</v>
      </c>
      <c r="BM313" s="240" t="s">
        <v>806</v>
      </c>
    </row>
    <row r="314" s="1" customFormat="1" ht="24" customHeight="1">
      <c r="B314" s="34"/>
      <c r="C314" s="229" t="s">
        <v>807</v>
      </c>
      <c r="D314" s="229" t="s">
        <v>168</v>
      </c>
      <c r="E314" s="230" t="s">
        <v>808</v>
      </c>
      <c r="F314" s="231" t="s">
        <v>809</v>
      </c>
      <c r="G314" s="232" t="s">
        <v>176</v>
      </c>
      <c r="H314" s="233">
        <v>132</v>
      </c>
      <c r="I314" s="234"/>
      <c r="J314" s="235">
        <f>ROUND(I314*H314,2)</f>
        <v>0</v>
      </c>
      <c r="K314" s="231" t="s">
        <v>1</v>
      </c>
      <c r="L314" s="39"/>
      <c r="M314" s="236" t="s">
        <v>1</v>
      </c>
      <c r="N314" s="237" t="s">
        <v>41</v>
      </c>
      <c r="O314" s="82"/>
      <c r="P314" s="238">
        <f>O314*H314</f>
        <v>0</v>
      </c>
      <c r="Q314" s="238">
        <v>0</v>
      </c>
      <c r="R314" s="238">
        <f>Q314*H314</f>
        <v>0</v>
      </c>
      <c r="S314" s="238">
        <v>0</v>
      </c>
      <c r="T314" s="239">
        <f>S314*H314</f>
        <v>0</v>
      </c>
      <c r="AR314" s="240" t="s">
        <v>230</v>
      </c>
      <c r="AT314" s="240" t="s">
        <v>168</v>
      </c>
      <c r="AU314" s="240" t="s">
        <v>89</v>
      </c>
      <c r="AY314" s="13" t="s">
        <v>166</v>
      </c>
      <c r="BE314" s="241">
        <f>IF(N314="základní",J314,0)</f>
        <v>0</v>
      </c>
      <c r="BF314" s="241">
        <f>IF(N314="snížená",J314,0)</f>
        <v>0</v>
      </c>
      <c r="BG314" s="241">
        <f>IF(N314="zákl. přenesená",J314,0)</f>
        <v>0</v>
      </c>
      <c r="BH314" s="241">
        <f>IF(N314="sníž. přenesená",J314,0)</f>
        <v>0</v>
      </c>
      <c r="BI314" s="241">
        <f>IF(N314="nulová",J314,0)</f>
        <v>0</v>
      </c>
      <c r="BJ314" s="13" t="s">
        <v>83</v>
      </c>
      <c r="BK314" s="241">
        <f>ROUND(I314*H314,2)</f>
        <v>0</v>
      </c>
      <c r="BL314" s="13" t="s">
        <v>230</v>
      </c>
      <c r="BM314" s="240" t="s">
        <v>810</v>
      </c>
    </row>
    <row r="315" s="1" customFormat="1" ht="24" customHeight="1">
      <c r="B315" s="34"/>
      <c r="C315" s="229" t="s">
        <v>811</v>
      </c>
      <c r="D315" s="229" t="s">
        <v>168</v>
      </c>
      <c r="E315" s="230" t="s">
        <v>812</v>
      </c>
      <c r="F315" s="231" t="s">
        <v>813</v>
      </c>
      <c r="G315" s="232" t="s">
        <v>205</v>
      </c>
      <c r="H315" s="233">
        <v>105</v>
      </c>
      <c r="I315" s="234"/>
      <c r="J315" s="235">
        <f>ROUND(I315*H315,2)</f>
        <v>0</v>
      </c>
      <c r="K315" s="231" t="s">
        <v>1</v>
      </c>
      <c r="L315" s="39"/>
      <c r="M315" s="236" t="s">
        <v>1</v>
      </c>
      <c r="N315" s="237" t="s">
        <v>41</v>
      </c>
      <c r="O315" s="82"/>
      <c r="P315" s="238">
        <f>O315*H315</f>
        <v>0</v>
      </c>
      <c r="Q315" s="238">
        <v>0</v>
      </c>
      <c r="R315" s="238">
        <f>Q315*H315</f>
        <v>0</v>
      </c>
      <c r="S315" s="238">
        <v>0</v>
      </c>
      <c r="T315" s="239">
        <f>S315*H315</f>
        <v>0</v>
      </c>
      <c r="AR315" s="240" t="s">
        <v>230</v>
      </c>
      <c r="AT315" s="240" t="s">
        <v>168</v>
      </c>
      <c r="AU315" s="240" t="s">
        <v>89</v>
      </c>
      <c r="AY315" s="13" t="s">
        <v>166</v>
      </c>
      <c r="BE315" s="241">
        <f>IF(N315="základní",J315,0)</f>
        <v>0</v>
      </c>
      <c r="BF315" s="241">
        <f>IF(N315="snížená",J315,0)</f>
        <v>0</v>
      </c>
      <c r="BG315" s="241">
        <f>IF(N315="zákl. přenesená",J315,0)</f>
        <v>0</v>
      </c>
      <c r="BH315" s="241">
        <f>IF(N315="sníž. přenesená",J315,0)</f>
        <v>0</v>
      </c>
      <c r="BI315" s="241">
        <f>IF(N315="nulová",J315,0)</f>
        <v>0</v>
      </c>
      <c r="BJ315" s="13" t="s">
        <v>83</v>
      </c>
      <c r="BK315" s="241">
        <f>ROUND(I315*H315,2)</f>
        <v>0</v>
      </c>
      <c r="BL315" s="13" t="s">
        <v>230</v>
      </c>
      <c r="BM315" s="240" t="s">
        <v>814</v>
      </c>
    </row>
    <row r="316" s="1" customFormat="1" ht="24" customHeight="1">
      <c r="B316" s="34"/>
      <c r="C316" s="229" t="s">
        <v>815</v>
      </c>
      <c r="D316" s="229" t="s">
        <v>168</v>
      </c>
      <c r="E316" s="230" t="s">
        <v>816</v>
      </c>
      <c r="F316" s="231" t="s">
        <v>817</v>
      </c>
      <c r="G316" s="232" t="s">
        <v>205</v>
      </c>
      <c r="H316" s="233">
        <v>28</v>
      </c>
      <c r="I316" s="234"/>
      <c r="J316" s="235">
        <f>ROUND(I316*H316,2)</f>
        <v>0</v>
      </c>
      <c r="K316" s="231" t="s">
        <v>1</v>
      </c>
      <c r="L316" s="39"/>
      <c r="M316" s="236" t="s">
        <v>1</v>
      </c>
      <c r="N316" s="237" t="s">
        <v>41</v>
      </c>
      <c r="O316" s="82"/>
      <c r="P316" s="238">
        <f>O316*H316</f>
        <v>0</v>
      </c>
      <c r="Q316" s="238">
        <v>0</v>
      </c>
      <c r="R316" s="238">
        <f>Q316*H316</f>
        <v>0</v>
      </c>
      <c r="S316" s="238">
        <v>0</v>
      </c>
      <c r="T316" s="239">
        <f>S316*H316</f>
        <v>0</v>
      </c>
      <c r="AR316" s="240" t="s">
        <v>230</v>
      </c>
      <c r="AT316" s="240" t="s">
        <v>168</v>
      </c>
      <c r="AU316" s="240" t="s">
        <v>89</v>
      </c>
      <c r="AY316" s="13" t="s">
        <v>166</v>
      </c>
      <c r="BE316" s="241">
        <f>IF(N316="základní",J316,0)</f>
        <v>0</v>
      </c>
      <c r="BF316" s="241">
        <f>IF(N316="snížená",J316,0)</f>
        <v>0</v>
      </c>
      <c r="BG316" s="241">
        <f>IF(N316="zákl. přenesená",J316,0)</f>
        <v>0</v>
      </c>
      <c r="BH316" s="241">
        <f>IF(N316="sníž. přenesená",J316,0)</f>
        <v>0</v>
      </c>
      <c r="BI316" s="241">
        <f>IF(N316="nulová",J316,0)</f>
        <v>0</v>
      </c>
      <c r="BJ316" s="13" t="s">
        <v>83</v>
      </c>
      <c r="BK316" s="241">
        <f>ROUND(I316*H316,2)</f>
        <v>0</v>
      </c>
      <c r="BL316" s="13" t="s">
        <v>230</v>
      </c>
      <c r="BM316" s="240" t="s">
        <v>818</v>
      </c>
    </row>
    <row r="317" s="1" customFormat="1" ht="24" customHeight="1">
      <c r="B317" s="34"/>
      <c r="C317" s="229" t="s">
        <v>819</v>
      </c>
      <c r="D317" s="229" t="s">
        <v>168</v>
      </c>
      <c r="E317" s="230" t="s">
        <v>820</v>
      </c>
      <c r="F317" s="231" t="s">
        <v>821</v>
      </c>
      <c r="G317" s="232" t="s">
        <v>205</v>
      </c>
      <c r="H317" s="233">
        <v>19</v>
      </c>
      <c r="I317" s="234"/>
      <c r="J317" s="235">
        <f>ROUND(I317*H317,2)</f>
        <v>0</v>
      </c>
      <c r="K317" s="231" t="s">
        <v>1</v>
      </c>
      <c r="L317" s="39"/>
      <c r="M317" s="236" t="s">
        <v>1</v>
      </c>
      <c r="N317" s="237" t="s">
        <v>41</v>
      </c>
      <c r="O317" s="82"/>
      <c r="P317" s="238">
        <f>O317*H317</f>
        <v>0</v>
      </c>
      <c r="Q317" s="238">
        <v>0</v>
      </c>
      <c r="R317" s="238">
        <f>Q317*H317</f>
        <v>0</v>
      </c>
      <c r="S317" s="238">
        <v>0</v>
      </c>
      <c r="T317" s="239">
        <f>S317*H317</f>
        <v>0</v>
      </c>
      <c r="AR317" s="240" t="s">
        <v>230</v>
      </c>
      <c r="AT317" s="240" t="s">
        <v>168</v>
      </c>
      <c r="AU317" s="240" t="s">
        <v>89</v>
      </c>
      <c r="AY317" s="13" t="s">
        <v>166</v>
      </c>
      <c r="BE317" s="241">
        <f>IF(N317="základní",J317,0)</f>
        <v>0</v>
      </c>
      <c r="BF317" s="241">
        <f>IF(N317="snížená",J317,0)</f>
        <v>0</v>
      </c>
      <c r="BG317" s="241">
        <f>IF(N317="zákl. přenesená",J317,0)</f>
        <v>0</v>
      </c>
      <c r="BH317" s="241">
        <f>IF(N317="sníž. přenesená",J317,0)</f>
        <v>0</v>
      </c>
      <c r="BI317" s="241">
        <f>IF(N317="nulová",J317,0)</f>
        <v>0</v>
      </c>
      <c r="BJ317" s="13" t="s">
        <v>83</v>
      </c>
      <c r="BK317" s="241">
        <f>ROUND(I317*H317,2)</f>
        <v>0</v>
      </c>
      <c r="BL317" s="13" t="s">
        <v>230</v>
      </c>
      <c r="BM317" s="240" t="s">
        <v>822</v>
      </c>
    </row>
    <row r="318" s="1" customFormat="1" ht="16.5" customHeight="1">
      <c r="B318" s="34"/>
      <c r="C318" s="242" t="s">
        <v>823</v>
      </c>
      <c r="D318" s="242" t="s">
        <v>394</v>
      </c>
      <c r="E318" s="243" t="s">
        <v>824</v>
      </c>
      <c r="F318" s="244" t="s">
        <v>825</v>
      </c>
      <c r="G318" s="245" t="s">
        <v>180</v>
      </c>
      <c r="H318" s="246">
        <v>1.8</v>
      </c>
      <c r="I318" s="247"/>
      <c r="J318" s="248">
        <f>ROUND(I318*H318,2)</f>
        <v>0</v>
      </c>
      <c r="K318" s="244" t="s">
        <v>1</v>
      </c>
      <c r="L318" s="249"/>
      <c r="M318" s="250" t="s">
        <v>1</v>
      </c>
      <c r="N318" s="251" t="s">
        <v>41</v>
      </c>
      <c r="O318" s="82"/>
      <c r="P318" s="238">
        <f>O318*H318</f>
        <v>0</v>
      </c>
      <c r="Q318" s="238">
        <v>0</v>
      </c>
      <c r="R318" s="238">
        <f>Q318*H318</f>
        <v>0</v>
      </c>
      <c r="S318" s="238">
        <v>0</v>
      </c>
      <c r="T318" s="239">
        <f>S318*H318</f>
        <v>0</v>
      </c>
      <c r="AR318" s="240" t="s">
        <v>296</v>
      </c>
      <c r="AT318" s="240" t="s">
        <v>394</v>
      </c>
      <c r="AU318" s="240" t="s">
        <v>89</v>
      </c>
      <c r="AY318" s="13" t="s">
        <v>166</v>
      </c>
      <c r="BE318" s="241">
        <f>IF(N318="základní",J318,0)</f>
        <v>0</v>
      </c>
      <c r="BF318" s="241">
        <f>IF(N318="snížená",J318,0)</f>
        <v>0</v>
      </c>
      <c r="BG318" s="241">
        <f>IF(N318="zákl. přenesená",J318,0)</f>
        <v>0</v>
      </c>
      <c r="BH318" s="241">
        <f>IF(N318="sníž. přenesená",J318,0)</f>
        <v>0</v>
      </c>
      <c r="BI318" s="241">
        <f>IF(N318="nulová",J318,0)</f>
        <v>0</v>
      </c>
      <c r="BJ318" s="13" t="s">
        <v>83</v>
      </c>
      <c r="BK318" s="241">
        <f>ROUND(I318*H318,2)</f>
        <v>0</v>
      </c>
      <c r="BL318" s="13" t="s">
        <v>230</v>
      </c>
      <c r="BM318" s="240" t="s">
        <v>826</v>
      </c>
    </row>
    <row r="319" s="1" customFormat="1" ht="24" customHeight="1">
      <c r="B319" s="34"/>
      <c r="C319" s="229" t="s">
        <v>827</v>
      </c>
      <c r="D319" s="229" t="s">
        <v>168</v>
      </c>
      <c r="E319" s="230" t="s">
        <v>828</v>
      </c>
      <c r="F319" s="231" t="s">
        <v>829</v>
      </c>
      <c r="G319" s="232" t="s">
        <v>245</v>
      </c>
      <c r="H319" s="233">
        <v>1530</v>
      </c>
      <c r="I319" s="234"/>
      <c r="J319" s="235">
        <f>ROUND(I319*H319,2)</f>
        <v>0</v>
      </c>
      <c r="K319" s="231" t="s">
        <v>1</v>
      </c>
      <c r="L319" s="39"/>
      <c r="M319" s="236" t="s">
        <v>1</v>
      </c>
      <c r="N319" s="237" t="s">
        <v>41</v>
      </c>
      <c r="O319" s="82"/>
      <c r="P319" s="238">
        <f>O319*H319</f>
        <v>0</v>
      </c>
      <c r="Q319" s="238">
        <v>0</v>
      </c>
      <c r="R319" s="238">
        <f>Q319*H319</f>
        <v>0</v>
      </c>
      <c r="S319" s="238">
        <v>0</v>
      </c>
      <c r="T319" s="239">
        <f>S319*H319</f>
        <v>0</v>
      </c>
      <c r="AR319" s="240" t="s">
        <v>230</v>
      </c>
      <c r="AT319" s="240" t="s">
        <v>168</v>
      </c>
      <c r="AU319" s="240" t="s">
        <v>89</v>
      </c>
      <c r="AY319" s="13" t="s">
        <v>166</v>
      </c>
      <c r="BE319" s="241">
        <f>IF(N319="základní",J319,0)</f>
        <v>0</v>
      </c>
      <c r="BF319" s="241">
        <f>IF(N319="snížená",J319,0)</f>
        <v>0</v>
      </c>
      <c r="BG319" s="241">
        <f>IF(N319="zákl. přenesená",J319,0)</f>
        <v>0</v>
      </c>
      <c r="BH319" s="241">
        <f>IF(N319="sníž. přenesená",J319,0)</f>
        <v>0</v>
      </c>
      <c r="BI319" s="241">
        <f>IF(N319="nulová",J319,0)</f>
        <v>0</v>
      </c>
      <c r="BJ319" s="13" t="s">
        <v>83</v>
      </c>
      <c r="BK319" s="241">
        <f>ROUND(I319*H319,2)</f>
        <v>0</v>
      </c>
      <c r="BL319" s="13" t="s">
        <v>230</v>
      </c>
      <c r="BM319" s="240" t="s">
        <v>830</v>
      </c>
    </row>
    <row r="320" s="1" customFormat="1" ht="24" customHeight="1">
      <c r="B320" s="34"/>
      <c r="C320" s="229" t="s">
        <v>831</v>
      </c>
      <c r="D320" s="229" t="s">
        <v>168</v>
      </c>
      <c r="E320" s="230" t="s">
        <v>832</v>
      </c>
      <c r="F320" s="231" t="s">
        <v>833</v>
      </c>
      <c r="G320" s="232" t="s">
        <v>205</v>
      </c>
      <c r="H320" s="233">
        <v>1676</v>
      </c>
      <c r="I320" s="234"/>
      <c r="J320" s="235">
        <f>ROUND(I320*H320,2)</f>
        <v>0</v>
      </c>
      <c r="K320" s="231" t="s">
        <v>1</v>
      </c>
      <c r="L320" s="39"/>
      <c r="M320" s="236" t="s">
        <v>1</v>
      </c>
      <c r="N320" s="237" t="s">
        <v>41</v>
      </c>
      <c r="O320" s="82"/>
      <c r="P320" s="238">
        <f>O320*H320</f>
        <v>0</v>
      </c>
      <c r="Q320" s="238">
        <v>0</v>
      </c>
      <c r="R320" s="238">
        <f>Q320*H320</f>
        <v>0</v>
      </c>
      <c r="S320" s="238">
        <v>0</v>
      </c>
      <c r="T320" s="239">
        <f>S320*H320</f>
        <v>0</v>
      </c>
      <c r="AR320" s="240" t="s">
        <v>230</v>
      </c>
      <c r="AT320" s="240" t="s">
        <v>168</v>
      </c>
      <c r="AU320" s="240" t="s">
        <v>89</v>
      </c>
      <c r="AY320" s="13" t="s">
        <v>166</v>
      </c>
      <c r="BE320" s="241">
        <f>IF(N320="základní",J320,0)</f>
        <v>0</v>
      </c>
      <c r="BF320" s="241">
        <f>IF(N320="snížená",J320,0)</f>
        <v>0</v>
      </c>
      <c r="BG320" s="241">
        <f>IF(N320="zákl. přenesená",J320,0)</f>
        <v>0</v>
      </c>
      <c r="BH320" s="241">
        <f>IF(N320="sníž. přenesená",J320,0)</f>
        <v>0</v>
      </c>
      <c r="BI320" s="241">
        <f>IF(N320="nulová",J320,0)</f>
        <v>0</v>
      </c>
      <c r="BJ320" s="13" t="s">
        <v>83</v>
      </c>
      <c r="BK320" s="241">
        <f>ROUND(I320*H320,2)</f>
        <v>0</v>
      </c>
      <c r="BL320" s="13" t="s">
        <v>230</v>
      </c>
      <c r="BM320" s="240" t="s">
        <v>834</v>
      </c>
    </row>
    <row r="321" s="1" customFormat="1" ht="16.5" customHeight="1">
      <c r="B321" s="34"/>
      <c r="C321" s="242" t="s">
        <v>835</v>
      </c>
      <c r="D321" s="242" t="s">
        <v>394</v>
      </c>
      <c r="E321" s="243" t="s">
        <v>836</v>
      </c>
      <c r="F321" s="244" t="s">
        <v>837</v>
      </c>
      <c r="G321" s="245" t="s">
        <v>180</v>
      </c>
      <c r="H321" s="246">
        <v>14.800000000000001</v>
      </c>
      <c r="I321" s="247"/>
      <c r="J321" s="248">
        <f>ROUND(I321*H321,2)</f>
        <v>0</v>
      </c>
      <c r="K321" s="244" t="s">
        <v>1</v>
      </c>
      <c r="L321" s="249"/>
      <c r="M321" s="250" t="s">
        <v>1</v>
      </c>
      <c r="N321" s="251" t="s">
        <v>41</v>
      </c>
      <c r="O321" s="82"/>
      <c r="P321" s="238">
        <f>O321*H321</f>
        <v>0</v>
      </c>
      <c r="Q321" s="238">
        <v>0</v>
      </c>
      <c r="R321" s="238">
        <f>Q321*H321</f>
        <v>0</v>
      </c>
      <c r="S321" s="238">
        <v>0</v>
      </c>
      <c r="T321" s="239">
        <f>S321*H321</f>
        <v>0</v>
      </c>
      <c r="AR321" s="240" t="s">
        <v>296</v>
      </c>
      <c r="AT321" s="240" t="s">
        <v>394</v>
      </c>
      <c r="AU321" s="240" t="s">
        <v>89</v>
      </c>
      <c r="AY321" s="13" t="s">
        <v>166</v>
      </c>
      <c r="BE321" s="241">
        <f>IF(N321="základní",J321,0)</f>
        <v>0</v>
      </c>
      <c r="BF321" s="241">
        <f>IF(N321="snížená",J321,0)</f>
        <v>0</v>
      </c>
      <c r="BG321" s="241">
        <f>IF(N321="zákl. přenesená",J321,0)</f>
        <v>0</v>
      </c>
      <c r="BH321" s="241">
        <f>IF(N321="sníž. přenesená",J321,0)</f>
        <v>0</v>
      </c>
      <c r="BI321" s="241">
        <f>IF(N321="nulová",J321,0)</f>
        <v>0</v>
      </c>
      <c r="BJ321" s="13" t="s">
        <v>83</v>
      </c>
      <c r="BK321" s="241">
        <f>ROUND(I321*H321,2)</f>
        <v>0</v>
      </c>
      <c r="BL321" s="13" t="s">
        <v>230</v>
      </c>
      <c r="BM321" s="240" t="s">
        <v>838</v>
      </c>
    </row>
    <row r="322" s="1" customFormat="1" ht="24" customHeight="1">
      <c r="B322" s="34"/>
      <c r="C322" s="229" t="s">
        <v>839</v>
      </c>
      <c r="D322" s="229" t="s">
        <v>168</v>
      </c>
      <c r="E322" s="230" t="s">
        <v>840</v>
      </c>
      <c r="F322" s="231" t="s">
        <v>841</v>
      </c>
      <c r="G322" s="232" t="s">
        <v>180</v>
      </c>
      <c r="H322" s="233">
        <v>15</v>
      </c>
      <c r="I322" s="234"/>
      <c r="J322" s="235">
        <f>ROUND(I322*H322,2)</f>
        <v>0</v>
      </c>
      <c r="K322" s="231" t="s">
        <v>1</v>
      </c>
      <c r="L322" s="39"/>
      <c r="M322" s="236" t="s">
        <v>1</v>
      </c>
      <c r="N322" s="237" t="s">
        <v>41</v>
      </c>
      <c r="O322" s="82"/>
      <c r="P322" s="238">
        <f>O322*H322</f>
        <v>0</v>
      </c>
      <c r="Q322" s="238">
        <v>0</v>
      </c>
      <c r="R322" s="238">
        <f>Q322*H322</f>
        <v>0</v>
      </c>
      <c r="S322" s="238">
        <v>0</v>
      </c>
      <c r="T322" s="239">
        <f>S322*H322</f>
        <v>0</v>
      </c>
      <c r="AR322" s="240" t="s">
        <v>230</v>
      </c>
      <c r="AT322" s="240" t="s">
        <v>168</v>
      </c>
      <c r="AU322" s="240" t="s">
        <v>89</v>
      </c>
      <c r="AY322" s="13" t="s">
        <v>166</v>
      </c>
      <c r="BE322" s="241">
        <f>IF(N322="základní",J322,0)</f>
        <v>0</v>
      </c>
      <c r="BF322" s="241">
        <f>IF(N322="snížená",J322,0)</f>
        <v>0</v>
      </c>
      <c r="BG322" s="241">
        <f>IF(N322="zákl. přenesená",J322,0)</f>
        <v>0</v>
      </c>
      <c r="BH322" s="241">
        <f>IF(N322="sníž. přenesená",J322,0)</f>
        <v>0</v>
      </c>
      <c r="BI322" s="241">
        <f>IF(N322="nulová",J322,0)</f>
        <v>0</v>
      </c>
      <c r="BJ322" s="13" t="s">
        <v>83</v>
      </c>
      <c r="BK322" s="241">
        <f>ROUND(I322*H322,2)</f>
        <v>0</v>
      </c>
      <c r="BL322" s="13" t="s">
        <v>230</v>
      </c>
      <c r="BM322" s="240" t="s">
        <v>842</v>
      </c>
    </row>
    <row r="323" s="1" customFormat="1" ht="24" customHeight="1">
      <c r="B323" s="34"/>
      <c r="C323" s="229" t="s">
        <v>843</v>
      </c>
      <c r="D323" s="229" t="s">
        <v>168</v>
      </c>
      <c r="E323" s="230" t="s">
        <v>844</v>
      </c>
      <c r="F323" s="231" t="s">
        <v>845</v>
      </c>
      <c r="G323" s="232" t="s">
        <v>759</v>
      </c>
      <c r="H323" s="252"/>
      <c r="I323" s="234"/>
      <c r="J323" s="235">
        <f>ROUND(I323*H323,2)</f>
        <v>0</v>
      </c>
      <c r="K323" s="231" t="s">
        <v>1</v>
      </c>
      <c r="L323" s="39"/>
      <c r="M323" s="236" t="s">
        <v>1</v>
      </c>
      <c r="N323" s="237" t="s">
        <v>41</v>
      </c>
      <c r="O323" s="82"/>
      <c r="P323" s="238">
        <f>O323*H323</f>
        <v>0</v>
      </c>
      <c r="Q323" s="238">
        <v>0</v>
      </c>
      <c r="R323" s="238">
        <f>Q323*H323</f>
        <v>0</v>
      </c>
      <c r="S323" s="238">
        <v>0</v>
      </c>
      <c r="T323" s="239">
        <f>S323*H323</f>
        <v>0</v>
      </c>
      <c r="AR323" s="240" t="s">
        <v>230</v>
      </c>
      <c r="AT323" s="240" t="s">
        <v>168</v>
      </c>
      <c r="AU323" s="240" t="s">
        <v>89</v>
      </c>
      <c r="AY323" s="13" t="s">
        <v>166</v>
      </c>
      <c r="BE323" s="241">
        <f>IF(N323="základní",J323,0)</f>
        <v>0</v>
      </c>
      <c r="BF323" s="241">
        <f>IF(N323="snížená",J323,0)</f>
        <v>0</v>
      </c>
      <c r="BG323" s="241">
        <f>IF(N323="zákl. přenesená",J323,0)</f>
        <v>0</v>
      </c>
      <c r="BH323" s="241">
        <f>IF(N323="sníž. přenesená",J323,0)</f>
        <v>0</v>
      </c>
      <c r="BI323" s="241">
        <f>IF(N323="nulová",J323,0)</f>
        <v>0</v>
      </c>
      <c r="BJ323" s="13" t="s">
        <v>83</v>
      </c>
      <c r="BK323" s="241">
        <f>ROUND(I323*H323,2)</f>
        <v>0</v>
      </c>
      <c r="BL323" s="13" t="s">
        <v>230</v>
      </c>
      <c r="BM323" s="240" t="s">
        <v>846</v>
      </c>
    </row>
    <row r="324" s="11" customFormat="1" ht="22.8" customHeight="1">
      <c r="B324" s="213"/>
      <c r="C324" s="214"/>
      <c r="D324" s="215" t="s">
        <v>75</v>
      </c>
      <c r="E324" s="227" t="s">
        <v>847</v>
      </c>
      <c r="F324" s="227" t="s">
        <v>848</v>
      </c>
      <c r="G324" s="214"/>
      <c r="H324" s="214"/>
      <c r="I324" s="217"/>
      <c r="J324" s="228">
        <f>BK324</f>
        <v>0</v>
      </c>
      <c r="K324" s="214"/>
      <c r="L324" s="219"/>
      <c r="M324" s="220"/>
      <c r="N324" s="221"/>
      <c r="O324" s="221"/>
      <c r="P324" s="222">
        <f>SUM(P325:P334)</f>
        <v>0</v>
      </c>
      <c r="Q324" s="221"/>
      <c r="R324" s="222">
        <f>SUM(R325:R334)</f>
        <v>0</v>
      </c>
      <c r="S324" s="221"/>
      <c r="T324" s="223">
        <f>SUM(T325:T334)</f>
        <v>0</v>
      </c>
      <c r="AR324" s="224" t="s">
        <v>89</v>
      </c>
      <c r="AT324" s="225" t="s">
        <v>75</v>
      </c>
      <c r="AU324" s="225" t="s">
        <v>83</v>
      </c>
      <c r="AY324" s="224" t="s">
        <v>166</v>
      </c>
      <c r="BK324" s="226">
        <f>SUM(BK325:BK334)</f>
        <v>0</v>
      </c>
    </row>
    <row r="325" s="1" customFormat="1" ht="24" customHeight="1">
      <c r="B325" s="34"/>
      <c r="C325" s="229" t="s">
        <v>849</v>
      </c>
      <c r="D325" s="229" t="s">
        <v>168</v>
      </c>
      <c r="E325" s="230" t="s">
        <v>850</v>
      </c>
      <c r="F325" s="231" t="s">
        <v>851</v>
      </c>
      <c r="G325" s="232" t="s">
        <v>205</v>
      </c>
      <c r="H325" s="233">
        <v>125</v>
      </c>
      <c r="I325" s="234"/>
      <c r="J325" s="235">
        <f>ROUND(I325*H325,2)</f>
        <v>0</v>
      </c>
      <c r="K325" s="231" t="s">
        <v>1</v>
      </c>
      <c r="L325" s="39"/>
      <c r="M325" s="236" t="s">
        <v>1</v>
      </c>
      <c r="N325" s="237" t="s">
        <v>41</v>
      </c>
      <c r="O325" s="82"/>
      <c r="P325" s="238">
        <f>O325*H325</f>
        <v>0</v>
      </c>
      <c r="Q325" s="238">
        <v>0</v>
      </c>
      <c r="R325" s="238">
        <f>Q325*H325</f>
        <v>0</v>
      </c>
      <c r="S325" s="238">
        <v>0</v>
      </c>
      <c r="T325" s="239">
        <f>S325*H325</f>
        <v>0</v>
      </c>
      <c r="AR325" s="240" t="s">
        <v>230</v>
      </c>
      <c r="AT325" s="240" t="s">
        <v>168</v>
      </c>
      <c r="AU325" s="240" t="s">
        <v>89</v>
      </c>
      <c r="AY325" s="13" t="s">
        <v>166</v>
      </c>
      <c r="BE325" s="241">
        <f>IF(N325="základní",J325,0)</f>
        <v>0</v>
      </c>
      <c r="BF325" s="241">
        <f>IF(N325="snížená",J325,0)</f>
        <v>0</v>
      </c>
      <c r="BG325" s="241">
        <f>IF(N325="zákl. přenesená",J325,0)</f>
        <v>0</v>
      </c>
      <c r="BH325" s="241">
        <f>IF(N325="sníž. přenesená",J325,0)</f>
        <v>0</v>
      </c>
      <c r="BI325" s="241">
        <f>IF(N325="nulová",J325,0)</f>
        <v>0</v>
      </c>
      <c r="BJ325" s="13" t="s">
        <v>83</v>
      </c>
      <c r="BK325" s="241">
        <f>ROUND(I325*H325,2)</f>
        <v>0</v>
      </c>
      <c r="BL325" s="13" t="s">
        <v>230</v>
      </c>
      <c r="BM325" s="240" t="s">
        <v>852</v>
      </c>
    </row>
    <row r="326" s="1" customFormat="1" ht="24" customHeight="1">
      <c r="B326" s="34"/>
      <c r="C326" s="229" t="s">
        <v>853</v>
      </c>
      <c r="D326" s="229" t="s">
        <v>168</v>
      </c>
      <c r="E326" s="230" t="s">
        <v>854</v>
      </c>
      <c r="F326" s="231" t="s">
        <v>855</v>
      </c>
      <c r="G326" s="232" t="s">
        <v>205</v>
      </c>
      <c r="H326" s="233">
        <v>61</v>
      </c>
      <c r="I326" s="234"/>
      <c r="J326" s="235">
        <f>ROUND(I326*H326,2)</f>
        <v>0</v>
      </c>
      <c r="K326" s="231" t="s">
        <v>1</v>
      </c>
      <c r="L326" s="39"/>
      <c r="M326" s="236" t="s">
        <v>1</v>
      </c>
      <c r="N326" s="237" t="s">
        <v>41</v>
      </c>
      <c r="O326" s="82"/>
      <c r="P326" s="238">
        <f>O326*H326</f>
        <v>0</v>
      </c>
      <c r="Q326" s="238">
        <v>0</v>
      </c>
      <c r="R326" s="238">
        <f>Q326*H326</f>
        <v>0</v>
      </c>
      <c r="S326" s="238">
        <v>0</v>
      </c>
      <c r="T326" s="239">
        <f>S326*H326</f>
        <v>0</v>
      </c>
      <c r="AR326" s="240" t="s">
        <v>230</v>
      </c>
      <c r="AT326" s="240" t="s">
        <v>168</v>
      </c>
      <c r="AU326" s="240" t="s">
        <v>89</v>
      </c>
      <c r="AY326" s="13" t="s">
        <v>166</v>
      </c>
      <c r="BE326" s="241">
        <f>IF(N326="základní",J326,0)</f>
        <v>0</v>
      </c>
      <c r="BF326" s="241">
        <f>IF(N326="snížená",J326,0)</f>
        <v>0</v>
      </c>
      <c r="BG326" s="241">
        <f>IF(N326="zákl. přenesená",J326,0)</f>
        <v>0</v>
      </c>
      <c r="BH326" s="241">
        <f>IF(N326="sníž. přenesená",J326,0)</f>
        <v>0</v>
      </c>
      <c r="BI326" s="241">
        <f>IF(N326="nulová",J326,0)</f>
        <v>0</v>
      </c>
      <c r="BJ326" s="13" t="s">
        <v>83</v>
      </c>
      <c r="BK326" s="241">
        <f>ROUND(I326*H326,2)</f>
        <v>0</v>
      </c>
      <c r="BL326" s="13" t="s">
        <v>230</v>
      </c>
      <c r="BM326" s="240" t="s">
        <v>856</v>
      </c>
    </row>
    <row r="327" s="1" customFormat="1" ht="24" customHeight="1">
      <c r="B327" s="34"/>
      <c r="C327" s="229" t="s">
        <v>857</v>
      </c>
      <c r="D327" s="229" t="s">
        <v>168</v>
      </c>
      <c r="E327" s="230" t="s">
        <v>858</v>
      </c>
      <c r="F327" s="231" t="s">
        <v>859</v>
      </c>
      <c r="G327" s="232" t="s">
        <v>205</v>
      </c>
      <c r="H327" s="233">
        <v>61</v>
      </c>
      <c r="I327" s="234"/>
      <c r="J327" s="235">
        <f>ROUND(I327*H327,2)</f>
        <v>0</v>
      </c>
      <c r="K327" s="231" t="s">
        <v>1</v>
      </c>
      <c r="L327" s="39"/>
      <c r="M327" s="236" t="s">
        <v>1</v>
      </c>
      <c r="N327" s="237" t="s">
        <v>41</v>
      </c>
      <c r="O327" s="82"/>
      <c r="P327" s="238">
        <f>O327*H327</f>
        <v>0</v>
      </c>
      <c r="Q327" s="238">
        <v>0</v>
      </c>
      <c r="R327" s="238">
        <f>Q327*H327</f>
        <v>0</v>
      </c>
      <c r="S327" s="238">
        <v>0</v>
      </c>
      <c r="T327" s="239">
        <f>S327*H327</f>
        <v>0</v>
      </c>
      <c r="AR327" s="240" t="s">
        <v>230</v>
      </c>
      <c r="AT327" s="240" t="s">
        <v>168</v>
      </c>
      <c r="AU327" s="240" t="s">
        <v>89</v>
      </c>
      <c r="AY327" s="13" t="s">
        <v>166</v>
      </c>
      <c r="BE327" s="241">
        <f>IF(N327="základní",J327,0)</f>
        <v>0</v>
      </c>
      <c r="BF327" s="241">
        <f>IF(N327="snížená",J327,0)</f>
        <v>0</v>
      </c>
      <c r="BG327" s="241">
        <f>IF(N327="zákl. přenesená",J327,0)</f>
        <v>0</v>
      </c>
      <c r="BH327" s="241">
        <f>IF(N327="sníž. přenesená",J327,0)</f>
        <v>0</v>
      </c>
      <c r="BI327" s="241">
        <f>IF(N327="nulová",J327,0)</f>
        <v>0</v>
      </c>
      <c r="BJ327" s="13" t="s">
        <v>83</v>
      </c>
      <c r="BK327" s="241">
        <f>ROUND(I327*H327,2)</f>
        <v>0</v>
      </c>
      <c r="BL327" s="13" t="s">
        <v>230</v>
      </c>
      <c r="BM327" s="240" t="s">
        <v>860</v>
      </c>
    </row>
    <row r="328" s="1" customFormat="1" ht="24" customHeight="1">
      <c r="B328" s="34"/>
      <c r="C328" s="229" t="s">
        <v>861</v>
      </c>
      <c r="D328" s="229" t="s">
        <v>168</v>
      </c>
      <c r="E328" s="230" t="s">
        <v>862</v>
      </c>
      <c r="F328" s="231" t="s">
        <v>863</v>
      </c>
      <c r="G328" s="232" t="s">
        <v>205</v>
      </c>
      <c r="H328" s="233">
        <v>40</v>
      </c>
      <c r="I328" s="234"/>
      <c r="J328" s="235">
        <f>ROUND(I328*H328,2)</f>
        <v>0</v>
      </c>
      <c r="K328" s="231" t="s">
        <v>1</v>
      </c>
      <c r="L328" s="39"/>
      <c r="M328" s="236" t="s">
        <v>1</v>
      </c>
      <c r="N328" s="237" t="s">
        <v>41</v>
      </c>
      <c r="O328" s="82"/>
      <c r="P328" s="238">
        <f>O328*H328</f>
        <v>0</v>
      </c>
      <c r="Q328" s="238">
        <v>0</v>
      </c>
      <c r="R328" s="238">
        <f>Q328*H328</f>
        <v>0</v>
      </c>
      <c r="S328" s="238">
        <v>0</v>
      </c>
      <c r="T328" s="239">
        <f>S328*H328</f>
        <v>0</v>
      </c>
      <c r="AR328" s="240" t="s">
        <v>230</v>
      </c>
      <c r="AT328" s="240" t="s">
        <v>168</v>
      </c>
      <c r="AU328" s="240" t="s">
        <v>89</v>
      </c>
      <c r="AY328" s="13" t="s">
        <v>166</v>
      </c>
      <c r="BE328" s="241">
        <f>IF(N328="základní",J328,0)</f>
        <v>0</v>
      </c>
      <c r="BF328" s="241">
        <f>IF(N328="snížená",J328,0)</f>
        <v>0</v>
      </c>
      <c r="BG328" s="241">
        <f>IF(N328="zákl. přenesená",J328,0)</f>
        <v>0</v>
      </c>
      <c r="BH328" s="241">
        <f>IF(N328="sníž. přenesená",J328,0)</f>
        <v>0</v>
      </c>
      <c r="BI328" s="241">
        <f>IF(N328="nulová",J328,0)</f>
        <v>0</v>
      </c>
      <c r="BJ328" s="13" t="s">
        <v>83</v>
      </c>
      <c r="BK328" s="241">
        <f>ROUND(I328*H328,2)</f>
        <v>0</v>
      </c>
      <c r="BL328" s="13" t="s">
        <v>230</v>
      </c>
      <c r="BM328" s="240" t="s">
        <v>864</v>
      </c>
    </row>
    <row r="329" s="1" customFormat="1" ht="16.5" customHeight="1">
      <c r="B329" s="34"/>
      <c r="C329" s="229" t="s">
        <v>865</v>
      </c>
      <c r="D329" s="229" t="s">
        <v>168</v>
      </c>
      <c r="E329" s="230" t="s">
        <v>866</v>
      </c>
      <c r="F329" s="231" t="s">
        <v>867</v>
      </c>
      <c r="G329" s="232" t="s">
        <v>205</v>
      </c>
      <c r="H329" s="233">
        <v>4.0999999999999996</v>
      </c>
      <c r="I329" s="234"/>
      <c r="J329" s="235">
        <f>ROUND(I329*H329,2)</f>
        <v>0</v>
      </c>
      <c r="K329" s="231" t="s">
        <v>1</v>
      </c>
      <c r="L329" s="39"/>
      <c r="M329" s="236" t="s">
        <v>1</v>
      </c>
      <c r="N329" s="237" t="s">
        <v>41</v>
      </c>
      <c r="O329" s="82"/>
      <c r="P329" s="238">
        <f>O329*H329</f>
        <v>0</v>
      </c>
      <c r="Q329" s="238">
        <v>0</v>
      </c>
      <c r="R329" s="238">
        <f>Q329*H329</f>
        <v>0</v>
      </c>
      <c r="S329" s="238">
        <v>0</v>
      </c>
      <c r="T329" s="239">
        <f>S329*H329</f>
        <v>0</v>
      </c>
      <c r="AR329" s="240" t="s">
        <v>230</v>
      </c>
      <c r="AT329" s="240" t="s">
        <v>168</v>
      </c>
      <c r="AU329" s="240" t="s">
        <v>89</v>
      </c>
      <c r="AY329" s="13" t="s">
        <v>166</v>
      </c>
      <c r="BE329" s="241">
        <f>IF(N329="základní",J329,0)</f>
        <v>0</v>
      </c>
      <c r="BF329" s="241">
        <f>IF(N329="snížená",J329,0)</f>
        <v>0</v>
      </c>
      <c r="BG329" s="241">
        <f>IF(N329="zákl. přenesená",J329,0)</f>
        <v>0</v>
      </c>
      <c r="BH329" s="241">
        <f>IF(N329="sníž. přenesená",J329,0)</f>
        <v>0</v>
      </c>
      <c r="BI329" s="241">
        <f>IF(N329="nulová",J329,0)</f>
        <v>0</v>
      </c>
      <c r="BJ329" s="13" t="s">
        <v>83</v>
      </c>
      <c r="BK329" s="241">
        <f>ROUND(I329*H329,2)</f>
        <v>0</v>
      </c>
      <c r="BL329" s="13" t="s">
        <v>230</v>
      </c>
      <c r="BM329" s="240" t="s">
        <v>868</v>
      </c>
    </row>
    <row r="330" s="1" customFormat="1" ht="16.5" customHeight="1">
      <c r="B330" s="34"/>
      <c r="C330" s="229" t="s">
        <v>869</v>
      </c>
      <c r="D330" s="229" t="s">
        <v>168</v>
      </c>
      <c r="E330" s="230" t="s">
        <v>870</v>
      </c>
      <c r="F330" s="231" t="s">
        <v>871</v>
      </c>
      <c r="G330" s="232" t="s">
        <v>176</v>
      </c>
      <c r="H330" s="233">
        <v>1</v>
      </c>
      <c r="I330" s="234"/>
      <c r="J330" s="235">
        <f>ROUND(I330*H330,2)</f>
        <v>0</v>
      </c>
      <c r="K330" s="231" t="s">
        <v>1</v>
      </c>
      <c r="L330" s="39"/>
      <c r="M330" s="236" t="s">
        <v>1</v>
      </c>
      <c r="N330" s="237" t="s">
        <v>41</v>
      </c>
      <c r="O330" s="82"/>
      <c r="P330" s="238">
        <f>O330*H330</f>
        <v>0</v>
      </c>
      <c r="Q330" s="238">
        <v>0</v>
      </c>
      <c r="R330" s="238">
        <f>Q330*H330</f>
        <v>0</v>
      </c>
      <c r="S330" s="238">
        <v>0</v>
      </c>
      <c r="T330" s="239">
        <f>S330*H330</f>
        <v>0</v>
      </c>
      <c r="AR330" s="240" t="s">
        <v>230</v>
      </c>
      <c r="AT330" s="240" t="s">
        <v>168</v>
      </c>
      <c r="AU330" s="240" t="s">
        <v>89</v>
      </c>
      <c r="AY330" s="13" t="s">
        <v>166</v>
      </c>
      <c r="BE330" s="241">
        <f>IF(N330="základní",J330,0)</f>
        <v>0</v>
      </c>
      <c r="BF330" s="241">
        <f>IF(N330="snížená",J330,0)</f>
        <v>0</v>
      </c>
      <c r="BG330" s="241">
        <f>IF(N330="zákl. přenesená",J330,0)</f>
        <v>0</v>
      </c>
      <c r="BH330" s="241">
        <f>IF(N330="sníž. přenesená",J330,0)</f>
        <v>0</v>
      </c>
      <c r="BI330" s="241">
        <f>IF(N330="nulová",J330,0)</f>
        <v>0</v>
      </c>
      <c r="BJ330" s="13" t="s">
        <v>83</v>
      </c>
      <c r="BK330" s="241">
        <f>ROUND(I330*H330,2)</f>
        <v>0</v>
      </c>
      <c r="BL330" s="13" t="s">
        <v>230</v>
      </c>
      <c r="BM330" s="240" t="s">
        <v>872</v>
      </c>
    </row>
    <row r="331" s="1" customFormat="1" ht="24" customHeight="1">
      <c r="B331" s="34"/>
      <c r="C331" s="229" t="s">
        <v>873</v>
      </c>
      <c r="D331" s="229" t="s">
        <v>168</v>
      </c>
      <c r="E331" s="230" t="s">
        <v>874</v>
      </c>
      <c r="F331" s="231" t="s">
        <v>875</v>
      </c>
      <c r="G331" s="232" t="s">
        <v>205</v>
      </c>
      <c r="H331" s="233">
        <v>135</v>
      </c>
      <c r="I331" s="234"/>
      <c r="J331" s="235">
        <f>ROUND(I331*H331,2)</f>
        <v>0</v>
      </c>
      <c r="K331" s="231" t="s">
        <v>1</v>
      </c>
      <c r="L331" s="39"/>
      <c r="M331" s="236" t="s">
        <v>1</v>
      </c>
      <c r="N331" s="237" t="s">
        <v>41</v>
      </c>
      <c r="O331" s="82"/>
      <c r="P331" s="238">
        <f>O331*H331</f>
        <v>0</v>
      </c>
      <c r="Q331" s="238">
        <v>0</v>
      </c>
      <c r="R331" s="238">
        <f>Q331*H331</f>
        <v>0</v>
      </c>
      <c r="S331" s="238">
        <v>0</v>
      </c>
      <c r="T331" s="239">
        <f>S331*H331</f>
        <v>0</v>
      </c>
      <c r="AR331" s="240" t="s">
        <v>230</v>
      </c>
      <c r="AT331" s="240" t="s">
        <v>168</v>
      </c>
      <c r="AU331" s="240" t="s">
        <v>89</v>
      </c>
      <c r="AY331" s="13" t="s">
        <v>166</v>
      </c>
      <c r="BE331" s="241">
        <f>IF(N331="základní",J331,0)</f>
        <v>0</v>
      </c>
      <c r="BF331" s="241">
        <f>IF(N331="snížená",J331,0)</f>
        <v>0</v>
      </c>
      <c r="BG331" s="241">
        <f>IF(N331="zákl. přenesená",J331,0)</f>
        <v>0</v>
      </c>
      <c r="BH331" s="241">
        <f>IF(N331="sníž. přenesená",J331,0)</f>
        <v>0</v>
      </c>
      <c r="BI331" s="241">
        <f>IF(N331="nulová",J331,0)</f>
        <v>0</v>
      </c>
      <c r="BJ331" s="13" t="s">
        <v>83</v>
      </c>
      <c r="BK331" s="241">
        <f>ROUND(I331*H331,2)</f>
        <v>0</v>
      </c>
      <c r="BL331" s="13" t="s">
        <v>230</v>
      </c>
      <c r="BM331" s="240" t="s">
        <v>876</v>
      </c>
    </row>
    <row r="332" s="1" customFormat="1" ht="24" customHeight="1">
      <c r="B332" s="34"/>
      <c r="C332" s="229" t="s">
        <v>877</v>
      </c>
      <c r="D332" s="229" t="s">
        <v>168</v>
      </c>
      <c r="E332" s="230" t="s">
        <v>878</v>
      </c>
      <c r="F332" s="231" t="s">
        <v>879</v>
      </c>
      <c r="G332" s="232" t="s">
        <v>176</v>
      </c>
      <c r="H332" s="233">
        <v>10</v>
      </c>
      <c r="I332" s="234"/>
      <c r="J332" s="235">
        <f>ROUND(I332*H332,2)</f>
        <v>0</v>
      </c>
      <c r="K332" s="231" t="s">
        <v>1</v>
      </c>
      <c r="L332" s="39"/>
      <c r="M332" s="236" t="s">
        <v>1</v>
      </c>
      <c r="N332" s="237" t="s">
        <v>41</v>
      </c>
      <c r="O332" s="82"/>
      <c r="P332" s="238">
        <f>O332*H332</f>
        <v>0</v>
      </c>
      <c r="Q332" s="238">
        <v>0</v>
      </c>
      <c r="R332" s="238">
        <f>Q332*H332</f>
        <v>0</v>
      </c>
      <c r="S332" s="238">
        <v>0</v>
      </c>
      <c r="T332" s="239">
        <f>S332*H332</f>
        <v>0</v>
      </c>
      <c r="AR332" s="240" t="s">
        <v>230</v>
      </c>
      <c r="AT332" s="240" t="s">
        <v>168</v>
      </c>
      <c r="AU332" s="240" t="s">
        <v>89</v>
      </c>
      <c r="AY332" s="13" t="s">
        <v>166</v>
      </c>
      <c r="BE332" s="241">
        <f>IF(N332="základní",J332,0)</f>
        <v>0</v>
      </c>
      <c r="BF332" s="241">
        <f>IF(N332="snížená",J332,0)</f>
        <v>0</v>
      </c>
      <c r="BG332" s="241">
        <f>IF(N332="zákl. přenesená",J332,0)</f>
        <v>0</v>
      </c>
      <c r="BH332" s="241">
        <f>IF(N332="sníž. přenesená",J332,0)</f>
        <v>0</v>
      </c>
      <c r="BI332" s="241">
        <f>IF(N332="nulová",J332,0)</f>
        <v>0</v>
      </c>
      <c r="BJ332" s="13" t="s">
        <v>83</v>
      </c>
      <c r="BK332" s="241">
        <f>ROUND(I332*H332,2)</f>
        <v>0</v>
      </c>
      <c r="BL332" s="13" t="s">
        <v>230</v>
      </c>
      <c r="BM332" s="240" t="s">
        <v>880</v>
      </c>
    </row>
    <row r="333" s="1" customFormat="1" ht="24" customHeight="1">
      <c r="B333" s="34"/>
      <c r="C333" s="229" t="s">
        <v>881</v>
      </c>
      <c r="D333" s="229" t="s">
        <v>168</v>
      </c>
      <c r="E333" s="230" t="s">
        <v>882</v>
      </c>
      <c r="F333" s="231" t="s">
        <v>883</v>
      </c>
      <c r="G333" s="232" t="s">
        <v>205</v>
      </c>
      <c r="H333" s="233">
        <v>72</v>
      </c>
      <c r="I333" s="234"/>
      <c r="J333" s="235">
        <f>ROUND(I333*H333,2)</f>
        <v>0</v>
      </c>
      <c r="K333" s="231" t="s">
        <v>1</v>
      </c>
      <c r="L333" s="39"/>
      <c r="M333" s="236" t="s">
        <v>1</v>
      </c>
      <c r="N333" s="237" t="s">
        <v>41</v>
      </c>
      <c r="O333" s="82"/>
      <c r="P333" s="238">
        <f>O333*H333</f>
        <v>0</v>
      </c>
      <c r="Q333" s="238">
        <v>0</v>
      </c>
      <c r="R333" s="238">
        <f>Q333*H333</f>
        <v>0</v>
      </c>
      <c r="S333" s="238">
        <v>0</v>
      </c>
      <c r="T333" s="239">
        <f>S333*H333</f>
        <v>0</v>
      </c>
      <c r="AR333" s="240" t="s">
        <v>230</v>
      </c>
      <c r="AT333" s="240" t="s">
        <v>168</v>
      </c>
      <c r="AU333" s="240" t="s">
        <v>89</v>
      </c>
      <c r="AY333" s="13" t="s">
        <v>166</v>
      </c>
      <c r="BE333" s="241">
        <f>IF(N333="základní",J333,0)</f>
        <v>0</v>
      </c>
      <c r="BF333" s="241">
        <f>IF(N333="snížená",J333,0)</f>
        <v>0</v>
      </c>
      <c r="BG333" s="241">
        <f>IF(N333="zákl. přenesená",J333,0)</f>
        <v>0</v>
      </c>
      <c r="BH333" s="241">
        <f>IF(N333="sníž. přenesená",J333,0)</f>
        <v>0</v>
      </c>
      <c r="BI333" s="241">
        <f>IF(N333="nulová",J333,0)</f>
        <v>0</v>
      </c>
      <c r="BJ333" s="13" t="s">
        <v>83</v>
      </c>
      <c r="BK333" s="241">
        <f>ROUND(I333*H333,2)</f>
        <v>0</v>
      </c>
      <c r="BL333" s="13" t="s">
        <v>230</v>
      </c>
      <c r="BM333" s="240" t="s">
        <v>884</v>
      </c>
    </row>
    <row r="334" s="1" customFormat="1" ht="24" customHeight="1">
      <c r="B334" s="34"/>
      <c r="C334" s="229" t="s">
        <v>885</v>
      </c>
      <c r="D334" s="229" t="s">
        <v>168</v>
      </c>
      <c r="E334" s="230" t="s">
        <v>886</v>
      </c>
      <c r="F334" s="231" t="s">
        <v>887</v>
      </c>
      <c r="G334" s="232" t="s">
        <v>759</v>
      </c>
      <c r="H334" s="252"/>
      <c r="I334" s="234"/>
      <c r="J334" s="235">
        <f>ROUND(I334*H334,2)</f>
        <v>0</v>
      </c>
      <c r="K334" s="231" t="s">
        <v>1</v>
      </c>
      <c r="L334" s="39"/>
      <c r="M334" s="236" t="s">
        <v>1</v>
      </c>
      <c r="N334" s="237" t="s">
        <v>41</v>
      </c>
      <c r="O334" s="82"/>
      <c r="P334" s="238">
        <f>O334*H334</f>
        <v>0</v>
      </c>
      <c r="Q334" s="238">
        <v>0</v>
      </c>
      <c r="R334" s="238">
        <f>Q334*H334</f>
        <v>0</v>
      </c>
      <c r="S334" s="238">
        <v>0</v>
      </c>
      <c r="T334" s="239">
        <f>S334*H334</f>
        <v>0</v>
      </c>
      <c r="AR334" s="240" t="s">
        <v>230</v>
      </c>
      <c r="AT334" s="240" t="s">
        <v>168</v>
      </c>
      <c r="AU334" s="240" t="s">
        <v>89</v>
      </c>
      <c r="AY334" s="13" t="s">
        <v>166</v>
      </c>
      <c r="BE334" s="241">
        <f>IF(N334="základní",J334,0)</f>
        <v>0</v>
      </c>
      <c r="BF334" s="241">
        <f>IF(N334="snížená",J334,0)</f>
        <v>0</v>
      </c>
      <c r="BG334" s="241">
        <f>IF(N334="zákl. přenesená",J334,0)</f>
        <v>0</v>
      </c>
      <c r="BH334" s="241">
        <f>IF(N334="sníž. přenesená",J334,0)</f>
        <v>0</v>
      </c>
      <c r="BI334" s="241">
        <f>IF(N334="nulová",J334,0)</f>
        <v>0</v>
      </c>
      <c r="BJ334" s="13" t="s">
        <v>83</v>
      </c>
      <c r="BK334" s="241">
        <f>ROUND(I334*H334,2)</f>
        <v>0</v>
      </c>
      <c r="BL334" s="13" t="s">
        <v>230</v>
      </c>
      <c r="BM334" s="240" t="s">
        <v>888</v>
      </c>
    </row>
    <row r="335" s="11" customFormat="1" ht="22.8" customHeight="1">
      <c r="B335" s="213"/>
      <c r="C335" s="214"/>
      <c r="D335" s="215" t="s">
        <v>75</v>
      </c>
      <c r="E335" s="227" t="s">
        <v>889</v>
      </c>
      <c r="F335" s="227" t="s">
        <v>890</v>
      </c>
      <c r="G335" s="214"/>
      <c r="H335" s="214"/>
      <c r="I335" s="217"/>
      <c r="J335" s="228">
        <f>BK335</f>
        <v>0</v>
      </c>
      <c r="K335" s="214"/>
      <c r="L335" s="219"/>
      <c r="M335" s="220"/>
      <c r="N335" s="221"/>
      <c r="O335" s="221"/>
      <c r="P335" s="222">
        <f>SUM(P336:P339)</f>
        <v>0</v>
      </c>
      <c r="Q335" s="221"/>
      <c r="R335" s="222">
        <f>SUM(R336:R339)</f>
        <v>0</v>
      </c>
      <c r="S335" s="221"/>
      <c r="T335" s="223">
        <f>SUM(T336:T339)</f>
        <v>0</v>
      </c>
      <c r="AR335" s="224" t="s">
        <v>89</v>
      </c>
      <c r="AT335" s="225" t="s">
        <v>75</v>
      </c>
      <c r="AU335" s="225" t="s">
        <v>83</v>
      </c>
      <c r="AY335" s="224" t="s">
        <v>166</v>
      </c>
      <c r="BK335" s="226">
        <f>SUM(BK336:BK339)</f>
        <v>0</v>
      </c>
    </row>
    <row r="336" s="1" customFormat="1" ht="16.5" customHeight="1">
      <c r="B336" s="34"/>
      <c r="C336" s="229" t="s">
        <v>891</v>
      </c>
      <c r="D336" s="229" t="s">
        <v>168</v>
      </c>
      <c r="E336" s="230" t="s">
        <v>892</v>
      </c>
      <c r="F336" s="231" t="s">
        <v>893</v>
      </c>
      <c r="G336" s="232" t="s">
        <v>205</v>
      </c>
      <c r="H336" s="233">
        <v>131</v>
      </c>
      <c r="I336" s="234"/>
      <c r="J336" s="235">
        <f>ROUND(I336*H336,2)</f>
        <v>0</v>
      </c>
      <c r="K336" s="231" t="s">
        <v>1</v>
      </c>
      <c r="L336" s="39"/>
      <c r="M336" s="236" t="s">
        <v>1</v>
      </c>
      <c r="N336" s="237" t="s">
        <v>41</v>
      </c>
      <c r="O336" s="82"/>
      <c r="P336" s="238">
        <f>O336*H336</f>
        <v>0</v>
      </c>
      <c r="Q336" s="238">
        <v>0</v>
      </c>
      <c r="R336" s="238">
        <f>Q336*H336</f>
        <v>0</v>
      </c>
      <c r="S336" s="238">
        <v>0</v>
      </c>
      <c r="T336" s="239">
        <f>S336*H336</f>
        <v>0</v>
      </c>
      <c r="AR336" s="240" t="s">
        <v>230</v>
      </c>
      <c r="AT336" s="240" t="s">
        <v>168</v>
      </c>
      <c r="AU336" s="240" t="s">
        <v>89</v>
      </c>
      <c r="AY336" s="13" t="s">
        <v>166</v>
      </c>
      <c r="BE336" s="241">
        <f>IF(N336="základní",J336,0)</f>
        <v>0</v>
      </c>
      <c r="BF336" s="241">
        <f>IF(N336="snížená",J336,0)</f>
        <v>0</v>
      </c>
      <c r="BG336" s="241">
        <f>IF(N336="zákl. přenesená",J336,0)</f>
        <v>0</v>
      </c>
      <c r="BH336" s="241">
        <f>IF(N336="sníž. přenesená",J336,0)</f>
        <v>0</v>
      </c>
      <c r="BI336" s="241">
        <f>IF(N336="nulová",J336,0)</f>
        <v>0</v>
      </c>
      <c r="BJ336" s="13" t="s">
        <v>83</v>
      </c>
      <c r="BK336" s="241">
        <f>ROUND(I336*H336,2)</f>
        <v>0</v>
      </c>
      <c r="BL336" s="13" t="s">
        <v>230</v>
      </c>
      <c r="BM336" s="240" t="s">
        <v>894</v>
      </c>
    </row>
    <row r="337" s="1" customFormat="1" ht="24" customHeight="1">
      <c r="B337" s="34"/>
      <c r="C337" s="229" t="s">
        <v>895</v>
      </c>
      <c r="D337" s="229" t="s">
        <v>168</v>
      </c>
      <c r="E337" s="230" t="s">
        <v>896</v>
      </c>
      <c r="F337" s="231" t="s">
        <v>897</v>
      </c>
      <c r="G337" s="232" t="s">
        <v>245</v>
      </c>
      <c r="H337" s="233">
        <v>1580</v>
      </c>
      <c r="I337" s="234"/>
      <c r="J337" s="235">
        <f>ROUND(I337*H337,2)</f>
        <v>0</v>
      </c>
      <c r="K337" s="231" t="s">
        <v>1</v>
      </c>
      <c r="L337" s="39"/>
      <c r="M337" s="236" t="s">
        <v>1</v>
      </c>
      <c r="N337" s="237" t="s">
        <v>41</v>
      </c>
      <c r="O337" s="82"/>
      <c r="P337" s="238">
        <f>O337*H337</f>
        <v>0</v>
      </c>
      <c r="Q337" s="238">
        <v>0</v>
      </c>
      <c r="R337" s="238">
        <f>Q337*H337</f>
        <v>0</v>
      </c>
      <c r="S337" s="238">
        <v>0</v>
      </c>
      <c r="T337" s="239">
        <f>S337*H337</f>
        <v>0</v>
      </c>
      <c r="AR337" s="240" t="s">
        <v>230</v>
      </c>
      <c r="AT337" s="240" t="s">
        <v>168</v>
      </c>
      <c r="AU337" s="240" t="s">
        <v>89</v>
      </c>
      <c r="AY337" s="13" t="s">
        <v>166</v>
      </c>
      <c r="BE337" s="241">
        <f>IF(N337="základní",J337,0)</f>
        <v>0</v>
      </c>
      <c r="BF337" s="241">
        <f>IF(N337="snížená",J337,0)</f>
        <v>0</v>
      </c>
      <c r="BG337" s="241">
        <f>IF(N337="zákl. přenesená",J337,0)</f>
        <v>0</v>
      </c>
      <c r="BH337" s="241">
        <f>IF(N337="sníž. přenesená",J337,0)</f>
        <v>0</v>
      </c>
      <c r="BI337" s="241">
        <f>IF(N337="nulová",J337,0)</f>
        <v>0</v>
      </c>
      <c r="BJ337" s="13" t="s">
        <v>83</v>
      </c>
      <c r="BK337" s="241">
        <f>ROUND(I337*H337,2)</f>
        <v>0</v>
      </c>
      <c r="BL337" s="13" t="s">
        <v>230</v>
      </c>
      <c r="BM337" s="240" t="s">
        <v>898</v>
      </c>
    </row>
    <row r="338" s="1" customFormat="1" ht="16.5" customHeight="1">
      <c r="B338" s="34"/>
      <c r="C338" s="242" t="s">
        <v>899</v>
      </c>
      <c r="D338" s="242" t="s">
        <v>394</v>
      </c>
      <c r="E338" s="243" t="s">
        <v>900</v>
      </c>
      <c r="F338" s="244" t="s">
        <v>901</v>
      </c>
      <c r="G338" s="245" t="s">
        <v>245</v>
      </c>
      <c r="H338" s="246">
        <v>1735</v>
      </c>
      <c r="I338" s="247"/>
      <c r="J338" s="248">
        <f>ROUND(I338*H338,2)</f>
        <v>0</v>
      </c>
      <c r="K338" s="244" t="s">
        <v>1</v>
      </c>
      <c r="L338" s="249"/>
      <c r="M338" s="250" t="s">
        <v>1</v>
      </c>
      <c r="N338" s="251" t="s">
        <v>41</v>
      </c>
      <c r="O338" s="82"/>
      <c r="P338" s="238">
        <f>O338*H338</f>
        <v>0</v>
      </c>
      <c r="Q338" s="238">
        <v>0</v>
      </c>
      <c r="R338" s="238">
        <f>Q338*H338</f>
        <v>0</v>
      </c>
      <c r="S338" s="238">
        <v>0</v>
      </c>
      <c r="T338" s="239">
        <f>S338*H338</f>
        <v>0</v>
      </c>
      <c r="AR338" s="240" t="s">
        <v>296</v>
      </c>
      <c r="AT338" s="240" t="s">
        <v>394</v>
      </c>
      <c r="AU338" s="240" t="s">
        <v>89</v>
      </c>
      <c r="AY338" s="13" t="s">
        <v>166</v>
      </c>
      <c r="BE338" s="241">
        <f>IF(N338="základní",J338,0)</f>
        <v>0</v>
      </c>
      <c r="BF338" s="241">
        <f>IF(N338="snížená",J338,0)</f>
        <v>0</v>
      </c>
      <c r="BG338" s="241">
        <f>IF(N338="zákl. přenesená",J338,0)</f>
        <v>0</v>
      </c>
      <c r="BH338" s="241">
        <f>IF(N338="sníž. přenesená",J338,0)</f>
        <v>0</v>
      </c>
      <c r="BI338" s="241">
        <f>IF(N338="nulová",J338,0)</f>
        <v>0</v>
      </c>
      <c r="BJ338" s="13" t="s">
        <v>83</v>
      </c>
      <c r="BK338" s="241">
        <f>ROUND(I338*H338,2)</f>
        <v>0</v>
      </c>
      <c r="BL338" s="13" t="s">
        <v>230</v>
      </c>
      <c r="BM338" s="240" t="s">
        <v>902</v>
      </c>
    </row>
    <row r="339" s="1" customFormat="1" ht="24" customHeight="1">
      <c r="B339" s="34"/>
      <c r="C339" s="229" t="s">
        <v>903</v>
      </c>
      <c r="D339" s="229" t="s">
        <v>168</v>
      </c>
      <c r="E339" s="230" t="s">
        <v>904</v>
      </c>
      <c r="F339" s="231" t="s">
        <v>905</v>
      </c>
      <c r="G339" s="232" t="s">
        <v>759</v>
      </c>
      <c r="H339" s="252"/>
      <c r="I339" s="234"/>
      <c r="J339" s="235">
        <f>ROUND(I339*H339,2)</f>
        <v>0</v>
      </c>
      <c r="K339" s="231" t="s">
        <v>1</v>
      </c>
      <c r="L339" s="39"/>
      <c r="M339" s="236" t="s">
        <v>1</v>
      </c>
      <c r="N339" s="237" t="s">
        <v>41</v>
      </c>
      <c r="O339" s="82"/>
      <c r="P339" s="238">
        <f>O339*H339</f>
        <v>0</v>
      </c>
      <c r="Q339" s="238">
        <v>0</v>
      </c>
      <c r="R339" s="238">
        <f>Q339*H339</f>
        <v>0</v>
      </c>
      <c r="S339" s="238">
        <v>0</v>
      </c>
      <c r="T339" s="239">
        <f>S339*H339</f>
        <v>0</v>
      </c>
      <c r="AR339" s="240" t="s">
        <v>230</v>
      </c>
      <c r="AT339" s="240" t="s">
        <v>168</v>
      </c>
      <c r="AU339" s="240" t="s">
        <v>89</v>
      </c>
      <c r="AY339" s="13" t="s">
        <v>166</v>
      </c>
      <c r="BE339" s="241">
        <f>IF(N339="základní",J339,0)</f>
        <v>0</v>
      </c>
      <c r="BF339" s="241">
        <f>IF(N339="snížená",J339,0)</f>
        <v>0</v>
      </c>
      <c r="BG339" s="241">
        <f>IF(N339="zákl. přenesená",J339,0)</f>
        <v>0</v>
      </c>
      <c r="BH339" s="241">
        <f>IF(N339="sníž. přenesená",J339,0)</f>
        <v>0</v>
      </c>
      <c r="BI339" s="241">
        <f>IF(N339="nulová",J339,0)</f>
        <v>0</v>
      </c>
      <c r="BJ339" s="13" t="s">
        <v>83</v>
      </c>
      <c r="BK339" s="241">
        <f>ROUND(I339*H339,2)</f>
        <v>0</v>
      </c>
      <c r="BL339" s="13" t="s">
        <v>230</v>
      </c>
      <c r="BM339" s="240" t="s">
        <v>906</v>
      </c>
    </row>
    <row r="340" s="11" customFormat="1" ht="22.8" customHeight="1">
      <c r="B340" s="213"/>
      <c r="C340" s="214"/>
      <c r="D340" s="215" t="s">
        <v>75</v>
      </c>
      <c r="E340" s="227" t="s">
        <v>907</v>
      </c>
      <c r="F340" s="227" t="s">
        <v>908</v>
      </c>
      <c r="G340" s="214"/>
      <c r="H340" s="214"/>
      <c r="I340" s="217"/>
      <c r="J340" s="228">
        <f>BK340</f>
        <v>0</v>
      </c>
      <c r="K340" s="214"/>
      <c r="L340" s="219"/>
      <c r="M340" s="220"/>
      <c r="N340" s="221"/>
      <c r="O340" s="221"/>
      <c r="P340" s="222">
        <f>SUM(P341:P360)</f>
        <v>0</v>
      </c>
      <c r="Q340" s="221"/>
      <c r="R340" s="222">
        <f>SUM(R341:R360)</f>
        <v>0</v>
      </c>
      <c r="S340" s="221"/>
      <c r="T340" s="223">
        <f>SUM(T341:T360)</f>
        <v>0</v>
      </c>
      <c r="AR340" s="224" t="s">
        <v>89</v>
      </c>
      <c r="AT340" s="225" t="s">
        <v>75</v>
      </c>
      <c r="AU340" s="225" t="s">
        <v>83</v>
      </c>
      <c r="AY340" s="224" t="s">
        <v>166</v>
      </c>
      <c r="BK340" s="226">
        <f>SUM(BK341:BK360)</f>
        <v>0</v>
      </c>
    </row>
    <row r="341" s="1" customFormat="1" ht="36" customHeight="1">
      <c r="B341" s="34"/>
      <c r="C341" s="229" t="s">
        <v>909</v>
      </c>
      <c r="D341" s="229" t="s">
        <v>168</v>
      </c>
      <c r="E341" s="230" t="s">
        <v>910</v>
      </c>
      <c r="F341" s="231" t="s">
        <v>911</v>
      </c>
      <c r="G341" s="232" t="s">
        <v>176</v>
      </c>
      <c r="H341" s="233">
        <v>1</v>
      </c>
      <c r="I341" s="234"/>
      <c r="J341" s="235">
        <f>ROUND(I341*H341,2)</f>
        <v>0</v>
      </c>
      <c r="K341" s="231" t="s">
        <v>1</v>
      </c>
      <c r="L341" s="39"/>
      <c r="M341" s="236" t="s">
        <v>1</v>
      </c>
      <c r="N341" s="237" t="s">
        <v>41</v>
      </c>
      <c r="O341" s="82"/>
      <c r="P341" s="238">
        <f>O341*H341</f>
        <v>0</v>
      </c>
      <c r="Q341" s="238">
        <v>0</v>
      </c>
      <c r="R341" s="238">
        <f>Q341*H341</f>
        <v>0</v>
      </c>
      <c r="S341" s="238">
        <v>0</v>
      </c>
      <c r="T341" s="239">
        <f>S341*H341</f>
        <v>0</v>
      </c>
      <c r="AR341" s="240" t="s">
        <v>230</v>
      </c>
      <c r="AT341" s="240" t="s">
        <v>168</v>
      </c>
      <c r="AU341" s="240" t="s">
        <v>89</v>
      </c>
      <c r="AY341" s="13" t="s">
        <v>166</v>
      </c>
      <c r="BE341" s="241">
        <f>IF(N341="základní",J341,0)</f>
        <v>0</v>
      </c>
      <c r="BF341" s="241">
        <f>IF(N341="snížená",J341,0)</f>
        <v>0</v>
      </c>
      <c r="BG341" s="241">
        <f>IF(N341="zákl. přenesená",J341,0)</f>
        <v>0</v>
      </c>
      <c r="BH341" s="241">
        <f>IF(N341="sníž. přenesená",J341,0)</f>
        <v>0</v>
      </c>
      <c r="BI341" s="241">
        <f>IF(N341="nulová",J341,0)</f>
        <v>0</v>
      </c>
      <c r="BJ341" s="13" t="s">
        <v>83</v>
      </c>
      <c r="BK341" s="241">
        <f>ROUND(I341*H341,2)</f>
        <v>0</v>
      </c>
      <c r="BL341" s="13" t="s">
        <v>230</v>
      </c>
      <c r="BM341" s="240" t="s">
        <v>912</v>
      </c>
    </row>
    <row r="342" s="1" customFormat="1" ht="24" customHeight="1">
      <c r="B342" s="34"/>
      <c r="C342" s="229" t="s">
        <v>913</v>
      </c>
      <c r="D342" s="229" t="s">
        <v>168</v>
      </c>
      <c r="E342" s="230" t="s">
        <v>914</v>
      </c>
      <c r="F342" s="231" t="s">
        <v>915</v>
      </c>
      <c r="G342" s="232" t="s">
        <v>176</v>
      </c>
      <c r="H342" s="233">
        <v>3</v>
      </c>
      <c r="I342" s="234"/>
      <c r="J342" s="235">
        <f>ROUND(I342*H342,2)</f>
        <v>0</v>
      </c>
      <c r="K342" s="231" t="s">
        <v>1</v>
      </c>
      <c r="L342" s="39"/>
      <c r="M342" s="236" t="s">
        <v>1</v>
      </c>
      <c r="N342" s="237" t="s">
        <v>41</v>
      </c>
      <c r="O342" s="82"/>
      <c r="P342" s="238">
        <f>O342*H342</f>
        <v>0</v>
      </c>
      <c r="Q342" s="238">
        <v>0</v>
      </c>
      <c r="R342" s="238">
        <f>Q342*H342</f>
        <v>0</v>
      </c>
      <c r="S342" s="238">
        <v>0</v>
      </c>
      <c r="T342" s="239">
        <f>S342*H342</f>
        <v>0</v>
      </c>
      <c r="AR342" s="240" t="s">
        <v>230</v>
      </c>
      <c r="AT342" s="240" t="s">
        <v>168</v>
      </c>
      <c r="AU342" s="240" t="s">
        <v>89</v>
      </c>
      <c r="AY342" s="13" t="s">
        <v>166</v>
      </c>
      <c r="BE342" s="241">
        <f>IF(N342="základní",J342,0)</f>
        <v>0</v>
      </c>
      <c r="BF342" s="241">
        <f>IF(N342="snížená",J342,0)</f>
        <v>0</v>
      </c>
      <c r="BG342" s="241">
        <f>IF(N342="zákl. přenesená",J342,0)</f>
        <v>0</v>
      </c>
      <c r="BH342" s="241">
        <f>IF(N342="sníž. přenesená",J342,0)</f>
        <v>0</v>
      </c>
      <c r="BI342" s="241">
        <f>IF(N342="nulová",J342,0)</f>
        <v>0</v>
      </c>
      <c r="BJ342" s="13" t="s">
        <v>83</v>
      </c>
      <c r="BK342" s="241">
        <f>ROUND(I342*H342,2)</f>
        <v>0</v>
      </c>
      <c r="BL342" s="13" t="s">
        <v>230</v>
      </c>
      <c r="BM342" s="240" t="s">
        <v>916</v>
      </c>
    </row>
    <row r="343" s="1" customFormat="1" ht="24" customHeight="1">
      <c r="B343" s="34"/>
      <c r="C343" s="229" t="s">
        <v>917</v>
      </c>
      <c r="D343" s="229" t="s">
        <v>168</v>
      </c>
      <c r="E343" s="230" t="s">
        <v>918</v>
      </c>
      <c r="F343" s="231" t="s">
        <v>919</v>
      </c>
      <c r="G343" s="232" t="s">
        <v>245</v>
      </c>
      <c r="H343" s="233">
        <v>181</v>
      </c>
      <c r="I343" s="234"/>
      <c r="J343" s="235">
        <f>ROUND(I343*H343,2)</f>
        <v>0</v>
      </c>
      <c r="K343" s="231" t="s">
        <v>1</v>
      </c>
      <c r="L343" s="39"/>
      <c r="M343" s="236" t="s">
        <v>1</v>
      </c>
      <c r="N343" s="237" t="s">
        <v>41</v>
      </c>
      <c r="O343" s="82"/>
      <c r="P343" s="238">
        <f>O343*H343</f>
        <v>0</v>
      </c>
      <c r="Q343" s="238">
        <v>0</v>
      </c>
      <c r="R343" s="238">
        <f>Q343*H343</f>
        <v>0</v>
      </c>
      <c r="S343" s="238">
        <v>0</v>
      </c>
      <c r="T343" s="239">
        <f>S343*H343</f>
        <v>0</v>
      </c>
      <c r="AR343" s="240" t="s">
        <v>230</v>
      </c>
      <c r="AT343" s="240" t="s">
        <v>168</v>
      </c>
      <c r="AU343" s="240" t="s">
        <v>89</v>
      </c>
      <c r="AY343" s="13" t="s">
        <v>166</v>
      </c>
      <c r="BE343" s="241">
        <f>IF(N343="základní",J343,0)</f>
        <v>0</v>
      </c>
      <c r="BF343" s="241">
        <f>IF(N343="snížená",J343,0)</f>
        <v>0</v>
      </c>
      <c r="BG343" s="241">
        <f>IF(N343="zákl. přenesená",J343,0)</f>
        <v>0</v>
      </c>
      <c r="BH343" s="241">
        <f>IF(N343="sníž. přenesená",J343,0)</f>
        <v>0</v>
      </c>
      <c r="BI343" s="241">
        <f>IF(N343="nulová",J343,0)</f>
        <v>0</v>
      </c>
      <c r="BJ343" s="13" t="s">
        <v>83</v>
      </c>
      <c r="BK343" s="241">
        <f>ROUND(I343*H343,2)</f>
        <v>0</v>
      </c>
      <c r="BL343" s="13" t="s">
        <v>230</v>
      </c>
      <c r="BM343" s="240" t="s">
        <v>920</v>
      </c>
    </row>
    <row r="344" s="1" customFormat="1" ht="16.5" customHeight="1">
      <c r="B344" s="34"/>
      <c r="C344" s="242" t="s">
        <v>921</v>
      </c>
      <c r="D344" s="242" t="s">
        <v>394</v>
      </c>
      <c r="E344" s="243" t="s">
        <v>922</v>
      </c>
      <c r="F344" s="244" t="s">
        <v>923</v>
      </c>
      <c r="G344" s="245" t="s">
        <v>245</v>
      </c>
      <c r="H344" s="246">
        <v>199</v>
      </c>
      <c r="I344" s="247"/>
      <c r="J344" s="248">
        <f>ROUND(I344*H344,2)</f>
        <v>0</v>
      </c>
      <c r="K344" s="244" t="s">
        <v>1</v>
      </c>
      <c r="L344" s="249"/>
      <c r="M344" s="250" t="s">
        <v>1</v>
      </c>
      <c r="N344" s="251" t="s">
        <v>41</v>
      </c>
      <c r="O344" s="82"/>
      <c r="P344" s="238">
        <f>O344*H344</f>
        <v>0</v>
      </c>
      <c r="Q344" s="238">
        <v>0</v>
      </c>
      <c r="R344" s="238">
        <f>Q344*H344</f>
        <v>0</v>
      </c>
      <c r="S344" s="238">
        <v>0</v>
      </c>
      <c r="T344" s="239">
        <f>S344*H344</f>
        <v>0</v>
      </c>
      <c r="AR344" s="240" t="s">
        <v>296</v>
      </c>
      <c r="AT344" s="240" t="s">
        <v>394</v>
      </c>
      <c r="AU344" s="240" t="s">
        <v>89</v>
      </c>
      <c r="AY344" s="13" t="s">
        <v>166</v>
      </c>
      <c r="BE344" s="241">
        <f>IF(N344="základní",J344,0)</f>
        <v>0</v>
      </c>
      <c r="BF344" s="241">
        <f>IF(N344="snížená",J344,0)</f>
        <v>0</v>
      </c>
      <c r="BG344" s="241">
        <f>IF(N344="zákl. přenesená",J344,0)</f>
        <v>0</v>
      </c>
      <c r="BH344" s="241">
        <f>IF(N344="sníž. přenesená",J344,0)</f>
        <v>0</v>
      </c>
      <c r="BI344" s="241">
        <f>IF(N344="nulová",J344,0)</f>
        <v>0</v>
      </c>
      <c r="BJ344" s="13" t="s">
        <v>83</v>
      </c>
      <c r="BK344" s="241">
        <f>ROUND(I344*H344,2)</f>
        <v>0</v>
      </c>
      <c r="BL344" s="13" t="s">
        <v>230</v>
      </c>
      <c r="BM344" s="240" t="s">
        <v>924</v>
      </c>
    </row>
    <row r="345" s="1" customFormat="1" ht="16.5" customHeight="1">
      <c r="B345" s="34"/>
      <c r="C345" s="229" t="s">
        <v>925</v>
      </c>
      <c r="D345" s="229" t="s">
        <v>168</v>
      </c>
      <c r="E345" s="230" t="s">
        <v>926</v>
      </c>
      <c r="F345" s="231" t="s">
        <v>927</v>
      </c>
      <c r="G345" s="232" t="s">
        <v>205</v>
      </c>
      <c r="H345" s="233">
        <v>201</v>
      </c>
      <c r="I345" s="234"/>
      <c r="J345" s="235">
        <f>ROUND(I345*H345,2)</f>
        <v>0</v>
      </c>
      <c r="K345" s="231" t="s">
        <v>1</v>
      </c>
      <c r="L345" s="39"/>
      <c r="M345" s="236" t="s">
        <v>1</v>
      </c>
      <c r="N345" s="237" t="s">
        <v>41</v>
      </c>
      <c r="O345" s="82"/>
      <c r="P345" s="238">
        <f>O345*H345</f>
        <v>0</v>
      </c>
      <c r="Q345" s="238">
        <v>0</v>
      </c>
      <c r="R345" s="238">
        <f>Q345*H345</f>
        <v>0</v>
      </c>
      <c r="S345" s="238">
        <v>0</v>
      </c>
      <c r="T345" s="239">
        <f>S345*H345</f>
        <v>0</v>
      </c>
      <c r="AR345" s="240" t="s">
        <v>230</v>
      </c>
      <c r="AT345" s="240" t="s">
        <v>168</v>
      </c>
      <c r="AU345" s="240" t="s">
        <v>89</v>
      </c>
      <c r="AY345" s="13" t="s">
        <v>166</v>
      </c>
      <c r="BE345" s="241">
        <f>IF(N345="základní",J345,0)</f>
        <v>0</v>
      </c>
      <c r="BF345" s="241">
        <f>IF(N345="snížená",J345,0)</f>
        <v>0</v>
      </c>
      <c r="BG345" s="241">
        <f>IF(N345="zákl. přenesená",J345,0)</f>
        <v>0</v>
      </c>
      <c r="BH345" s="241">
        <f>IF(N345="sníž. přenesená",J345,0)</f>
        <v>0</v>
      </c>
      <c r="BI345" s="241">
        <f>IF(N345="nulová",J345,0)</f>
        <v>0</v>
      </c>
      <c r="BJ345" s="13" t="s">
        <v>83</v>
      </c>
      <c r="BK345" s="241">
        <f>ROUND(I345*H345,2)</f>
        <v>0</v>
      </c>
      <c r="BL345" s="13" t="s">
        <v>230</v>
      </c>
      <c r="BM345" s="240" t="s">
        <v>928</v>
      </c>
    </row>
    <row r="346" s="1" customFormat="1" ht="16.5" customHeight="1">
      <c r="B346" s="34"/>
      <c r="C346" s="242" t="s">
        <v>929</v>
      </c>
      <c r="D346" s="242" t="s">
        <v>394</v>
      </c>
      <c r="E346" s="243" t="s">
        <v>836</v>
      </c>
      <c r="F346" s="244" t="s">
        <v>837</v>
      </c>
      <c r="G346" s="245" t="s">
        <v>180</v>
      </c>
      <c r="H346" s="246">
        <v>0.59999999999999998</v>
      </c>
      <c r="I346" s="247"/>
      <c r="J346" s="248">
        <f>ROUND(I346*H346,2)</f>
        <v>0</v>
      </c>
      <c r="K346" s="244" t="s">
        <v>1</v>
      </c>
      <c r="L346" s="249"/>
      <c r="M346" s="250" t="s">
        <v>1</v>
      </c>
      <c r="N346" s="251" t="s">
        <v>41</v>
      </c>
      <c r="O346" s="82"/>
      <c r="P346" s="238">
        <f>O346*H346</f>
        <v>0</v>
      </c>
      <c r="Q346" s="238">
        <v>0</v>
      </c>
      <c r="R346" s="238">
        <f>Q346*H346</f>
        <v>0</v>
      </c>
      <c r="S346" s="238">
        <v>0</v>
      </c>
      <c r="T346" s="239">
        <f>S346*H346</f>
        <v>0</v>
      </c>
      <c r="AR346" s="240" t="s">
        <v>296</v>
      </c>
      <c r="AT346" s="240" t="s">
        <v>394</v>
      </c>
      <c r="AU346" s="240" t="s">
        <v>89</v>
      </c>
      <c r="AY346" s="13" t="s">
        <v>166</v>
      </c>
      <c r="BE346" s="241">
        <f>IF(N346="základní",J346,0)</f>
        <v>0</v>
      </c>
      <c r="BF346" s="241">
        <f>IF(N346="snížená",J346,0)</f>
        <v>0</v>
      </c>
      <c r="BG346" s="241">
        <f>IF(N346="zákl. přenesená",J346,0)</f>
        <v>0</v>
      </c>
      <c r="BH346" s="241">
        <f>IF(N346="sníž. přenesená",J346,0)</f>
        <v>0</v>
      </c>
      <c r="BI346" s="241">
        <f>IF(N346="nulová",J346,0)</f>
        <v>0</v>
      </c>
      <c r="BJ346" s="13" t="s">
        <v>83</v>
      </c>
      <c r="BK346" s="241">
        <f>ROUND(I346*H346,2)</f>
        <v>0</v>
      </c>
      <c r="BL346" s="13" t="s">
        <v>230</v>
      </c>
      <c r="BM346" s="240" t="s">
        <v>930</v>
      </c>
    </row>
    <row r="347" s="1" customFormat="1" ht="24" customHeight="1">
      <c r="B347" s="34"/>
      <c r="C347" s="229" t="s">
        <v>931</v>
      </c>
      <c r="D347" s="229" t="s">
        <v>168</v>
      </c>
      <c r="E347" s="230" t="s">
        <v>932</v>
      </c>
      <c r="F347" s="231" t="s">
        <v>933</v>
      </c>
      <c r="G347" s="232" t="s">
        <v>176</v>
      </c>
      <c r="H347" s="233">
        <v>15</v>
      </c>
      <c r="I347" s="234"/>
      <c r="J347" s="235">
        <f>ROUND(I347*H347,2)</f>
        <v>0</v>
      </c>
      <c r="K347" s="231" t="s">
        <v>1</v>
      </c>
      <c r="L347" s="39"/>
      <c r="M347" s="236" t="s">
        <v>1</v>
      </c>
      <c r="N347" s="237" t="s">
        <v>41</v>
      </c>
      <c r="O347" s="82"/>
      <c r="P347" s="238">
        <f>O347*H347</f>
        <v>0</v>
      </c>
      <c r="Q347" s="238">
        <v>0</v>
      </c>
      <c r="R347" s="238">
        <f>Q347*H347</f>
        <v>0</v>
      </c>
      <c r="S347" s="238">
        <v>0</v>
      </c>
      <c r="T347" s="239">
        <f>S347*H347</f>
        <v>0</v>
      </c>
      <c r="AR347" s="240" t="s">
        <v>230</v>
      </c>
      <c r="AT347" s="240" t="s">
        <v>168</v>
      </c>
      <c r="AU347" s="240" t="s">
        <v>89</v>
      </c>
      <c r="AY347" s="13" t="s">
        <v>166</v>
      </c>
      <c r="BE347" s="241">
        <f>IF(N347="základní",J347,0)</f>
        <v>0</v>
      </c>
      <c r="BF347" s="241">
        <f>IF(N347="snížená",J347,0)</f>
        <v>0</v>
      </c>
      <c r="BG347" s="241">
        <f>IF(N347="zákl. přenesená",J347,0)</f>
        <v>0</v>
      </c>
      <c r="BH347" s="241">
        <f>IF(N347="sníž. přenesená",J347,0)</f>
        <v>0</v>
      </c>
      <c r="BI347" s="241">
        <f>IF(N347="nulová",J347,0)</f>
        <v>0</v>
      </c>
      <c r="BJ347" s="13" t="s">
        <v>83</v>
      </c>
      <c r="BK347" s="241">
        <f>ROUND(I347*H347,2)</f>
        <v>0</v>
      </c>
      <c r="BL347" s="13" t="s">
        <v>230</v>
      </c>
      <c r="BM347" s="240" t="s">
        <v>934</v>
      </c>
    </row>
    <row r="348" s="1" customFormat="1" ht="24" customHeight="1">
      <c r="B348" s="34"/>
      <c r="C348" s="229" t="s">
        <v>935</v>
      </c>
      <c r="D348" s="229" t="s">
        <v>168</v>
      </c>
      <c r="E348" s="230" t="s">
        <v>936</v>
      </c>
      <c r="F348" s="231" t="s">
        <v>937</v>
      </c>
      <c r="G348" s="232" t="s">
        <v>176</v>
      </c>
      <c r="H348" s="233">
        <v>2</v>
      </c>
      <c r="I348" s="234"/>
      <c r="J348" s="235">
        <f>ROUND(I348*H348,2)</f>
        <v>0</v>
      </c>
      <c r="K348" s="231" t="s">
        <v>1</v>
      </c>
      <c r="L348" s="39"/>
      <c r="M348" s="236" t="s">
        <v>1</v>
      </c>
      <c r="N348" s="237" t="s">
        <v>41</v>
      </c>
      <c r="O348" s="82"/>
      <c r="P348" s="238">
        <f>O348*H348</f>
        <v>0</v>
      </c>
      <c r="Q348" s="238">
        <v>0</v>
      </c>
      <c r="R348" s="238">
        <f>Q348*H348</f>
        <v>0</v>
      </c>
      <c r="S348" s="238">
        <v>0</v>
      </c>
      <c r="T348" s="239">
        <f>S348*H348</f>
        <v>0</v>
      </c>
      <c r="AR348" s="240" t="s">
        <v>230</v>
      </c>
      <c r="AT348" s="240" t="s">
        <v>168</v>
      </c>
      <c r="AU348" s="240" t="s">
        <v>89</v>
      </c>
      <c r="AY348" s="13" t="s">
        <v>166</v>
      </c>
      <c r="BE348" s="241">
        <f>IF(N348="základní",J348,0)</f>
        <v>0</v>
      </c>
      <c r="BF348" s="241">
        <f>IF(N348="snížená",J348,0)</f>
        <v>0</v>
      </c>
      <c r="BG348" s="241">
        <f>IF(N348="zákl. přenesená",J348,0)</f>
        <v>0</v>
      </c>
      <c r="BH348" s="241">
        <f>IF(N348="sníž. přenesená",J348,0)</f>
        <v>0</v>
      </c>
      <c r="BI348" s="241">
        <f>IF(N348="nulová",J348,0)</f>
        <v>0</v>
      </c>
      <c r="BJ348" s="13" t="s">
        <v>83</v>
      </c>
      <c r="BK348" s="241">
        <f>ROUND(I348*H348,2)</f>
        <v>0</v>
      </c>
      <c r="BL348" s="13" t="s">
        <v>230</v>
      </c>
      <c r="BM348" s="240" t="s">
        <v>938</v>
      </c>
    </row>
    <row r="349" s="1" customFormat="1" ht="24" customHeight="1">
      <c r="B349" s="34"/>
      <c r="C349" s="229" t="s">
        <v>939</v>
      </c>
      <c r="D349" s="229" t="s">
        <v>168</v>
      </c>
      <c r="E349" s="230" t="s">
        <v>940</v>
      </c>
      <c r="F349" s="231" t="s">
        <v>941</v>
      </c>
      <c r="G349" s="232" t="s">
        <v>176</v>
      </c>
      <c r="H349" s="233">
        <v>2</v>
      </c>
      <c r="I349" s="234"/>
      <c r="J349" s="235">
        <f>ROUND(I349*H349,2)</f>
        <v>0</v>
      </c>
      <c r="K349" s="231" t="s">
        <v>1</v>
      </c>
      <c r="L349" s="39"/>
      <c r="M349" s="236" t="s">
        <v>1</v>
      </c>
      <c r="N349" s="237" t="s">
        <v>41</v>
      </c>
      <c r="O349" s="82"/>
      <c r="P349" s="238">
        <f>O349*H349</f>
        <v>0</v>
      </c>
      <c r="Q349" s="238">
        <v>0</v>
      </c>
      <c r="R349" s="238">
        <f>Q349*H349</f>
        <v>0</v>
      </c>
      <c r="S349" s="238">
        <v>0</v>
      </c>
      <c r="T349" s="239">
        <f>S349*H349</f>
        <v>0</v>
      </c>
      <c r="AR349" s="240" t="s">
        <v>230</v>
      </c>
      <c r="AT349" s="240" t="s">
        <v>168</v>
      </c>
      <c r="AU349" s="240" t="s">
        <v>89</v>
      </c>
      <c r="AY349" s="13" t="s">
        <v>166</v>
      </c>
      <c r="BE349" s="241">
        <f>IF(N349="základní",J349,0)</f>
        <v>0</v>
      </c>
      <c r="BF349" s="241">
        <f>IF(N349="snížená",J349,0)</f>
        <v>0</v>
      </c>
      <c r="BG349" s="241">
        <f>IF(N349="zákl. přenesená",J349,0)</f>
        <v>0</v>
      </c>
      <c r="BH349" s="241">
        <f>IF(N349="sníž. přenesená",J349,0)</f>
        <v>0</v>
      </c>
      <c r="BI349" s="241">
        <f>IF(N349="nulová",J349,0)</f>
        <v>0</v>
      </c>
      <c r="BJ349" s="13" t="s">
        <v>83</v>
      </c>
      <c r="BK349" s="241">
        <f>ROUND(I349*H349,2)</f>
        <v>0</v>
      </c>
      <c r="BL349" s="13" t="s">
        <v>230</v>
      </c>
      <c r="BM349" s="240" t="s">
        <v>942</v>
      </c>
    </row>
    <row r="350" s="1" customFormat="1" ht="24" customHeight="1">
      <c r="B350" s="34"/>
      <c r="C350" s="229" t="s">
        <v>943</v>
      </c>
      <c r="D350" s="229" t="s">
        <v>168</v>
      </c>
      <c r="E350" s="230" t="s">
        <v>944</v>
      </c>
      <c r="F350" s="231" t="s">
        <v>945</v>
      </c>
      <c r="G350" s="232" t="s">
        <v>176</v>
      </c>
      <c r="H350" s="233">
        <v>1</v>
      </c>
      <c r="I350" s="234"/>
      <c r="J350" s="235">
        <f>ROUND(I350*H350,2)</f>
        <v>0</v>
      </c>
      <c r="K350" s="231" t="s">
        <v>1</v>
      </c>
      <c r="L350" s="39"/>
      <c r="M350" s="236" t="s">
        <v>1</v>
      </c>
      <c r="N350" s="237" t="s">
        <v>41</v>
      </c>
      <c r="O350" s="82"/>
      <c r="P350" s="238">
        <f>O350*H350</f>
        <v>0</v>
      </c>
      <c r="Q350" s="238">
        <v>0</v>
      </c>
      <c r="R350" s="238">
        <f>Q350*H350</f>
        <v>0</v>
      </c>
      <c r="S350" s="238">
        <v>0</v>
      </c>
      <c r="T350" s="239">
        <f>S350*H350</f>
        <v>0</v>
      </c>
      <c r="AR350" s="240" t="s">
        <v>230</v>
      </c>
      <c r="AT350" s="240" t="s">
        <v>168</v>
      </c>
      <c r="AU350" s="240" t="s">
        <v>89</v>
      </c>
      <c r="AY350" s="13" t="s">
        <v>166</v>
      </c>
      <c r="BE350" s="241">
        <f>IF(N350="základní",J350,0)</f>
        <v>0</v>
      </c>
      <c r="BF350" s="241">
        <f>IF(N350="snížená",J350,0)</f>
        <v>0</v>
      </c>
      <c r="BG350" s="241">
        <f>IF(N350="zákl. přenesená",J350,0)</f>
        <v>0</v>
      </c>
      <c r="BH350" s="241">
        <f>IF(N350="sníž. přenesená",J350,0)</f>
        <v>0</v>
      </c>
      <c r="BI350" s="241">
        <f>IF(N350="nulová",J350,0)</f>
        <v>0</v>
      </c>
      <c r="BJ350" s="13" t="s">
        <v>83</v>
      </c>
      <c r="BK350" s="241">
        <f>ROUND(I350*H350,2)</f>
        <v>0</v>
      </c>
      <c r="BL350" s="13" t="s">
        <v>230</v>
      </c>
      <c r="BM350" s="240" t="s">
        <v>946</v>
      </c>
    </row>
    <row r="351" s="1" customFormat="1" ht="24" customHeight="1">
      <c r="B351" s="34"/>
      <c r="C351" s="229" t="s">
        <v>947</v>
      </c>
      <c r="D351" s="229" t="s">
        <v>168</v>
      </c>
      <c r="E351" s="230" t="s">
        <v>948</v>
      </c>
      <c r="F351" s="231" t="s">
        <v>949</v>
      </c>
      <c r="G351" s="232" t="s">
        <v>176</v>
      </c>
      <c r="H351" s="233">
        <v>8</v>
      </c>
      <c r="I351" s="234"/>
      <c r="J351" s="235">
        <f>ROUND(I351*H351,2)</f>
        <v>0</v>
      </c>
      <c r="K351" s="231" t="s">
        <v>1</v>
      </c>
      <c r="L351" s="39"/>
      <c r="M351" s="236" t="s">
        <v>1</v>
      </c>
      <c r="N351" s="237" t="s">
        <v>41</v>
      </c>
      <c r="O351" s="82"/>
      <c r="P351" s="238">
        <f>O351*H351</f>
        <v>0</v>
      </c>
      <c r="Q351" s="238">
        <v>0</v>
      </c>
      <c r="R351" s="238">
        <f>Q351*H351</f>
        <v>0</v>
      </c>
      <c r="S351" s="238">
        <v>0</v>
      </c>
      <c r="T351" s="239">
        <f>S351*H351</f>
        <v>0</v>
      </c>
      <c r="AR351" s="240" t="s">
        <v>230</v>
      </c>
      <c r="AT351" s="240" t="s">
        <v>168</v>
      </c>
      <c r="AU351" s="240" t="s">
        <v>89</v>
      </c>
      <c r="AY351" s="13" t="s">
        <v>166</v>
      </c>
      <c r="BE351" s="241">
        <f>IF(N351="základní",J351,0)</f>
        <v>0</v>
      </c>
      <c r="BF351" s="241">
        <f>IF(N351="snížená",J351,0)</f>
        <v>0</v>
      </c>
      <c r="BG351" s="241">
        <f>IF(N351="zákl. přenesená",J351,0)</f>
        <v>0</v>
      </c>
      <c r="BH351" s="241">
        <f>IF(N351="sníž. přenesená",J351,0)</f>
        <v>0</v>
      </c>
      <c r="BI351" s="241">
        <f>IF(N351="nulová",J351,0)</f>
        <v>0</v>
      </c>
      <c r="BJ351" s="13" t="s">
        <v>83</v>
      </c>
      <c r="BK351" s="241">
        <f>ROUND(I351*H351,2)</f>
        <v>0</v>
      </c>
      <c r="BL351" s="13" t="s">
        <v>230</v>
      </c>
      <c r="BM351" s="240" t="s">
        <v>950</v>
      </c>
    </row>
    <row r="352" s="1" customFormat="1" ht="16.5" customHeight="1">
      <c r="B352" s="34"/>
      <c r="C352" s="229" t="s">
        <v>951</v>
      </c>
      <c r="D352" s="229" t="s">
        <v>168</v>
      </c>
      <c r="E352" s="230" t="s">
        <v>952</v>
      </c>
      <c r="F352" s="231" t="s">
        <v>953</v>
      </c>
      <c r="G352" s="232" t="s">
        <v>176</v>
      </c>
      <c r="H352" s="233">
        <v>10</v>
      </c>
      <c r="I352" s="234"/>
      <c r="J352" s="235">
        <f>ROUND(I352*H352,2)</f>
        <v>0</v>
      </c>
      <c r="K352" s="231" t="s">
        <v>1</v>
      </c>
      <c r="L352" s="39"/>
      <c r="M352" s="236" t="s">
        <v>1</v>
      </c>
      <c r="N352" s="237" t="s">
        <v>41</v>
      </c>
      <c r="O352" s="82"/>
      <c r="P352" s="238">
        <f>O352*H352</f>
        <v>0</v>
      </c>
      <c r="Q352" s="238">
        <v>0</v>
      </c>
      <c r="R352" s="238">
        <f>Q352*H352</f>
        <v>0</v>
      </c>
      <c r="S352" s="238">
        <v>0</v>
      </c>
      <c r="T352" s="239">
        <f>S352*H352</f>
        <v>0</v>
      </c>
      <c r="AR352" s="240" t="s">
        <v>230</v>
      </c>
      <c r="AT352" s="240" t="s">
        <v>168</v>
      </c>
      <c r="AU352" s="240" t="s">
        <v>89</v>
      </c>
      <c r="AY352" s="13" t="s">
        <v>166</v>
      </c>
      <c r="BE352" s="241">
        <f>IF(N352="základní",J352,0)</f>
        <v>0</v>
      </c>
      <c r="BF352" s="241">
        <f>IF(N352="snížená",J352,0)</f>
        <v>0</v>
      </c>
      <c r="BG352" s="241">
        <f>IF(N352="zákl. přenesená",J352,0)</f>
        <v>0</v>
      </c>
      <c r="BH352" s="241">
        <f>IF(N352="sníž. přenesená",J352,0)</f>
        <v>0</v>
      </c>
      <c r="BI352" s="241">
        <f>IF(N352="nulová",J352,0)</f>
        <v>0</v>
      </c>
      <c r="BJ352" s="13" t="s">
        <v>83</v>
      </c>
      <c r="BK352" s="241">
        <f>ROUND(I352*H352,2)</f>
        <v>0</v>
      </c>
      <c r="BL352" s="13" t="s">
        <v>230</v>
      </c>
      <c r="BM352" s="240" t="s">
        <v>954</v>
      </c>
    </row>
    <row r="353" s="1" customFormat="1" ht="24" customHeight="1">
      <c r="B353" s="34"/>
      <c r="C353" s="229" t="s">
        <v>955</v>
      </c>
      <c r="D353" s="229" t="s">
        <v>168</v>
      </c>
      <c r="E353" s="230" t="s">
        <v>956</v>
      </c>
      <c r="F353" s="231" t="s">
        <v>957</v>
      </c>
      <c r="G353" s="232" t="s">
        <v>176</v>
      </c>
      <c r="H353" s="233">
        <v>1</v>
      </c>
      <c r="I353" s="234"/>
      <c r="J353" s="235">
        <f>ROUND(I353*H353,2)</f>
        <v>0</v>
      </c>
      <c r="K353" s="231" t="s">
        <v>1</v>
      </c>
      <c r="L353" s="39"/>
      <c r="M353" s="236" t="s">
        <v>1</v>
      </c>
      <c r="N353" s="237" t="s">
        <v>41</v>
      </c>
      <c r="O353" s="82"/>
      <c r="P353" s="238">
        <f>O353*H353</f>
        <v>0</v>
      </c>
      <c r="Q353" s="238">
        <v>0</v>
      </c>
      <c r="R353" s="238">
        <f>Q353*H353</f>
        <v>0</v>
      </c>
      <c r="S353" s="238">
        <v>0</v>
      </c>
      <c r="T353" s="239">
        <f>S353*H353</f>
        <v>0</v>
      </c>
      <c r="AR353" s="240" t="s">
        <v>230</v>
      </c>
      <c r="AT353" s="240" t="s">
        <v>168</v>
      </c>
      <c r="AU353" s="240" t="s">
        <v>89</v>
      </c>
      <c r="AY353" s="13" t="s">
        <v>166</v>
      </c>
      <c r="BE353" s="241">
        <f>IF(N353="základní",J353,0)</f>
        <v>0</v>
      </c>
      <c r="BF353" s="241">
        <f>IF(N353="snížená",J353,0)</f>
        <v>0</v>
      </c>
      <c r="BG353" s="241">
        <f>IF(N353="zákl. přenesená",J353,0)</f>
        <v>0</v>
      </c>
      <c r="BH353" s="241">
        <f>IF(N353="sníž. přenesená",J353,0)</f>
        <v>0</v>
      </c>
      <c r="BI353" s="241">
        <f>IF(N353="nulová",J353,0)</f>
        <v>0</v>
      </c>
      <c r="BJ353" s="13" t="s">
        <v>83</v>
      </c>
      <c r="BK353" s="241">
        <f>ROUND(I353*H353,2)</f>
        <v>0</v>
      </c>
      <c r="BL353" s="13" t="s">
        <v>230</v>
      </c>
      <c r="BM353" s="240" t="s">
        <v>958</v>
      </c>
    </row>
    <row r="354" s="1" customFormat="1" ht="24" customHeight="1">
      <c r="B354" s="34"/>
      <c r="C354" s="229" t="s">
        <v>959</v>
      </c>
      <c r="D354" s="229" t="s">
        <v>168</v>
      </c>
      <c r="E354" s="230" t="s">
        <v>960</v>
      </c>
      <c r="F354" s="231" t="s">
        <v>961</v>
      </c>
      <c r="G354" s="232" t="s">
        <v>176</v>
      </c>
      <c r="H354" s="233">
        <v>13</v>
      </c>
      <c r="I354" s="234"/>
      <c r="J354" s="235">
        <f>ROUND(I354*H354,2)</f>
        <v>0</v>
      </c>
      <c r="K354" s="231" t="s">
        <v>1</v>
      </c>
      <c r="L354" s="39"/>
      <c r="M354" s="236" t="s">
        <v>1</v>
      </c>
      <c r="N354" s="237" t="s">
        <v>41</v>
      </c>
      <c r="O354" s="82"/>
      <c r="P354" s="238">
        <f>O354*H354</f>
        <v>0</v>
      </c>
      <c r="Q354" s="238">
        <v>0</v>
      </c>
      <c r="R354" s="238">
        <f>Q354*H354</f>
        <v>0</v>
      </c>
      <c r="S354" s="238">
        <v>0</v>
      </c>
      <c r="T354" s="239">
        <f>S354*H354</f>
        <v>0</v>
      </c>
      <c r="AR354" s="240" t="s">
        <v>230</v>
      </c>
      <c r="AT354" s="240" t="s">
        <v>168</v>
      </c>
      <c r="AU354" s="240" t="s">
        <v>89</v>
      </c>
      <c r="AY354" s="13" t="s">
        <v>166</v>
      </c>
      <c r="BE354" s="241">
        <f>IF(N354="základní",J354,0)</f>
        <v>0</v>
      </c>
      <c r="BF354" s="241">
        <f>IF(N354="snížená",J354,0)</f>
        <v>0</v>
      </c>
      <c r="BG354" s="241">
        <f>IF(N354="zákl. přenesená",J354,0)</f>
        <v>0</v>
      </c>
      <c r="BH354" s="241">
        <f>IF(N354="sníž. přenesená",J354,0)</f>
        <v>0</v>
      </c>
      <c r="BI354" s="241">
        <f>IF(N354="nulová",J354,0)</f>
        <v>0</v>
      </c>
      <c r="BJ354" s="13" t="s">
        <v>83</v>
      </c>
      <c r="BK354" s="241">
        <f>ROUND(I354*H354,2)</f>
        <v>0</v>
      </c>
      <c r="BL354" s="13" t="s">
        <v>230</v>
      </c>
      <c r="BM354" s="240" t="s">
        <v>962</v>
      </c>
    </row>
    <row r="355" s="1" customFormat="1" ht="24" customHeight="1">
      <c r="B355" s="34"/>
      <c r="C355" s="229" t="s">
        <v>963</v>
      </c>
      <c r="D355" s="229" t="s">
        <v>168</v>
      </c>
      <c r="E355" s="230" t="s">
        <v>964</v>
      </c>
      <c r="F355" s="231" t="s">
        <v>965</v>
      </c>
      <c r="G355" s="232" t="s">
        <v>176</v>
      </c>
      <c r="H355" s="233">
        <v>43</v>
      </c>
      <c r="I355" s="234"/>
      <c r="J355" s="235">
        <f>ROUND(I355*H355,2)</f>
        <v>0</v>
      </c>
      <c r="K355" s="231" t="s">
        <v>1</v>
      </c>
      <c r="L355" s="39"/>
      <c r="M355" s="236" t="s">
        <v>1</v>
      </c>
      <c r="N355" s="237" t="s">
        <v>41</v>
      </c>
      <c r="O355" s="82"/>
      <c r="P355" s="238">
        <f>O355*H355</f>
        <v>0</v>
      </c>
      <c r="Q355" s="238">
        <v>0</v>
      </c>
      <c r="R355" s="238">
        <f>Q355*H355</f>
        <v>0</v>
      </c>
      <c r="S355" s="238">
        <v>0</v>
      </c>
      <c r="T355" s="239">
        <f>S355*H355</f>
        <v>0</v>
      </c>
      <c r="AR355" s="240" t="s">
        <v>230</v>
      </c>
      <c r="AT355" s="240" t="s">
        <v>168</v>
      </c>
      <c r="AU355" s="240" t="s">
        <v>89</v>
      </c>
      <c r="AY355" s="13" t="s">
        <v>166</v>
      </c>
      <c r="BE355" s="241">
        <f>IF(N355="základní",J355,0)</f>
        <v>0</v>
      </c>
      <c r="BF355" s="241">
        <f>IF(N355="snížená",J355,0)</f>
        <v>0</v>
      </c>
      <c r="BG355" s="241">
        <f>IF(N355="zákl. přenesená",J355,0)</f>
        <v>0</v>
      </c>
      <c r="BH355" s="241">
        <f>IF(N355="sníž. přenesená",J355,0)</f>
        <v>0</v>
      </c>
      <c r="BI355" s="241">
        <f>IF(N355="nulová",J355,0)</f>
        <v>0</v>
      </c>
      <c r="BJ355" s="13" t="s">
        <v>83</v>
      </c>
      <c r="BK355" s="241">
        <f>ROUND(I355*H355,2)</f>
        <v>0</v>
      </c>
      <c r="BL355" s="13" t="s">
        <v>230</v>
      </c>
      <c r="BM355" s="240" t="s">
        <v>966</v>
      </c>
    </row>
    <row r="356" s="1" customFormat="1" ht="24" customHeight="1">
      <c r="B356" s="34"/>
      <c r="C356" s="229" t="s">
        <v>967</v>
      </c>
      <c r="D356" s="229" t="s">
        <v>168</v>
      </c>
      <c r="E356" s="230" t="s">
        <v>968</v>
      </c>
      <c r="F356" s="231" t="s">
        <v>969</v>
      </c>
      <c r="G356" s="232" t="s">
        <v>176</v>
      </c>
      <c r="H356" s="233">
        <v>9</v>
      </c>
      <c r="I356" s="234"/>
      <c r="J356" s="235">
        <f>ROUND(I356*H356,2)</f>
        <v>0</v>
      </c>
      <c r="K356" s="231" t="s">
        <v>1</v>
      </c>
      <c r="L356" s="39"/>
      <c r="M356" s="236" t="s">
        <v>1</v>
      </c>
      <c r="N356" s="237" t="s">
        <v>41</v>
      </c>
      <c r="O356" s="82"/>
      <c r="P356" s="238">
        <f>O356*H356</f>
        <v>0</v>
      </c>
      <c r="Q356" s="238">
        <v>0</v>
      </c>
      <c r="R356" s="238">
        <f>Q356*H356</f>
        <v>0</v>
      </c>
      <c r="S356" s="238">
        <v>0</v>
      </c>
      <c r="T356" s="239">
        <f>S356*H356</f>
        <v>0</v>
      </c>
      <c r="AR356" s="240" t="s">
        <v>230</v>
      </c>
      <c r="AT356" s="240" t="s">
        <v>168</v>
      </c>
      <c r="AU356" s="240" t="s">
        <v>89</v>
      </c>
      <c r="AY356" s="13" t="s">
        <v>166</v>
      </c>
      <c r="BE356" s="241">
        <f>IF(N356="základní",J356,0)</f>
        <v>0</v>
      </c>
      <c r="BF356" s="241">
        <f>IF(N356="snížená",J356,0)</f>
        <v>0</v>
      </c>
      <c r="BG356" s="241">
        <f>IF(N356="zákl. přenesená",J356,0)</f>
        <v>0</v>
      </c>
      <c r="BH356" s="241">
        <f>IF(N356="sníž. přenesená",J356,0)</f>
        <v>0</v>
      </c>
      <c r="BI356" s="241">
        <f>IF(N356="nulová",J356,0)</f>
        <v>0</v>
      </c>
      <c r="BJ356" s="13" t="s">
        <v>83</v>
      </c>
      <c r="BK356" s="241">
        <f>ROUND(I356*H356,2)</f>
        <v>0</v>
      </c>
      <c r="BL356" s="13" t="s">
        <v>230</v>
      </c>
      <c r="BM356" s="240" t="s">
        <v>970</v>
      </c>
    </row>
    <row r="357" s="1" customFormat="1" ht="16.5" customHeight="1">
      <c r="B357" s="34"/>
      <c r="C357" s="229" t="s">
        <v>971</v>
      </c>
      <c r="D357" s="229" t="s">
        <v>168</v>
      </c>
      <c r="E357" s="230" t="s">
        <v>972</v>
      </c>
      <c r="F357" s="231" t="s">
        <v>973</v>
      </c>
      <c r="G357" s="232" t="s">
        <v>176</v>
      </c>
      <c r="H357" s="233">
        <v>2</v>
      </c>
      <c r="I357" s="234"/>
      <c r="J357" s="235">
        <f>ROUND(I357*H357,2)</f>
        <v>0</v>
      </c>
      <c r="K357" s="231" t="s">
        <v>1</v>
      </c>
      <c r="L357" s="39"/>
      <c r="M357" s="236" t="s">
        <v>1</v>
      </c>
      <c r="N357" s="237" t="s">
        <v>41</v>
      </c>
      <c r="O357" s="82"/>
      <c r="P357" s="238">
        <f>O357*H357</f>
        <v>0</v>
      </c>
      <c r="Q357" s="238">
        <v>0</v>
      </c>
      <c r="R357" s="238">
        <f>Q357*H357</f>
        <v>0</v>
      </c>
      <c r="S357" s="238">
        <v>0</v>
      </c>
      <c r="T357" s="239">
        <f>S357*H357</f>
        <v>0</v>
      </c>
      <c r="AR357" s="240" t="s">
        <v>230</v>
      </c>
      <c r="AT357" s="240" t="s">
        <v>168</v>
      </c>
      <c r="AU357" s="240" t="s">
        <v>89</v>
      </c>
      <c r="AY357" s="13" t="s">
        <v>166</v>
      </c>
      <c r="BE357" s="241">
        <f>IF(N357="základní",J357,0)</f>
        <v>0</v>
      </c>
      <c r="BF357" s="241">
        <f>IF(N357="snížená",J357,0)</f>
        <v>0</v>
      </c>
      <c r="BG357" s="241">
        <f>IF(N357="zákl. přenesená",J357,0)</f>
        <v>0</v>
      </c>
      <c r="BH357" s="241">
        <f>IF(N357="sníž. přenesená",J357,0)</f>
        <v>0</v>
      </c>
      <c r="BI357" s="241">
        <f>IF(N357="nulová",J357,0)</f>
        <v>0</v>
      </c>
      <c r="BJ357" s="13" t="s">
        <v>83</v>
      </c>
      <c r="BK357" s="241">
        <f>ROUND(I357*H357,2)</f>
        <v>0</v>
      </c>
      <c r="BL357" s="13" t="s">
        <v>230</v>
      </c>
      <c r="BM357" s="240" t="s">
        <v>974</v>
      </c>
    </row>
    <row r="358" s="1" customFormat="1" ht="24" customHeight="1">
      <c r="B358" s="34"/>
      <c r="C358" s="229" t="s">
        <v>975</v>
      </c>
      <c r="D358" s="229" t="s">
        <v>168</v>
      </c>
      <c r="E358" s="230" t="s">
        <v>976</v>
      </c>
      <c r="F358" s="231" t="s">
        <v>977</v>
      </c>
      <c r="G358" s="232" t="s">
        <v>176</v>
      </c>
      <c r="H358" s="233">
        <v>1</v>
      </c>
      <c r="I358" s="234"/>
      <c r="J358" s="235">
        <f>ROUND(I358*H358,2)</f>
        <v>0</v>
      </c>
      <c r="K358" s="231" t="s">
        <v>1</v>
      </c>
      <c r="L358" s="39"/>
      <c r="M358" s="236" t="s">
        <v>1</v>
      </c>
      <c r="N358" s="237" t="s">
        <v>41</v>
      </c>
      <c r="O358" s="82"/>
      <c r="P358" s="238">
        <f>O358*H358</f>
        <v>0</v>
      </c>
      <c r="Q358" s="238">
        <v>0</v>
      </c>
      <c r="R358" s="238">
        <f>Q358*H358</f>
        <v>0</v>
      </c>
      <c r="S358" s="238">
        <v>0</v>
      </c>
      <c r="T358" s="239">
        <f>S358*H358</f>
        <v>0</v>
      </c>
      <c r="AR358" s="240" t="s">
        <v>230</v>
      </c>
      <c r="AT358" s="240" t="s">
        <v>168</v>
      </c>
      <c r="AU358" s="240" t="s">
        <v>89</v>
      </c>
      <c r="AY358" s="13" t="s">
        <v>166</v>
      </c>
      <c r="BE358" s="241">
        <f>IF(N358="základní",J358,0)</f>
        <v>0</v>
      </c>
      <c r="BF358" s="241">
        <f>IF(N358="snížená",J358,0)</f>
        <v>0</v>
      </c>
      <c r="BG358" s="241">
        <f>IF(N358="zákl. přenesená",J358,0)</f>
        <v>0</v>
      </c>
      <c r="BH358" s="241">
        <f>IF(N358="sníž. přenesená",J358,0)</f>
        <v>0</v>
      </c>
      <c r="BI358" s="241">
        <f>IF(N358="nulová",J358,0)</f>
        <v>0</v>
      </c>
      <c r="BJ358" s="13" t="s">
        <v>83</v>
      </c>
      <c r="BK358" s="241">
        <f>ROUND(I358*H358,2)</f>
        <v>0</v>
      </c>
      <c r="BL358" s="13" t="s">
        <v>230</v>
      </c>
      <c r="BM358" s="240" t="s">
        <v>978</v>
      </c>
    </row>
    <row r="359" s="1" customFormat="1" ht="24" customHeight="1">
      <c r="B359" s="34"/>
      <c r="C359" s="229" t="s">
        <v>979</v>
      </c>
      <c r="D359" s="229" t="s">
        <v>168</v>
      </c>
      <c r="E359" s="230" t="s">
        <v>980</v>
      </c>
      <c r="F359" s="231" t="s">
        <v>981</v>
      </c>
      <c r="G359" s="232" t="s">
        <v>205</v>
      </c>
      <c r="H359" s="233">
        <v>37</v>
      </c>
      <c r="I359" s="234"/>
      <c r="J359" s="235">
        <f>ROUND(I359*H359,2)</f>
        <v>0</v>
      </c>
      <c r="K359" s="231" t="s">
        <v>1</v>
      </c>
      <c r="L359" s="39"/>
      <c r="M359" s="236" t="s">
        <v>1</v>
      </c>
      <c r="N359" s="237" t="s">
        <v>41</v>
      </c>
      <c r="O359" s="82"/>
      <c r="P359" s="238">
        <f>O359*H359</f>
        <v>0</v>
      </c>
      <c r="Q359" s="238">
        <v>0</v>
      </c>
      <c r="R359" s="238">
        <f>Q359*H359</f>
        <v>0</v>
      </c>
      <c r="S359" s="238">
        <v>0</v>
      </c>
      <c r="T359" s="239">
        <f>S359*H359</f>
        <v>0</v>
      </c>
      <c r="AR359" s="240" t="s">
        <v>230</v>
      </c>
      <c r="AT359" s="240" t="s">
        <v>168</v>
      </c>
      <c r="AU359" s="240" t="s">
        <v>89</v>
      </c>
      <c r="AY359" s="13" t="s">
        <v>166</v>
      </c>
      <c r="BE359" s="241">
        <f>IF(N359="základní",J359,0)</f>
        <v>0</v>
      </c>
      <c r="BF359" s="241">
        <f>IF(N359="snížená",J359,0)</f>
        <v>0</v>
      </c>
      <c r="BG359" s="241">
        <f>IF(N359="zákl. přenesená",J359,0)</f>
        <v>0</v>
      </c>
      <c r="BH359" s="241">
        <f>IF(N359="sníž. přenesená",J359,0)</f>
        <v>0</v>
      </c>
      <c r="BI359" s="241">
        <f>IF(N359="nulová",J359,0)</f>
        <v>0</v>
      </c>
      <c r="BJ359" s="13" t="s">
        <v>83</v>
      </c>
      <c r="BK359" s="241">
        <f>ROUND(I359*H359,2)</f>
        <v>0</v>
      </c>
      <c r="BL359" s="13" t="s">
        <v>230</v>
      </c>
      <c r="BM359" s="240" t="s">
        <v>982</v>
      </c>
    </row>
    <row r="360" s="1" customFormat="1" ht="24" customHeight="1">
      <c r="B360" s="34"/>
      <c r="C360" s="229" t="s">
        <v>983</v>
      </c>
      <c r="D360" s="229" t="s">
        <v>168</v>
      </c>
      <c r="E360" s="230" t="s">
        <v>984</v>
      </c>
      <c r="F360" s="231" t="s">
        <v>985</v>
      </c>
      <c r="G360" s="232" t="s">
        <v>759</v>
      </c>
      <c r="H360" s="252"/>
      <c r="I360" s="234"/>
      <c r="J360" s="235">
        <f>ROUND(I360*H360,2)</f>
        <v>0</v>
      </c>
      <c r="K360" s="231" t="s">
        <v>1</v>
      </c>
      <c r="L360" s="39"/>
      <c r="M360" s="236" t="s">
        <v>1</v>
      </c>
      <c r="N360" s="237" t="s">
        <v>41</v>
      </c>
      <c r="O360" s="82"/>
      <c r="P360" s="238">
        <f>O360*H360</f>
        <v>0</v>
      </c>
      <c r="Q360" s="238">
        <v>0</v>
      </c>
      <c r="R360" s="238">
        <f>Q360*H360</f>
        <v>0</v>
      </c>
      <c r="S360" s="238">
        <v>0</v>
      </c>
      <c r="T360" s="239">
        <f>S360*H360</f>
        <v>0</v>
      </c>
      <c r="AR360" s="240" t="s">
        <v>230</v>
      </c>
      <c r="AT360" s="240" t="s">
        <v>168</v>
      </c>
      <c r="AU360" s="240" t="s">
        <v>89</v>
      </c>
      <c r="AY360" s="13" t="s">
        <v>166</v>
      </c>
      <c r="BE360" s="241">
        <f>IF(N360="základní",J360,0)</f>
        <v>0</v>
      </c>
      <c r="BF360" s="241">
        <f>IF(N360="snížená",J360,0)</f>
        <v>0</v>
      </c>
      <c r="BG360" s="241">
        <f>IF(N360="zákl. přenesená",J360,0)</f>
        <v>0</v>
      </c>
      <c r="BH360" s="241">
        <f>IF(N360="sníž. přenesená",J360,0)</f>
        <v>0</v>
      </c>
      <c r="BI360" s="241">
        <f>IF(N360="nulová",J360,0)</f>
        <v>0</v>
      </c>
      <c r="BJ360" s="13" t="s">
        <v>83</v>
      </c>
      <c r="BK360" s="241">
        <f>ROUND(I360*H360,2)</f>
        <v>0</v>
      </c>
      <c r="BL360" s="13" t="s">
        <v>230</v>
      </c>
      <c r="BM360" s="240" t="s">
        <v>986</v>
      </c>
    </row>
    <row r="361" s="11" customFormat="1" ht="22.8" customHeight="1">
      <c r="B361" s="213"/>
      <c r="C361" s="214"/>
      <c r="D361" s="215" t="s">
        <v>75</v>
      </c>
      <c r="E361" s="227" t="s">
        <v>987</v>
      </c>
      <c r="F361" s="227" t="s">
        <v>988</v>
      </c>
      <c r="G361" s="214"/>
      <c r="H361" s="214"/>
      <c r="I361" s="217"/>
      <c r="J361" s="228">
        <f>BK361</f>
        <v>0</v>
      </c>
      <c r="K361" s="214"/>
      <c r="L361" s="219"/>
      <c r="M361" s="220"/>
      <c r="N361" s="221"/>
      <c r="O361" s="221"/>
      <c r="P361" s="222">
        <f>SUM(P362:P374)</f>
        <v>0</v>
      </c>
      <c r="Q361" s="221"/>
      <c r="R361" s="222">
        <f>SUM(R362:R374)</f>
        <v>0</v>
      </c>
      <c r="S361" s="221"/>
      <c r="T361" s="223">
        <f>SUM(T362:T374)</f>
        <v>0</v>
      </c>
      <c r="AR361" s="224" t="s">
        <v>89</v>
      </c>
      <c r="AT361" s="225" t="s">
        <v>75</v>
      </c>
      <c r="AU361" s="225" t="s">
        <v>83</v>
      </c>
      <c r="AY361" s="224" t="s">
        <v>166</v>
      </c>
      <c r="BK361" s="226">
        <f>SUM(BK362:BK374)</f>
        <v>0</v>
      </c>
    </row>
    <row r="362" s="1" customFormat="1" ht="48" customHeight="1">
      <c r="B362" s="34"/>
      <c r="C362" s="242" t="s">
        <v>989</v>
      </c>
      <c r="D362" s="242" t="s">
        <v>394</v>
      </c>
      <c r="E362" s="243" t="s">
        <v>990</v>
      </c>
      <c r="F362" s="244" t="s">
        <v>991</v>
      </c>
      <c r="G362" s="245" t="s">
        <v>992</v>
      </c>
      <c r="H362" s="246">
        <v>3550</v>
      </c>
      <c r="I362" s="247"/>
      <c r="J362" s="248">
        <f>ROUND(I362*H362,2)</f>
        <v>0</v>
      </c>
      <c r="K362" s="244" t="s">
        <v>1</v>
      </c>
      <c r="L362" s="249"/>
      <c r="M362" s="250" t="s">
        <v>1</v>
      </c>
      <c r="N362" s="251" t="s">
        <v>41</v>
      </c>
      <c r="O362" s="82"/>
      <c r="P362" s="238">
        <f>O362*H362</f>
        <v>0</v>
      </c>
      <c r="Q362" s="238">
        <v>0</v>
      </c>
      <c r="R362" s="238">
        <f>Q362*H362</f>
        <v>0</v>
      </c>
      <c r="S362" s="238">
        <v>0</v>
      </c>
      <c r="T362" s="239">
        <f>S362*H362</f>
        <v>0</v>
      </c>
      <c r="AR362" s="240" t="s">
        <v>198</v>
      </c>
      <c r="AT362" s="240" t="s">
        <v>394</v>
      </c>
      <c r="AU362" s="240" t="s">
        <v>89</v>
      </c>
      <c r="AY362" s="13" t="s">
        <v>166</v>
      </c>
      <c r="BE362" s="241">
        <f>IF(N362="základní",J362,0)</f>
        <v>0</v>
      </c>
      <c r="BF362" s="241">
        <f>IF(N362="snížená",J362,0)</f>
        <v>0</v>
      </c>
      <c r="BG362" s="241">
        <f>IF(N362="zákl. přenesená",J362,0)</f>
        <v>0</v>
      </c>
      <c r="BH362" s="241">
        <f>IF(N362="sníž. přenesená",J362,0)</f>
        <v>0</v>
      </c>
      <c r="BI362" s="241">
        <f>IF(N362="nulová",J362,0)</f>
        <v>0</v>
      </c>
      <c r="BJ362" s="13" t="s">
        <v>83</v>
      </c>
      <c r="BK362" s="241">
        <f>ROUND(I362*H362,2)</f>
        <v>0</v>
      </c>
      <c r="BL362" s="13" t="s">
        <v>172</v>
      </c>
      <c r="BM362" s="240" t="s">
        <v>993</v>
      </c>
    </row>
    <row r="363" s="1" customFormat="1" ht="24" customHeight="1">
      <c r="B363" s="34"/>
      <c r="C363" s="229" t="s">
        <v>994</v>
      </c>
      <c r="D363" s="229" t="s">
        <v>168</v>
      </c>
      <c r="E363" s="230" t="s">
        <v>995</v>
      </c>
      <c r="F363" s="231" t="s">
        <v>996</v>
      </c>
      <c r="G363" s="232" t="s">
        <v>992</v>
      </c>
      <c r="H363" s="233">
        <v>2950</v>
      </c>
      <c r="I363" s="234"/>
      <c r="J363" s="235">
        <f>ROUND(I363*H363,2)</f>
        <v>0</v>
      </c>
      <c r="K363" s="231" t="s">
        <v>1</v>
      </c>
      <c r="L363" s="39"/>
      <c r="M363" s="236" t="s">
        <v>1</v>
      </c>
      <c r="N363" s="237" t="s">
        <v>41</v>
      </c>
      <c r="O363" s="82"/>
      <c r="P363" s="238">
        <f>O363*H363</f>
        <v>0</v>
      </c>
      <c r="Q363" s="238">
        <v>0</v>
      </c>
      <c r="R363" s="238">
        <f>Q363*H363</f>
        <v>0</v>
      </c>
      <c r="S363" s="238">
        <v>0</v>
      </c>
      <c r="T363" s="239">
        <f>S363*H363</f>
        <v>0</v>
      </c>
      <c r="AR363" s="240" t="s">
        <v>172</v>
      </c>
      <c r="AT363" s="240" t="s">
        <v>168</v>
      </c>
      <c r="AU363" s="240" t="s">
        <v>89</v>
      </c>
      <c r="AY363" s="13" t="s">
        <v>166</v>
      </c>
      <c r="BE363" s="241">
        <f>IF(N363="základní",J363,0)</f>
        <v>0</v>
      </c>
      <c r="BF363" s="241">
        <f>IF(N363="snížená",J363,0)</f>
        <v>0</v>
      </c>
      <c r="BG363" s="241">
        <f>IF(N363="zákl. přenesená",J363,0)</f>
        <v>0</v>
      </c>
      <c r="BH363" s="241">
        <f>IF(N363="sníž. přenesená",J363,0)</f>
        <v>0</v>
      </c>
      <c r="BI363" s="241">
        <f>IF(N363="nulová",J363,0)</f>
        <v>0</v>
      </c>
      <c r="BJ363" s="13" t="s">
        <v>83</v>
      </c>
      <c r="BK363" s="241">
        <f>ROUND(I363*H363,2)</f>
        <v>0</v>
      </c>
      <c r="BL363" s="13" t="s">
        <v>172</v>
      </c>
      <c r="BM363" s="240" t="s">
        <v>997</v>
      </c>
    </row>
    <row r="364" s="1" customFormat="1" ht="16.5" customHeight="1">
      <c r="B364" s="34"/>
      <c r="C364" s="229" t="s">
        <v>998</v>
      </c>
      <c r="D364" s="229" t="s">
        <v>168</v>
      </c>
      <c r="E364" s="230" t="s">
        <v>999</v>
      </c>
      <c r="F364" s="231" t="s">
        <v>1000</v>
      </c>
      <c r="G364" s="232" t="s">
        <v>176</v>
      </c>
      <c r="H364" s="233">
        <v>1</v>
      </c>
      <c r="I364" s="234"/>
      <c r="J364" s="235">
        <f>ROUND(I364*H364,2)</f>
        <v>0</v>
      </c>
      <c r="K364" s="231" t="s">
        <v>1</v>
      </c>
      <c r="L364" s="39"/>
      <c r="M364" s="236" t="s">
        <v>1</v>
      </c>
      <c r="N364" s="237" t="s">
        <v>41</v>
      </c>
      <c r="O364" s="82"/>
      <c r="P364" s="238">
        <f>O364*H364</f>
        <v>0</v>
      </c>
      <c r="Q364" s="238">
        <v>0</v>
      </c>
      <c r="R364" s="238">
        <f>Q364*H364</f>
        <v>0</v>
      </c>
      <c r="S364" s="238">
        <v>0</v>
      </c>
      <c r="T364" s="239">
        <f>S364*H364</f>
        <v>0</v>
      </c>
      <c r="AR364" s="240" t="s">
        <v>230</v>
      </c>
      <c r="AT364" s="240" t="s">
        <v>168</v>
      </c>
      <c r="AU364" s="240" t="s">
        <v>89</v>
      </c>
      <c r="AY364" s="13" t="s">
        <v>166</v>
      </c>
      <c r="BE364" s="241">
        <f>IF(N364="základní",J364,0)</f>
        <v>0</v>
      </c>
      <c r="BF364" s="241">
        <f>IF(N364="snížená",J364,0)</f>
        <v>0</v>
      </c>
      <c r="BG364" s="241">
        <f>IF(N364="zákl. přenesená",J364,0)</f>
        <v>0</v>
      </c>
      <c r="BH364" s="241">
        <f>IF(N364="sníž. přenesená",J364,0)</f>
        <v>0</v>
      </c>
      <c r="BI364" s="241">
        <f>IF(N364="nulová",J364,0)</f>
        <v>0</v>
      </c>
      <c r="BJ364" s="13" t="s">
        <v>83</v>
      </c>
      <c r="BK364" s="241">
        <f>ROUND(I364*H364,2)</f>
        <v>0</v>
      </c>
      <c r="BL364" s="13" t="s">
        <v>230</v>
      </c>
      <c r="BM364" s="240" t="s">
        <v>1001</v>
      </c>
    </row>
    <row r="365" s="1" customFormat="1" ht="16.5" customHeight="1">
      <c r="B365" s="34"/>
      <c r="C365" s="229" t="s">
        <v>1002</v>
      </c>
      <c r="D365" s="229" t="s">
        <v>168</v>
      </c>
      <c r="E365" s="230" t="s">
        <v>1003</v>
      </c>
      <c r="F365" s="231" t="s">
        <v>1004</v>
      </c>
      <c r="G365" s="232" t="s">
        <v>205</v>
      </c>
      <c r="H365" s="233">
        <v>13</v>
      </c>
      <c r="I365" s="234"/>
      <c r="J365" s="235">
        <f>ROUND(I365*H365,2)</f>
        <v>0</v>
      </c>
      <c r="K365" s="231" t="s">
        <v>1</v>
      </c>
      <c r="L365" s="39"/>
      <c r="M365" s="236" t="s">
        <v>1</v>
      </c>
      <c r="N365" s="237" t="s">
        <v>41</v>
      </c>
      <c r="O365" s="82"/>
      <c r="P365" s="238">
        <f>O365*H365</f>
        <v>0</v>
      </c>
      <c r="Q365" s="238">
        <v>0</v>
      </c>
      <c r="R365" s="238">
        <f>Q365*H365</f>
        <v>0</v>
      </c>
      <c r="S365" s="238">
        <v>0</v>
      </c>
      <c r="T365" s="239">
        <f>S365*H365</f>
        <v>0</v>
      </c>
      <c r="AR365" s="240" t="s">
        <v>230</v>
      </c>
      <c r="AT365" s="240" t="s">
        <v>168</v>
      </c>
      <c r="AU365" s="240" t="s">
        <v>89</v>
      </c>
      <c r="AY365" s="13" t="s">
        <v>166</v>
      </c>
      <c r="BE365" s="241">
        <f>IF(N365="základní",J365,0)</f>
        <v>0</v>
      </c>
      <c r="BF365" s="241">
        <f>IF(N365="snížená",J365,0)</f>
        <v>0</v>
      </c>
      <c r="BG365" s="241">
        <f>IF(N365="zákl. přenesená",J365,0)</f>
        <v>0</v>
      </c>
      <c r="BH365" s="241">
        <f>IF(N365="sníž. přenesená",J365,0)</f>
        <v>0</v>
      </c>
      <c r="BI365" s="241">
        <f>IF(N365="nulová",J365,0)</f>
        <v>0</v>
      </c>
      <c r="BJ365" s="13" t="s">
        <v>83</v>
      </c>
      <c r="BK365" s="241">
        <f>ROUND(I365*H365,2)</f>
        <v>0</v>
      </c>
      <c r="BL365" s="13" t="s">
        <v>230</v>
      </c>
      <c r="BM365" s="240" t="s">
        <v>1005</v>
      </c>
    </row>
    <row r="366" s="1" customFormat="1" ht="24" customHeight="1">
      <c r="B366" s="34"/>
      <c r="C366" s="229" t="s">
        <v>1006</v>
      </c>
      <c r="D366" s="229" t="s">
        <v>168</v>
      </c>
      <c r="E366" s="230" t="s">
        <v>1007</v>
      </c>
      <c r="F366" s="231" t="s">
        <v>1008</v>
      </c>
      <c r="G366" s="232" t="s">
        <v>176</v>
      </c>
      <c r="H366" s="233">
        <v>4</v>
      </c>
      <c r="I366" s="234"/>
      <c r="J366" s="235">
        <f>ROUND(I366*H366,2)</f>
        <v>0</v>
      </c>
      <c r="K366" s="231" t="s">
        <v>1</v>
      </c>
      <c r="L366" s="39"/>
      <c r="M366" s="236" t="s">
        <v>1</v>
      </c>
      <c r="N366" s="237" t="s">
        <v>41</v>
      </c>
      <c r="O366" s="82"/>
      <c r="P366" s="238">
        <f>O366*H366</f>
        <v>0</v>
      </c>
      <c r="Q366" s="238">
        <v>0</v>
      </c>
      <c r="R366" s="238">
        <f>Q366*H366</f>
        <v>0</v>
      </c>
      <c r="S366" s="238">
        <v>0</v>
      </c>
      <c r="T366" s="239">
        <f>S366*H366</f>
        <v>0</v>
      </c>
      <c r="AR366" s="240" t="s">
        <v>230</v>
      </c>
      <c r="AT366" s="240" t="s">
        <v>168</v>
      </c>
      <c r="AU366" s="240" t="s">
        <v>89</v>
      </c>
      <c r="AY366" s="13" t="s">
        <v>166</v>
      </c>
      <c r="BE366" s="241">
        <f>IF(N366="základní",J366,0)</f>
        <v>0</v>
      </c>
      <c r="BF366" s="241">
        <f>IF(N366="snížená",J366,0)</f>
        <v>0</v>
      </c>
      <c r="BG366" s="241">
        <f>IF(N366="zákl. přenesená",J366,0)</f>
        <v>0</v>
      </c>
      <c r="BH366" s="241">
        <f>IF(N366="sníž. přenesená",J366,0)</f>
        <v>0</v>
      </c>
      <c r="BI366" s="241">
        <f>IF(N366="nulová",J366,0)</f>
        <v>0</v>
      </c>
      <c r="BJ366" s="13" t="s">
        <v>83</v>
      </c>
      <c r="BK366" s="241">
        <f>ROUND(I366*H366,2)</f>
        <v>0</v>
      </c>
      <c r="BL366" s="13" t="s">
        <v>230</v>
      </c>
      <c r="BM366" s="240" t="s">
        <v>1009</v>
      </c>
    </row>
    <row r="367" s="1" customFormat="1" ht="16.5" customHeight="1">
      <c r="B367" s="34"/>
      <c r="C367" s="229" t="s">
        <v>1010</v>
      </c>
      <c r="D367" s="229" t="s">
        <v>168</v>
      </c>
      <c r="E367" s="230" t="s">
        <v>1011</v>
      </c>
      <c r="F367" s="231" t="s">
        <v>1012</v>
      </c>
      <c r="G367" s="232" t="s">
        <v>176</v>
      </c>
      <c r="H367" s="233">
        <v>4</v>
      </c>
      <c r="I367" s="234"/>
      <c r="J367" s="235">
        <f>ROUND(I367*H367,2)</f>
        <v>0</v>
      </c>
      <c r="K367" s="231" t="s">
        <v>1</v>
      </c>
      <c r="L367" s="39"/>
      <c r="M367" s="236" t="s">
        <v>1</v>
      </c>
      <c r="N367" s="237" t="s">
        <v>41</v>
      </c>
      <c r="O367" s="82"/>
      <c r="P367" s="238">
        <f>O367*H367</f>
        <v>0</v>
      </c>
      <c r="Q367" s="238">
        <v>0</v>
      </c>
      <c r="R367" s="238">
        <f>Q367*H367</f>
        <v>0</v>
      </c>
      <c r="S367" s="238">
        <v>0</v>
      </c>
      <c r="T367" s="239">
        <f>S367*H367</f>
        <v>0</v>
      </c>
      <c r="AR367" s="240" t="s">
        <v>230</v>
      </c>
      <c r="AT367" s="240" t="s">
        <v>168</v>
      </c>
      <c r="AU367" s="240" t="s">
        <v>89</v>
      </c>
      <c r="AY367" s="13" t="s">
        <v>166</v>
      </c>
      <c r="BE367" s="241">
        <f>IF(N367="základní",J367,0)</f>
        <v>0</v>
      </c>
      <c r="BF367" s="241">
        <f>IF(N367="snížená",J367,0)</f>
        <v>0</v>
      </c>
      <c r="BG367" s="241">
        <f>IF(N367="zákl. přenesená",J367,0)</f>
        <v>0</v>
      </c>
      <c r="BH367" s="241">
        <f>IF(N367="sníž. přenesená",J367,0)</f>
        <v>0</v>
      </c>
      <c r="BI367" s="241">
        <f>IF(N367="nulová",J367,0)</f>
        <v>0</v>
      </c>
      <c r="BJ367" s="13" t="s">
        <v>83</v>
      </c>
      <c r="BK367" s="241">
        <f>ROUND(I367*H367,2)</f>
        <v>0</v>
      </c>
      <c r="BL367" s="13" t="s">
        <v>230</v>
      </c>
      <c r="BM367" s="240" t="s">
        <v>1013</v>
      </c>
    </row>
    <row r="368" s="1" customFormat="1" ht="24" customHeight="1">
      <c r="B368" s="34"/>
      <c r="C368" s="229" t="s">
        <v>1014</v>
      </c>
      <c r="D368" s="229" t="s">
        <v>168</v>
      </c>
      <c r="E368" s="230" t="s">
        <v>1015</v>
      </c>
      <c r="F368" s="231" t="s">
        <v>1016</v>
      </c>
      <c r="G368" s="232" t="s">
        <v>176</v>
      </c>
      <c r="H368" s="233">
        <v>1</v>
      </c>
      <c r="I368" s="234"/>
      <c r="J368" s="235">
        <f>ROUND(I368*H368,2)</f>
        <v>0</v>
      </c>
      <c r="K368" s="231" t="s">
        <v>1</v>
      </c>
      <c r="L368" s="39"/>
      <c r="M368" s="236" t="s">
        <v>1</v>
      </c>
      <c r="N368" s="237" t="s">
        <v>41</v>
      </c>
      <c r="O368" s="82"/>
      <c r="P368" s="238">
        <f>O368*H368</f>
        <v>0</v>
      </c>
      <c r="Q368" s="238">
        <v>0</v>
      </c>
      <c r="R368" s="238">
        <f>Q368*H368</f>
        <v>0</v>
      </c>
      <c r="S368" s="238">
        <v>0</v>
      </c>
      <c r="T368" s="239">
        <f>S368*H368</f>
        <v>0</v>
      </c>
      <c r="AR368" s="240" t="s">
        <v>230</v>
      </c>
      <c r="AT368" s="240" t="s">
        <v>168</v>
      </c>
      <c r="AU368" s="240" t="s">
        <v>89</v>
      </c>
      <c r="AY368" s="13" t="s">
        <v>166</v>
      </c>
      <c r="BE368" s="241">
        <f>IF(N368="základní",J368,0)</f>
        <v>0</v>
      </c>
      <c r="BF368" s="241">
        <f>IF(N368="snížená",J368,0)</f>
        <v>0</v>
      </c>
      <c r="BG368" s="241">
        <f>IF(N368="zákl. přenesená",J368,0)</f>
        <v>0</v>
      </c>
      <c r="BH368" s="241">
        <f>IF(N368="sníž. přenesená",J368,0)</f>
        <v>0</v>
      </c>
      <c r="BI368" s="241">
        <f>IF(N368="nulová",J368,0)</f>
        <v>0</v>
      </c>
      <c r="BJ368" s="13" t="s">
        <v>83</v>
      </c>
      <c r="BK368" s="241">
        <f>ROUND(I368*H368,2)</f>
        <v>0</v>
      </c>
      <c r="BL368" s="13" t="s">
        <v>230</v>
      </c>
      <c r="BM368" s="240" t="s">
        <v>1017</v>
      </c>
    </row>
    <row r="369" s="1" customFormat="1" ht="16.5" customHeight="1">
      <c r="B369" s="34"/>
      <c r="C369" s="229" t="s">
        <v>1018</v>
      </c>
      <c r="D369" s="229" t="s">
        <v>168</v>
      </c>
      <c r="E369" s="230" t="s">
        <v>1019</v>
      </c>
      <c r="F369" s="231" t="s">
        <v>1020</v>
      </c>
      <c r="G369" s="232" t="s">
        <v>205</v>
      </c>
      <c r="H369" s="233">
        <v>45</v>
      </c>
      <c r="I369" s="234"/>
      <c r="J369" s="235">
        <f>ROUND(I369*H369,2)</f>
        <v>0</v>
      </c>
      <c r="K369" s="231" t="s">
        <v>1</v>
      </c>
      <c r="L369" s="39"/>
      <c r="M369" s="236" t="s">
        <v>1</v>
      </c>
      <c r="N369" s="237" t="s">
        <v>41</v>
      </c>
      <c r="O369" s="82"/>
      <c r="P369" s="238">
        <f>O369*H369</f>
        <v>0</v>
      </c>
      <c r="Q369" s="238">
        <v>0</v>
      </c>
      <c r="R369" s="238">
        <f>Q369*H369</f>
        <v>0</v>
      </c>
      <c r="S369" s="238">
        <v>0</v>
      </c>
      <c r="T369" s="239">
        <f>S369*H369</f>
        <v>0</v>
      </c>
      <c r="AR369" s="240" t="s">
        <v>230</v>
      </c>
      <c r="AT369" s="240" t="s">
        <v>168</v>
      </c>
      <c r="AU369" s="240" t="s">
        <v>89</v>
      </c>
      <c r="AY369" s="13" t="s">
        <v>166</v>
      </c>
      <c r="BE369" s="241">
        <f>IF(N369="základní",J369,0)</f>
        <v>0</v>
      </c>
      <c r="BF369" s="241">
        <f>IF(N369="snížená",J369,0)</f>
        <v>0</v>
      </c>
      <c r="BG369" s="241">
        <f>IF(N369="zákl. přenesená",J369,0)</f>
        <v>0</v>
      </c>
      <c r="BH369" s="241">
        <f>IF(N369="sníž. přenesená",J369,0)</f>
        <v>0</v>
      </c>
      <c r="BI369" s="241">
        <f>IF(N369="nulová",J369,0)</f>
        <v>0</v>
      </c>
      <c r="BJ369" s="13" t="s">
        <v>83</v>
      </c>
      <c r="BK369" s="241">
        <f>ROUND(I369*H369,2)</f>
        <v>0</v>
      </c>
      <c r="BL369" s="13" t="s">
        <v>230</v>
      </c>
      <c r="BM369" s="240" t="s">
        <v>1021</v>
      </c>
    </row>
    <row r="370" s="1" customFormat="1" ht="24" customHeight="1">
      <c r="B370" s="34"/>
      <c r="C370" s="229" t="s">
        <v>1022</v>
      </c>
      <c r="D370" s="229" t="s">
        <v>168</v>
      </c>
      <c r="E370" s="230" t="s">
        <v>1023</v>
      </c>
      <c r="F370" s="231" t="s">
        <v>1024</v>
      </c>
      <c r="G370" s="232" t="s">
        <v>205</v>
      </c>
      <c r="H370" s="233">
        <v>14</v>
      </c>
      <c r="I370" s="234"/>
      <c r="J370" s="235">
        <f>ROUND(I370*H370,2)</f>
        <v>0</v>
      </c>
      <c r="K370" s="231" t="s">
        <v>1</v>
      </c>
      <c r="L370" s="39"/>
      <c r="M370" s="236" t="s">
        <v>1</v>
      </c>
      <c r="N370" s="237" t="s">
        <v>41</v>
      </c>
      <c r="O370" s="82"/>
      <c r="P370" s="238">
        <f>O370*H370</f>
        <v>0</v>
      </c>
      <c r="Q370" s="238">
        <v>0</v>
      </c>
      <c r="R370" s="238">
        <f>Q370*H370</f>
        <v>0</v>
      </c>
      <c r="S370" s="238">
        <v>0</v>
      </c>
      <c r="T370" s="239">
        <f>S370*H370</f>
        <v>0</v>
      </c>
      <c r="AR370" s="240" t="s">
        <v>230</v>
      </c>
      <c r="AT370" s="240" t="s">
        <v>168</v>
      </c>
      <c r="AU370" s="240" t="s">
        <v>89</v>
      </c>
      <c r="AY370" s="13" t="s">
        <v>166</v>
      </c>
      <c r="BE370" s="241">
        <f>IF(N370="základní",J370,0)</f>
        <v>0</v>
      </c>
      <c r="BF370" s="241">
        <f>IF(N370="snížená",J370,0)</f>
        <v>0</v>
      </c>
      <c r="BG370" s="241">
        <f>IF(N370="zákl. přenesená",J370,0)</f>
        <v>0</v>
      </c>
      <c r="BH370" s="241">
        <f>IF(N370="sníž. přenesená",J370,0)</f>
        <v>0</v>
      </c>
      <c r="BI370" s="241">
        <f>IF(N370="nulová",J370,0)</f>
        <v>0</v>
      </c>
      <c r="BJ370" s="13" t="s">
        <v>83</v>
      </c>
      <c r="BK370" s="241">
        <f>ROUND(I370*H370,2)</f>
        <v>0</v>
      </c>
      <c r="BL370" s="13" t="s">
        <v>230</v>
      </c>
      <c r="BM370" s="240" t="s">
        <v>1025</v>
      </c>
    </row>
    <row r="371" s="1" customFormat="1" ht="24" customHeight="1">
      <c r="B371" s="34"/>
      <c r="C371" s="229" t="s">
        <v>1026</v>
      </c>
      <c r="D371" s="229" t="s">
        <v>168</v>
      </c>
      <c r="E371" s="230" t="s">
        <v>1027</v>
      </c>
      <c r="F371" s="231" t="s">
        <v>1028</v>
      </c>
      <c r="G371" s="232" t="s">
        <v>205</v>
      </c>
      <c r="H371" s="233">
        <v>50</v>
      </c>
      <c r="I371" s="234"/>
      <c r="J371" s="235">
        <f>ROUND(I371*H371,2)</f>
        <v>0</v>
      </c>
      <c r="K371" s="231" t="s">
        <v>1</v>
      </c>
      <c r="L371" s="39"/>
      <c r="M371" s="236" t="s">
        <v>1</v>
      </c>
      <c r="N371" s="237" t="s">
        <v>41</v>
      </c>
      <c r="O371" s="82"/>
      <c r="P371" s="238">
        <f>O371*H371</f>
        <v>0</v>
      </c>
      <c r="Q371" s="238">
        <v>0</v>
      </c>
      <c r="R371" s="238">
        <f>Q371*H371</f>
        <v>0</v>
      </c>
      <c r="S371" s="238">
        <v>0</v>
      </c>
      <c r="T371" s="239">
        <f>S371*H371</f>
        <v>0</v>
      </c>
      <c r="AR371" s="240" t="s">
        <v>230</v>
      </c>
      <c r="AT371" s="240" t="s">
        <v>168</v>
      </c>
      <c r="AU371" s="240" t="s">
        <v>89</v>
      </c>
      <c r="AY371" s="13" t="s">
        <v>166</v>
      </c>
      <c r="BE371" s="241">
        <f>IF(N371="základní",J371,0)</f>
        <v>0</v>
      </c>
      <c r="BF371" s="241">
        <f>IF(N371="snížená",J371,0)</f>
        <v>0</v>
      </c>
      <c r="BG371" s="241">
        <f>IF(N371="zákl. přenesená",J371,0)</f>
        <v>0</v>
      </c>
      <c r="BH371" s="241">
        <f>IF(N371="sníž. přenesená",J371,0)</f>
        <v>0</v>
      </c>
      <c r="BI371" s="241">
        <f>IF(N371="nulová",J371,0)</f>
        <v>0</v>
      </c>
      <c r="BJ371" s="13" t="s">
        <v>83</v>
      </c>
      <c r="BK371" s="241">
        <f>ROUND(I371*H371,2)</f>
        <v>0</v>
      </c>
      <c r="BL371" s="13" t="s">
        <v>230</v>
      </c>
      <c r="BM371" s="240" t="s">
        <v>1029</v>
      </c>
    </row>
    <row r="372" s="1" customFormat="1" ht="16.5" customHeight="1">
      <c r="B372" s="34"/>
      <c r="C372" s="229" t="s">
        <v>1030</v>
      </c>
      <c r="D372" s="229" t="s">
        <v>168</v>
      </c>
      <c r="E372" s="230" t="s">
        <v>1031</v>
      </c>
      <c r="F372" s="231" t="s">
        <v>1032</v>
      </c>
      <c r="G372" s="232" t="s">
        <v>176</v>
      </c>
      <c r="H372" s="233">
        <v>2</v>
      </c>
      <c r="I372" s="234"/>
      <c r="J372" s="235">
        <f>ROUND(I372*H372,2)</f>
        <v>0</v>
      </c>
      <c r="K372" s="231" t="s">
        <v>1</v>
      </c>
      <c r="L372" s="39"/>
      <c r="M372" s="236" t="s">
        <v>1</v>
      </c>
      <c r="N372" s="237" t="s">
        <v>41</v>
      </c>
      <c r="O372" s="82"/>
      <c r="P372" s="238">
        <f>O372*H372</f>
        <v>0</v>
      </c>
      <c r="Q372" s="238">
        <v>0</v>
      </c>
      <c r="R372" s="238">
        <f>Q372*H372</f>
        <v>0</v>
      </c>
      <c r="S372" s="238">
        <v>0</v>
      </c>
      <c r="T372" s="239">
        <f>S372*H372</f>
        <v>0</v>
      </c>
      <c r="AR372" s="240" t="s">
        <v>230</v>
      </c>
      <c r="AT372" s="240" t="s">
        <v>168</v>
      </c>
      <c r="AU372" s="240" t="s">
        <v>89</v>
      </c>
      <c r="AY372" s="13" t="s">
        <v>166</v>
      </c>
      <c r="BE372" s="241">
        <f>IF(N372="základní",J372,0)</f>
        <v>0</v>
      </c>
      <c r="BF372" s="241">
        <f>IF(N372="snížená",J372,0)</f>
        <v>0</v>
      </c>
      <c r="BG372" s="241">
        <f>IF(N372="zákl. přenesená",J372,0)</f>
        <v>0</v>
      </c>
      <c r="BH372" s="241">
        <f>IF(N372="sníž. přenesená",J372,0)</f>
        <v>0</v>
      </c>
      <c r="BI372" s="241">
        <f>IF(N372="nulová",J372,0)</f>
        <v>0</v>
      </c>
      <c r="BJ372" s="13" t="s">
        <v>83</v>
      </c>
      <c r="BK372" s="241">
        <f>ROUND(I372*H372,2)</f>
        <v>0</v>
      </c>
      <c r="BL372" s="13" t="s">
        <v>230</v>
      </c>
      <c r="BM372" s="240" t="s">
        <v>1033</v>
      </c>
    </row>
    <row r="373" s="1" customFormat="1" ht="16.5" customHeight="1">
      <c r="B373" s="34"/>
      <c r="C373" s="229" t="s">
        <v>1034</v>
      </c>
      <c r="D373" s="229" t="s">
        <v>168</v>
      </c>
      <c r="E373" s="230" t="s">
        <v>1035</v>
      </c>
      <c r="F373" s="231" t="s">
        <v>1036</v>
      </c>
      <c r="G373" s="232" t="s">
        <v>205</v>
      </c>
      <c r="H373" s="233">
        <v>121</v>
      </c>
      <c r="I373" s="234"/>
      <c r="J373" s="235">
        <f>ROUND(I373*H373,2)</f>
        <v>0</v>
      </c>
      <c r="K373" s="231" t="s">
        <v>1</v>
      </c>
      <c r="L373" s="39"/>
      <c r="M373" s="236" t="s">
        <v>1</v>
      </c>
      <c r="N373" s="237" t="s">
        <v>41</v>
      </c>
      <c r="O373" s="82"/>
      <c r="P373" s="238">
        <f>O373*H373</f>
        <v>0</v>
      </c>
      <c r="Q373" s="238">
        <v>0</v>
      </c>
      <c r="R373" s="238">
        <f>Q373*H373</f>
        <v>0</v>
      </c>
      <c r="S373" s="238">
        <v>0</v>
      </c>
      <c r="T373" s="239">
        <f>S373*H373</f>
        <v>0</v>
      </c>
      <c r="AR373" s="240" t="s">
        <v>230</v>
      </c>
      <c r="AT373" s="240" t="s">
        <v>168</v>
      </c>
      <c r="AU373" s="240" t="s">
        <v>89</v>
      </c>
      <c r="AY373" s="13" t="s">
        <v>166</v>
      </c>
      <c r="BE373" s="241">
        <f>IF(N373="základní",J373,0)</f>
        <v>0</v>
      </c>
      <c r="BF373" s="241">
        <f>IF(N373="snížená",J373,0)</f>
        <v>0</v>
      </c>
      <c r="BG373" s="241">
        <f>IF(N373="zákl. přenesená",J373,0)</f>
        <v>0</v>
      </c>
      <c r="BH373" s="241">
        <f>IF(N373="sníž. přenesená",J373,0)</f>
        <v>0</v>
      </c>
      <c r="BI373" s="241">
        <f>IF(N373="nulová",J373,0)</f>
        <v>0</v>
      </c>
      <c r="BJ373" s="13" t="s">
        <v>83</v>
      </c>
      <c r="BK373" s="241">
        <f>ROUND(I373*H373,2)</f>
        <v>0</v>
      </c>
      <c r="BL373" s="13" t="s">
        <v>230</v>
      </c>
      <c r="BM373" s="240" t="s">
        <v>1037</v>
      </c>
    </row>
    <row r="374" s="1" customFormat="1" ht="24" customHeight="1">
      <c r="B374" s="34"/>
      <c r="C374" s="229" t="s">
        <v>1038</v>
      </c>
      <c r="D374" s="229" t="s">
        <v>168</v>
      </c>
      <c r="E374" s="230" t="s">
        <v>1039</v>
      </c>
      <c r="F374" s="231" t="s">
        <v>1040</v>
      </c>
      <c r="G374" s="232" t="s">
        <v>759</v>
      </c>
      <c r="H374" s="252"/>
      <c r="I374" s="234"/>
      <c r="J374" s="235">
        <f>ROUND(I374*H374,2)</f>
        <v>0</v>
      </c>
      <c r="K374" s="231" t="s">
        <v>1</v>
      </c>
      <c r="L374" s="39"/>
      <c r="M374" s="236" t="s">
        <v>1</v>
      </c>
      <c r="N374" s="237" t="s">
        <v>41</v>
      </c>
      <c r="O374" s="82"/>
      <c r="P374" s="238">
        <f>O374*H374</f>
        <v>0</v>
      </c>
      <c r="Q374" s="238">
        <v>0</v>
      </c>
      <c r="R374" s="238">
        <f>Q374*H374</f>
        <v>0</v>
      </c>
      <c r="S374" s="238">
        <v>0</v>
      </c>
      <c r="T374" s="239">
        <f>S374*H374</f>
        <v>0</v>
      </c>
      <c r="AR374" s="240" t="s">
        <v>230</v>
      </c>
      <c r="AT374" s="240" t="s">
        <v>168</v>
      </c>
      <c r="AU374" s="240" t="s">
        <v>89</v>
      </c>
      <c r="AY374" s="13" t="s">
        <v>166</v>
      </c>
      <c r="BE374" s="241">
        <f>IF(N374="základní",J374,0)</f>
        <v>0</v>
      </c>
      <c r="BF374" s="241">
        <f>IF(N374="snížená",J374,0)</f>
        <v>0</v>
      </c>
      <c r="BG374" s="241">
        <f>IF(N374="zákl. přenesená",J374,0)</f>
        <v>0</v>
      </c>
      <c r="BH374" s="241">
        <f>IF(N374="sníž. přenesená",J374,0)</f>
        <v>0</v>
      </c>
      <c r="BI374" s="241">
        <f>IF(N374="nulová",J374,0)</f>
        <v>0</v>
      </c>
      <c r="BJ374" s="13" t="s">
        <v>83</v>
      </c>
      <c r="BK374" s="241">
        <f>ROUND(I374*H374,2)</f>
        <v>0</v>
      </c>
      <c r="BL374" s="13" t="s">
        <v>230</v>
      </c>
      <c r="BM374" s="240" t="s">
        <v>1041</v>
      </c>
    </row>
    <row r="375" s="11" customFormat="1" ht="22.8" customHeight="1">
      <c r="B375" s="213"/>
      <c r="C375" s="214"/>
      <c r="D375" s="215" t="s">
        <v>75</v>
      </c>
      <c r="E375" s="227" t="s">
        <v>1042</v>
      </c>
      <c r="F375" s="227" t="s">
        <v>1043</v>
      </c>
      <c r="G375" s="214"/>
      <c r="H375" s="214"/>
      <c r="I375" s="217"/>
      <c r="J375" s="228">
        <f>BK375</f>
        <v>0</v>
      </c>
      <c r="K375" s="214"/>
      <c r="L375" s="219"/>
      <c r="M375" s="220"/>
      <c r="N375" s="221"/>
      <c r="O375" s="221"/>
      <c r="P375" s="222">
        <f>SUM(P376:P382)</f>
        <v>0</v>
      </c>
      <c r="Q375" s="221"/>
      <c r="R375" s="222">
        <f>SUM(R376:R382)</f>
        <v>0</v>
      </c>
      <c r="S375" s="221"/>
      <c r="T375" s="223">
        <f>SUM(T376:T382)</f>
        <v>0</v>
      </c>
      <c r="AR375" s="224" t="s">
        <v>89</v>
      </c>
      <c r="AT375" s="225" t="s">
        <v>75</v>
      </c>
      <c r="AU375" s="225" t="s">
        <v>83</v>
      </c>
      <c r="AY375" s="224" t="s">
        <v>166</v>
      </c>
      <c r="BK375" s="226">
        <f>SUM(BK376:BK382)</f>
        <v>0</v>
      </c>
    </row>
    <row r="376" s="1" customFormat="1" ht="24" customHeight="1">
      <c r="B376" s="34"/>
      <c r="C376" s="229" t="s">
        <v>1044</v>
      </c>
      <c r="D376" s="229" t="s">
        <v>168</v>
      </c>
      <c r="E376" s="230" t="s">
        <v>1045</v>
      </c>
      <c r="F376" s="231" t="s">
        <v>1046</v>
      </c>
      <c r="G376" s="232" t="s">
        <v>205</v>
      </c>
      <c r="H376" s="233">
        <v>416</v>
      </c>
      <c r="I376" s="234"/>
      <c r="J376" s="235">
        <f>ROUND(I376*H376,2)</f>
        <v>0</v>
      </c>
      <c r="K376" s="231" t="s">
        <v>1</v>
      </c>
      <c r="L376" s="39"/>
      <c r="M376" s="236" t="s">
        <v>1</v>
      </c>
      <c r="N376" s="237" t="s">
        <v>41</v>
      </c>
      <c r="O376" s="82"/>
      <c r="P376" s="238">
        <f>O376*H376</f>
        <v>0</v>
      </c>
      <c r="Q376" s="238">
        <v>0</v>
      </c>
      <c r="R376" s="238">
        <f>Q376*H376</f>
        <v>0</v>
      </c>
      <c r="S376" s="238">
        <v>0</v>
      </c>
      <c r="T376" s="239">
        <f>S376*H376</f>
        <v>0</v>
      </c>
      <c r="AR376" s="240" t="s">
        <v>230</v>
      </c>
      <c r="AT376" s="240" t="s">
        <v>168</v>
      </c>
      <c r="AU376" s="240" t="s">
        <v>89</v>
      </c>
      <c r="AY376" s="13" t="s">
        <v>166</v>
      </c>
      <c r="BE376" s="241">
        <f>IF(N376="základní",J376,0)</f>
        <v>0</v>
      </c>
      <c r="BF376" s="241">
        <f>IF(N376="snížená",J376,0)</f>
        <v>0</v>
      </c>
      <c r="BG376" s="241">
        <f>IF(N376="zákl. přenesená",J376,0)</f>
        <v>0</v>
      </c>
      <c r="BH376" s="241">
        <f>IF(N376="sníž. přenesená",J376,0)</f>
        <v>0</v>
      </c>
      <c r="BI376" s="241">
        <f>IF(N376="nulová",J376,0)</f>
        <v>0</v>
      </c>
      <c r="BJ376" s="13" t="s">
        <v>83</v>
      </c>
      <c r="BK376" s="241">
        <f>ROUND(I376*H376,2)</f>
        <v>0</v>
      </c>
      <c r="BL376" s="13" t="s">
        <v>230</v>
      </c>
      <c r="BM376" s="240" t="s">
        <v>1047</v>
      </c>
    </row>
    <row r="377" s="1" customFormat="1" ht="24" customHeight="1">
      <c r="B377" s="34"/>
      <c r="C377" s="229" t="s">
        <v>1048</v>
      </c>
      <c r="D377" s="229" t="s">
        <v>168</v>
      </c>
      <c r="E377" s="230" t="s">
        <v>1049</v>
      </c>
      <c r="F377" s="231" t="s">
        <v>1050</v>
      </c>
      <c r="G377" s="232" t="s">
        <v>245</v>
      </c>
      <c r="H377" s="233">
        <v>331</v>
      </c>
      <c r="I377" s="234"/>
      <c r="J377" s="235">
        <f>ROUND(I377*H377,2)</f>
        <v>0</v>
      </c>
      <c r="K377" s="231" t="s">
        <v>1</v>
      </c>
      <c r="L377" s="39"/>
      <c r="M377" s="236" t="s">
        <v>1</v>
      </c>
      <c r="N377" s="237" t="s">
        <v>41</v>
      </c>
      <c r="O377" s="82"/>
      <c r="P377" s="238">
        <f>O377*H377</f>
        <v>0</v>
      </c>
      <c r="Q377" s="238">
        <v>0</v>
      </c>
      <c r="R377" s="238">
        <f>Q377*H377</f>
        <v>0</v>
      </c>
      <c r="S377" s="238">
        <v>0</v>
      </c>
      <c r="T377" s="239">
        <f>S377*H377</f>
        <v>0</v>
      </c>
      <c r="AR377" s="240" t="s">
        <v>230</v>
      </c>
      <c r="AT377" s="240" t="s">
        <v>168</v>
      </c>
      <c r="AU377" s="240" t="s">
        <v>89</v>
      </c>
      <c r="AY377" s="13" t="s">
        <v>166</v>
      </c>
      <c r="BE377" s="241">
        <f>IF(N377="základní",J377,0)</f>
        <v>0</v>
      </c>
      <c r="BF377" s="241">
        <f>IF(N377="snížená",J377,0)</f>
        <v>0</v>
      </c>
      <c r="BG377" s="241">
        <f>IF(N377="zákl. přenesená",J377,0)</f>
        <v>0</v>
      </c>
      <c r="BH377" s="241">
        <f>IF(N377="sníž. přenesená",J377,0)</f>
        <v>0</v>
      </c>
      <c r="BI377" s="241">
        <f>IF(N377="nulová",J377,0)</f>
        <v>0</v>
      </c>
      <c r="BJ377" s="13" t="s">
        <v>83</v>
      </c>
      <c r="BK377" s="241">
        <f>ROUND(I377*H377,2)</f>
        <v>0</v>
      </c>
      <c r="BL377" s="13" t="s">
        <v>230</v>
      </c>
      <c r="BM377" s="240" t="s">
        <v>1051</v>
      </c>
    </row>
    <row r="378" s="1" customFormat="1" ht="16.5" customHeight="1">
      <c r="B378" s="34"/>
      <c r="C378" s="242" t="s">
        <v>1052</v>
      </c>
      <c r="D378" s="242" t="s">
        <v>394</v>
      </c>
      <c r="E378" s="243" t="s">
        <v>1053</v>
      </c>
      <c r="F378" s="244" t="s">
        <v>1054</v>
      </c>
      <c r="G378" s="245" t="s">
        <v>245</v>
      </c>
      <c r="H378" s="246">
        <v>364</v>
      </c>
      <c r="I378" s="247"/>
      <c r="J378" s="248">
        <f>ROUND(I378*H378,2)</f>
        <v>0</v>
      </c>
      <c r="K378" s="244" t="s">
        <v>1</v>
      </c>
      <c r="L378" s="249"/>
      <c r="M378" s="250" t="s">
        <v>1</v>
      </c>
      <c r="N378" s="251" t="s">
        <v>41</v>
      </c>
      <c r="O378" s="82"/>
      <c r="P378" s="238">
        <f>O378*H378</f>
        <v>0</v>
      </c>
      <c r="Q378" s="238">
        <v>0</v>
      </c>
      <c r="R378" s="238">
        <f>Q378*H378</f>
        <v>0</v>
      </c>
      <c r="S378" s="238">
        <v>0</v>
      </c>
      <c r="T378" s="239">
        <f>S378*H378</f>
        <v>0</v>
      </c>
      <c r="AR378" s="240" t="s">
        <v>296</v>
      </c>
      <c r="AT378" s="240" t="s">
        <v>394</v>
      </c>
      <c r="AU378" s="240" t="s">
        <v>89</v>
      </c>
      <c r="AY378" s="13" t="s">
        <v>166</v>
      </c>
      <c r="BE378" s="241">
        <f>IF(N378="základní",J378,0)</f>
        <v>0</v>
      </c>
      <c r="BF378" s="241">
        <f>IF(N378="snížená",J378,0)</f>
        <v>0</v>
      </c>
      <c r="BG378" s="241">
        <f>IF(N378="zákl. přenesená",J378,0)</f>
        <v>0</v>
      </c>
      <c r="BH378" s="241">
        <f>IF(N378="sníž. přenesená",J378,0)</f>
        <v>0</v>
      </c>
      <c r="BI378" s="241">
        <f>IF(N378="nulová",J378,0)</f>
        <v>0</v>
      </c>
      <c r="BJ378" s="13" t="s">
        <v>83</v>
      </c>
      <c r="BK378" s="241">
        <f>ROUND(I378*H378,2)</f>
        <v>0</v>
      </c>
      <c r="BL378" s="13" t="s">
        <v>230</v>
      </c>
      <c r="BM378" s="240" t="s">
        <v>1055</v>
      </c>
    </row>
    <row r="379" s="1" customFormat="1" ht="16.5" customHeight="1">
      <c r="B379" s="34"/>
      <c r="C379" s="229" t="s">
        <v>1056</v>
      </c>
      <c r="D379" s="229" t="s">
        <v>168</v>
      </c>
      <c r="E379" s="230" t="s">
        <v>1057</v>
      </c>
      <c r="F379" s="231" t="s">
        <v>1058</v>
      </c>
      <c r="G379" s="232" t="s">
        <v>245</v>
      </c>
      <c r="H379" s="233">
        <v>331</v>
      </c>
      <c r="I379" s="234"/>
      <c r="J379" s="235">
        <f>ROUND(I379*H379,2)</f>
        <v>0</v>
      </c>
      <c r="K379" s="231" t="s">
        <v>1</v>
      </c>
      <c r="L379" s="39"/>
      <c r="M379" s="236" t="s">
        <v>1</v>
      </c>
      <c r="N379" s="237" t="s">
        <v>41</v>
      </c>
      <c r="O379" s="82"/>
      <c r="P379" s="238">
        <f>O379*H379</f>
        <v>0</v>
      </c>
      <c r="Q379" s="238">
        <v>0</v>
      </c>
      <c r="R379" s="238">
        <f>Q379*H379</f>
        <v>0</v>
      </c>
      <c r="S379" s="238">
        <v>0</v>
      </c>
      <c r="T379" s="239">
        <f>S379*H379</f>
        <v>0</v>
      </c>
      <c r="AR379" s="240" t="s">
        <v>230</v>
      </c>
      <c r="AT379" s="240" t="s">
        <v>168</v>
      </c>
      <c r="AU379" s="240" t="s">
        <v>89</v>
      </c>
      <c r="AY379" s="13" t="s">
        <v>166</v>
      </c>
      <c r="BE379" s="241">
        <f>IF(N379="základní",J379,0)</f>
        <v>0</v>
      </c>
      <c r="BF379" s="241">
        <f>IF(N379="snížená",J379,0)</f>
        <v>0</v>
      </c>
      <c r="BG379" s="241">
        <f>IF(N379="zákl. přenesená",J379,0)</f>
        <v>0</v>
      </c>
      <c r="BH379" s="241">
        <f>IF(N379="sníž. přenesená",J379,0)</f>
        <v>0</v>
      </c>
      <c r="BI379" s="241">
        <f>IF(N379="nulová",J379,0)</f>
        <v>0</v>
      </c>
      <c r="BJ379" s="13" t="s">
        <v>83</v>
      </c>
      <c r="BK379" s="241">
        <f>ROUND(I379*H379,2)</f>
        <v>0</v>
      </c>
      <c r="BL379" s="13" t="s">
        <v>230</v>
      </c>
      <c r="BM379" s="240" t="s">
        <v>1059</v>
      </c>
    </row>
    <row r="380" s="1" customFormat="1" ht="16.5" customHeight="1">
      <c r="B380" s="34"/>
      <c r="C380" s="229" t="s">
        <v>1060</v>
      </c>
      <c r="D380" s="229" t="s">
        <v>168</v>
      </c>
      <c r="E380" s="230" t="s">
        <v>1061</v>
      </c>
      <c r="F380" s="231" t="s">
        <v>1062</v>
      </c>
      <c r="G380" s="232" t="s">
        <v>245</v>
      </c>
      <c r="H380" s="233">
        <v>331</v>
      </c>
      <c r="I380" s="234"/>
      <c r="J380" s="235">
        <f>ROUND(I380*H380,2)</f>
        <v>0</v>
      </c>
      <c r="K380" s="231" t="s">
        <v>1</v>
      </c>
      <c r="L380" s="39"/>
      <c r="M380" s="236" t="s">
        <v>1</v>
      </c>
      <c r="N380" s="237" t="s">
        <v>41</v>
      </c>
      <c r="O380" s="82"/>
      <c r="P380" s="238">
        <f>O380*H380</f>
        <v>0</v>
      </c>
      <c r="Q380" s="238">
        <v>0</v>
      </c>
      <c r="R380" s="238">
        <f>Q380*H380</f>
        <v>0</v>
      </c>
      <c r="S380" s="238">
        <v>0</v>
      </c>
      <c r="T380" s="239">
        <f>S380*H380</f>
        <v>0</v>
      </c>
      <c r="AR380" s="240" t="s">
        <v>230</v>
      </c>
      <c r="AT380" s="240" t="s">
        <v>168</v>
      </c>
      <c r="AU380" s="240" t="s">
        <v>89</v>
      </c>
      <c r="AY380" s="13" t="s">
        <v>166</v>
      </c>
      <c r="BE380" s="241">
        <f>IF(N380="základní",J380,0)</f>
        <v>0</v>
      </c>
      <c r="BF380" s="241">
        <f>IF(N380="snížená",J380,0)</f>
        <v>0</v>
      </c>
      <c r="BG380" s="241">
        <f>IF(N380="zákl. přenesená",J380,0)</f>
        <v>0</v>
      </c>
      <c r="BH380" s="241">
        <f>IF(N380="sníž. přenesená",J380,0)</f>
        <v>0</v>
      </c>
      <c r="BI380" s="241">
        <f>IF(N380="nulová",J380,0)</f>
        <v>0</v>
      </c>
      <c r="BJ380" s="13" t="s">
        <v>83</v>
      </c>
      <c r="BK380" s="241">
        <f>ROUND(I380*H380,2)</f>
        <v>0</v>
      </c>
      <c r="BL380" s="13" t="s">
        <v>230</v>
      </c>
      <c r="BM380" s="240" t="s">
        <v>1063</v>
      </c>
    </row>
    <row r="381" s="1" customFormat="1" ht="24" customHeight="1">
      <c r="B381" s="34"/>
      <c r="C381" s="229" t="s">
        <v>1064</v>
      </c>
      <c r="D381" s="229" t="s">
        <v>168</v>
      </c>
      <c r="E381" s="230" t="s">
        <v>1065</v>
      </c>
      <c r="F381" s="231" t="s">
        <v>1066</v>
      </c>
      <c r="G381" s="232" t="s">
        <v>245</v>
      </c>
      <c r="H381" s="233">
        <v>569</v>
      </c>
      <c r="I381" s="234"/>
      <c r="J381" s="235">
        <f>ROUND(I381*H381,2)</f>
        <v>0</v>
      </c>
      <c r="K381" s="231" t="s">
        <v>1</v>
      </c>
      <c r="L381" s="39"/>
      <c r="M381" s="236" t="s">
        <v>1</v>
      </c>
      <c r="N381" s="237" t="s">
        <v>41</v>
      </c>
      <c r="O381" s="82"/>
      <c r="P381" s="238">
        <f>O381*H381</f>
        <v>0</v>
      </c>
      <c r="Q381" s="238">
        <v>0</v>
      </c>
      <c r="R381" s="238">
        <f>Q381*H381</f>
        <v>0</v>
      </c>
      <c r="S381" s="238">
        <v>0</v>
      </c>
      <c r="T381" s="239">
        <f>S381*H381</f>
        <v>0</v>
      </c>
      <c r="AR381" s="240" t="s">
        <v>230</v>
      </c>
      <c r="AT381" s="240" t="s">
        <v>168</v>
      </c>
      <c r="AU381" s="240" t="s">
        <v>89</v>
      </c>
      <c r="AY381" s="13" t="s">
        <v>166</v>
      </c>
      <c r="BE381" s="241">
        <f>IF(N381="základní",J381,0)</f>
        <v>0</v>
      </c>
      <c r="BF381" s="241">
        <f>IF(N381="snížená",J381,0)</f>
        <v>0</v>
      </c>
      <c r="BG381" s="241">
        <f>IF(N381="zákl. přenesená",J381,0)</f>
        <v>0</v>
      </c>
      <c r="BH381" s="241">
        <f>IF(N381="sníž. přenesená",J381,0)</f>
        <v>0</v>
      </c>
      <c r="BI381" s="241">
        <f>IF(N381="nulová",J381,0)</f>
        <v>0</v>
      </c>
      <c r="BJ381" s="13" t="s">
        <v>83</v>
      </c>
      <c r="BK381" s="241">
        <f>ROUND(I381*H381,2)</f>
        <v>0</v>
      </c>
      <c r="BL381" s="13" t="s">
        <v>230</v>
      </c>
      <c r="BM381" s="240" t="s">
        <v>1067</v>
      </c>
    </row>
    <row r="382" s="1" customFormat="1" ht="24" customHeight="1">
      <c r="B382" s="34"/>
      <c r="C382" s="229" t="s">
        <v>1068</v>
      </c>
      <c r="D382" s="229" t="s">
        <v>168</v>
      </c>
      <c r="E382" s="230" t="s">
        <v>1069</v>
      </c>
      <c r="F382" s="231" t="s">
        <v>1070</v>
      </c>
      <c r="G382" s="232" t="s">
        <v>759</v>
      </c>
      <c r="H382" s="252"/>
      <c r="I382" s="234"/>
      <c r="J382" s="235">
        <f>ROUND(I382*H382,2)</f>
        <v>0</v>
      </c>
      <c r="K382" s="231" t="s">
        <v>1</v>
      </c>
      <c r="L382" s="39"/>
      <c r="M382" s="236" t="s">
        <v>1</v>
      </c>
      <c r="N382" s="237" t="s">
        <v>41</v>
      </c>
      <c r="O382" s="82"/>
      <c r="P382" s="238">
        <f>O382*H382</f>
        <v>0</v>
      </c>
      <c r="Q382" s="238">
        <v>0</v>
      </c>
      <c r="R382" s="238">
        <f>Q382*H382</f>
        <v>0</v>
      </c>
      <c r="S382" s="238">
        <v>0</v>
      </c>
      <c r="T382" s="239">
        <f>S382*H382</f>
        <v>0</v>
      </c>
      <c r="AR382" s="240" t="s">
        <v>230</v>
      </c>
      <c r="AT382" s="240" t="s">
        <v>168</v>
      </c>
      <c r="AU382" s="240" t="s">
        <v>89</v>
      </c>
      <c r="AY382" s="13" t="s">
        <v>166</v>
      </c>
      <c r="BE382" s="241">
        <f>IF(N382="základní",J382,0)</f>
        <v>0</v>
      </c>
      <c r="BF382" s="241">
        <f>IF(N382="snížená",J382,0)</f>
        <v>0</v>
      </c>
      <c r="BG382" s="241">
        <f>IF(N382="zákl. přenesená",J382,0)</f>
        <v>0</v>
      </c>
      <c r="BH382" s="241">
        <f>IF(N382="sníž. přenesená",J382,0)</f>
        <v>0</v>
      </c>
      <c r="BI382" s="241">
        <f>IF(N382="nulová",J382,0)</f>
        <v>0</v>
      </c>
      <c r="BJ382" s="13" t="s">
        <v>83</v>
      </c>
      <c r="BK382" s="241">
        <f>ROUND(I382*H382,2)</f>
        <v>0</v>
      </c>
      <c r="BL382" s="13" t="s">
        <v>230</v>
      </c>
      <c r="BM382" s="240" t="s">
        <v>1071</v>
      </c>
    </row>
    <row r="383" s="11" customFormat="1" ht="22.8" customHeight="1">
      <c r="B383" s="213"/>
      <c r="C383" s="214"/>
      <c r="D383" s="215" t="s">
        <v>75</v>
      </c>
      <c r="E383" s="227" t="s">
        <v>1072</v>
      </c>
      <c r="F383" s="227" t="s">
        <v>1073</v>
      </c>
      <c r="G383" s="214"/>
      <c r="H383" s="214"/>
      <c r="I383" s="217"/>
      <c r="J383" s="228">
        <f>BK383</f>
        <v>0</v>
      </c>
      <c r="K383" s="214"/>
      <c r="L383" s="219"/>
      <c r="M383" s="220"/>
      <c r="N383" s="221"/>
      <c r="O383" s="221"/>
      <c r="P383" s="222">
        <f>SUM(P384:P387)</f>
        <v>0</v>
      </c>
      <c r="Q383" s="221"/>
      <c r="R383" s="222">
        <f>SUM(R384:R387)</f>
        <v>0</v>
      </c>
      <c r="S383" s="221"/>
      <c r="T383" s="223">
        <f>SUM(T384:T387)</f>
        <v>0</v>
      </c>
      <c r="AR383" s="224" t="s">
        <v>89</v>
      </c>
      <c r="AT383" s="225" t="s">
        <v>75</v>
      </c>
      <c r="AU383" s="225" t="s">
        <v>83</v>
      </c>
      <c r="AY383" s="224" t="s">
        <v>166</v>
      </c>
      <c r="BK383" s="226">
        <f>SUM(BK384:BK387)</f>
        <v>0</v>
      </c>
    </row>
    <row r="384" s="1" customFormat="1" ht="24" customHeight="1">
      <c r="B384" s="34"/>
      <c r="C384" s="229" t="s">
        <v>1074</v>
      </c>
      <c r="D384" s="229" t="s">
        <v>168</v>
      </c>
      <c r="E384" s="230" t="s">
        <v>1075</v>
      </c>
      <c r="F384" s="231" t="s">
        <v>1076</v>
      </c>
      <c r="G384" s="232" t="s">
        <v>245</v>
      </c>
      <c r="H384" s="233">
        <v>730</v>
      </c>
      <c r="I384" s="234"/>
      <c r="J384" s="235">
        <f>ROUND(I384*H384,2)</f>
        <v>0</v>
      </c>
      <c r="K384" s="231" t="s">
        <v>1</v>
      </c>
      <c r="L384" s="39"/>
      <c r="M384" s="236" t="s">
        <v>1</v>
      </c>
      <c r="N384" s="237" t="s">
        <v>41</v>
      </c>
      <c r="O384" s="82"/>
      <c r="P384" s="238">
        <f>O384*H384</f>
        <v>0</v>
      </c>
      <c r="Q384" s="238">
        <v>0</v>
      </c>
      <c r="R384" s="238">
        <f>Q384*H384</f>
        <v>0</v>
      </c>
      <c r="S384" s="238">
        <v>0</v>
      </c>
      <c r="T384" s="239">
        <f>S384*H384</f>
        <v>0</v>
      </c>
      <c r="AR384" s="240" t="s">
        <v>230</v>
      </c>
      <c r="AT384" s="240" t="s">
        <v>168</v>
      </c>
      <c r="AU384" s="240" t="s">
        <v>89</v>
      </c>
      <c r="AY384" s="13" t="s">
        <v>166</v>
      </c>
      <c r="BE384" s="241">
        <f>IF(N384="základní",J384,0)</f>
        <v>0</v>
      </c>
      <c r="BF384" s="241">
        <f>IF(N384="snížená",J384,0)</f>
        <v>0</v>
      </c>
      <c r="BG384" s="241">
        <f>IF(N384="zákl. přenesená",J384,0)</f>
        <v>0</v>
      </c>
      <c r="BH384" s="241">
        <f>IF(N384="sníž. přenesená",J384,0)</f>
        <v>0</v>
      </c>
      <c r="BI384" s="241">
        <f>IF(N384="nulová",J384,0)</f>
        <v>0</v>
      </c>
      <c r="BJ384" s="13" t="s">
        <v>83</v>
      </c>
      <c r="BK384" s="241">
        <f>ROUND(I384*H384,2)</f>
        <v>0</v>
      </c>
      <c r="BL384" s="13" t="s">
        <v>230</v>
      </c>
      <c r="BM384" s="240" t="s">
        <v>1077</v>
      </c>
    </row>
    <row r="385" s="1" customFormat="1" ht="24" customHeight="1">
      <c r="B385" s="34"/>
      <c r="C385" s="229" t="s">
        <v>1078</v>
      </c>
      <c r="D385" s="229" t="s">
        <v>168</v>
      </c>
      <c r="E385" s="230" t="s">
        <v>1079</v>
      </c>
      <c r="F385" s="231" t="s">
        <v>1080</v>
      </c>
      <c r="G385" s="232" t="s">
        <v>245</v>
      </c>
      <c r="H385" s="233">
        <v>730</v>
      </c>
      <c r="I385" s="234"/>
      <c r="J385" s="235">
        <f>ROUND(I385*H385,2)</f>
        <v>0</v>
      </c>
      <c r="K385" s="231" t="s">
        <v>1</v>
      </c>
      <c r="L385" s="39"/>
      <c r="M385" s="236" t="s">
        <v>1</v>
      </c>
      <c r="N385" s="237" t="s">
        <v>41</v>
      </c>
      <c r="O385" s="82"/>
      <c r="P385" s="238">
        <f>O385*H385</f>
        <v>0</v>
      </c>
      <c r="Q385" s="238">
        <v>0</v>
      </c>
      <c r="R385" s="238">
        <f>Q385*H385</f>
        <v>0</v>
      </c>
      <c r="S385" s="238">
        <v>0</v>
      </c>
      <c r="T385" s="239">
        <f>S385*H385</f>
        <v>0</v>
      </c>
      <c r="AR385" s="240" t="s">
        <v>230</v>
      </c>
      <c r="AT385" s="240" t="s">
        <v>168</v>
      </c>
      <c r="AU385" s="240" t="s">
        <v>89</v>
      </c>
      <c r="AY385" s="13" t="s">
        <v>166</v>
      </c>
      <c r="BE385" s="241">
        <f>IF(N385="základní",J385,0)</f>
        <v>0</v>
      </c>
      <c r="BF385" s="241">
        <f>IF(N385="snížená",J385,0)</f>
        <v>0</v>
      </c>
      <c r="BG385" s="241">
        <f>IF(N385="zákl. přenesená",J385,0)</f>
        <v>0</v>
      </c>
      <c r="BH385" s="241">
        <f>IF(N385="sníž. přenesená",J385,0)</f>
        <v>0</v>
      </c>
      <c r="BI385" s="241">
        <f>IF(N385="nulová",J385,0)</f>
        <v>0</v>
      </c>
      <c r="BJ385" s="13" t="s">
        <v>83</v>
      </c>
      <c r="BK385" s="241">
        <f>ROUND(I385*H385,2)</f>
        <v>0</v>
      </c>
      <c r="BL385" s="13" t="s">
        <v>230</v>
      </c>
      <c r="BM385" s="240" t="s">
        <v>1081</v>
      </c>
    </row>
    <row r="386" s="1" customFormat="1" ht="16.5" customHeight="1">
      <c r="B386" s="34"/>
      <c r="C386" s="229" t="s">
        <v>1082</v>
      </c>
      <c r="D386" s="229" t="s">
        <v>168</v>
      </c>
      <c r="E386" s="230" t="s">
        <v>1083</v>
      </c>
      <c r="F386" s="231" t="s">
        <v>1084</v>
      </c>
      <c r="G386" s="232" t="s">
        <v>205</v>
      </c>
      <c r="H386" s="233">
        <v>590</v>
      </c>
      <c r="I386" s="234"/>
      <c r="J386" s="235">
        <f>ROUND(I386*H386,2)</f>
        <v>0</v>
      </c>
      <c r="K386" s="231" t="s">
        <v>1</v>
      </c>
      <c r="L386" s="39"/>
      <c r="M386" s="236" t="s">
        <v>1</v>
      </c>
      <c r="N386" s="237" t="s">
        <v>41</v>
      </c>
      <c r="O386" s="82"/>
      <c r="P386" s="238">
        <f>O386*H386</f>
        <v>0</v>
      </c>
      <c r="Q386" s="238">
        <v>0</v>
      </c>
      <c r="R386" s="238">
        <f>Q386*H386</f>
        <v>0</v>
      </c>
      <c r="S386" s="238">
        <v>0</v>
      </c>
      <c r="T386" s="239">
        <f>S386*H386</f>
        <v>0</v>
      </c>
      <c r="AR386" s="240" t="s">
        <v>230</v>
      </c>
      <c r="AT386" s="240" t="s">
        <v>168</v>
      </c>
      <c r="AU386" s="240" t="s">
        <v>89</v>
      </c>
      <c r="AY386" s="13" t="s">
        <v>166</v>
      </c>
      <c r="BE386" s="241">
        <f>IF(N386="základní",J386,0)</f>
        <v>0</v>
      </c>
      <c r="BF386" s="241">
        <f>IF(N386="snížená",J386,0)</f>
        <v>0</v>
      </c>
      <c r="BG386" s="241">
        <f>IF(N386="zákl. přenesená",J386,0)</f>
        <v>0</v>
      </c>
      <c r="BH386" s="241">
        <f>IF(N386="sníž. přenesená",J386,0)</f>
        <v>0</v>
      </c>
      <c r="BI386" s="241">
        <f>IF(N386="nulová",J386,0)</f>
        <v>0</v>
      </c>
      <c r="BJ386" s="13" t="s">
        <v>83</v>
      </c>
      <c r="BK386" s="241">
        <f>ROUND(I386*H386,2)</f>
        <v>0</v>
      </c>
      <c r="BL386" s="13" t="s">
        <v>230</v>
      </c>
      <c r="BM386" s="240" t="s">
        <v>1085</v>
      </c>
    </row>
    <row r="387" s="1" customFormat="1" ht="24" customHeight="1">
      <c r="B387" s="34"/>
      <c r="C387" s="229" t="s">
        <v>1086</v>
      </c>
      <c r="D387" s="229" t="s">
        <v>168</v>
      </c>
      <c r="E387" s="230" t="s">
        <v>1087</v>
      </c>
      <c r="F387" s="231" t="s">
        <v>1088</v>
      </c>
      <c r="G387" s="232" t="s">
        <v>759</v>
      </c>
      <c r="H387" s="252"/>
      <c r="I387" s="234"/>
      <c r="J387" s="235">
        <f>ROUND(I387*H387,2)</f>
        <v>0</v>
      </c>
      <c r="K387" s="231" t="s">
        <v>1</v>
      </c>
      <c r="L387" s="39"/>
      <c r="M387" s="236" t="s">
        <v>1</v>
      </c>
      <c r="N387" s="237" t="s">
        <v>41</v>
      </c>
      <c r="O387" s="82"/>
      <c r="P387" s="238">
        <f>O387*H387</f>
        <v>0</v>
      </c>
      <c r="Q387" s="238">
        <v>0</v>
      </c>
      <c r="R387" s="238">
        <f>Q387*H387</f>
        <v>0</v>
      </c>
      <c r="S387" s="238">
        <v>0</v>
      </c>
      <c r="T387" s="239">
        <f>S387*H387</f>
        <v>0</v>
      </c>
      <c r="AR387" s="240" t="s">
        <v>230</v>
      </c>
      <c r="AT387" s="240" t="s">
        <v>168</v>
      </c>
      <c r="AU387" s="240" t="s">
        <v>89</v>
      </c>
      <c r="AY387" s="13" t="s">
        <v>166</v>
      </c>
      <c r="BE387" s="241">
        <f>IF(N387="základní",J387,0)</f>
        <v>0</v>
      </c>
      <c r="BF387" s="241">
        <f>IF(N387="snížená",J387,0)</f>
        <v>0</v>
      </c>
      <c r="BG387" s="241">
        <f>IF(N387="zákl. přenesená",J387,0)</f>
        <v>0</v>
      </c>
      <c r="BH387" s="241">
        <f>IF(N387="sníž. přenesená",J387,0)</f>
        <v>0</v>
      </c>
      <c r="BI387" s="241">
        <f>IF(N387="nulová",J387,0)</f>
        <v>0</v>
      </c>
      <c r="BJ387" s="13" t="s">
        <v>83</v>
      </c>
      <c r="BK387" s="241">
        <f>ROUND(I387*H387,2)</f>
        <v>0</v>
      </c>
      <c r="BL387" s="13" t="s">
        <v>230</v>
      </c>
      <c r="BM387" s="240" t="s">
        <v>1089</v>
      </c>
    </row>
    <row r="388" s="11" customFormat="1" ht="22.8" customHeight="1">
      <c r="B388" s="213"/>
      <c r="C388" s="214"/>
      <c r="D388" s="215" t="s">
        <v>75</v>
      </c>
      <c r="E388" s="227" t="s">
        <v>1090</v>
      </c>
      <c r="F388" s="227" t="s">
        <v>1091</v>
      </c>
      <c r="G388" s="214"/>
      <c r="H388" s="214"/>
      <c r="I388" s="217"/>
      <c r="J388" s="228">
        <f>BK388</f>
        <v>0</v>
      </c>
      <c r="K388" s="214"/>
      <c r="L388" s="219"/>
      <c r="M388" s="220"/>
      <c r="N388" s="221"/>
      <c r="O388" s="221"/>
      <c r="P388" s="222">
        <f>SUM(P389:P397)</f>
        <v>0</v>
      </c>
      <c r="Q388" s="221"/>
      <c r="R388" s="222">
        <f>SUM(R389:R397)</f>
        <v>0</v>
      </c>
      <c r="S388" s="221"/>
      <c r="T388" s="223">
        <f>SUM(T389:T397)</f>
        <v>0</v>
      </c>
      <c r="AR388" s="224" t="s">
        <v>89</v>
      </c>
      <c r="AT388" s="225" t="s">
        <v>75</v>
      </c>
      <c r="AU388" s="225" t="s">
        <v>83</v>
      </c>
      <c r="AY388" s="224" t="s">
        <v>166</v>
      </c>
      <c r="BK388" s="226">
        <f>SUM(BK389:BK397)</f>
        <v>0</v>
      </c>
    </row>
    <row r="389" s="1" customFormat="1" ht="24" customHeight="1">
      <c r="B389" s="34"/>
      <c r="C389" s="229" t="s">
        <v>1092</v>
      </c>
      <c r="D389" s="229" t="s">
        <v>168</v>
      </c>
      <c r="E389" s="230" t="s">
        <v>1093</v>
      </c>
      <c r="F389" s="231" t="s">
        <v>1094</v>
      </c>
      <c r="G389" s="232" t="s">
        <v>245</v>
      </c>
      <c r="H389" s="233">
        <v>199</v>
      </c>
      <c r="I389" s="234"/>
      <c r="J389" s="235">
        <f>ROUND(I389*H389,2)</f>
        <v>0</v>
      </c>
      <c r="K389" s="231" t="s">
        <v>1</v>
      </c>
      <c r="L389" s="39"/>
      <c r="M389" s="236" t="s">
        <v>1</v>
      </c>
      <c r="N389" s="237" t="s">
        <v>41</v>
      </c>
      <c r="O389" s="82"/>
      <c r="P389" s="238">
        <f>O389*H389</f>
        <v>0</v>
      </c>
      <c r="Q389" s="238">
        <v>0</v>
      </c>
      <c r="R389" s="238">
        <f>Q389*H389</f>
        <v>0</v>
      </c>
      <c r="S389" s="238">
        <v>0</v>
      </c>
      <c r="T389" s="239">
        <f>S389*H389</f>
        <v>0</v>
      </c>
      <c r="AR389" s="240" t="s">
        <v>230</v>
      </c>
      <c r="AT389" s="240" t="s">
        <v>168</v>
      </c>
      <c r="AU389" s="240" t="s">
        <v>89</v>
      </c>
      <c r="AY389" s="13" t="s">
        <v>166</v>
      </c>
      <c r="BE389" s="241">
        <f>IF(N389="základní",J389,0)</f>
        <v>0</v>
      </c>
      <c r="BF389" s="241">
        <f>IF(N389="snížená",J389,0)</f>
        <v>0</v>
      </c>
      <c r="BG389" s="241">
        <f>IF(N389="zákl. přenesená",J389,0)</f>
        <v>0</v>
      </c>
      <c r="BH389" s="241">
        <f>IF(N389="sníž. přenesená",J389,0)</f>
        <v>0</v>
      </c>
      <c r="BI389" s="241">
        <f>IF(N389="nulová",J389,0)</f>
        <v>0</v>
      </c>
      <c r="BJ389" s="13" t="s">
        <v>83</v>
      </c>
      <c r="BK389" s="241">
        <f>ROUND(I389*H389,2)</f>
        <v>0</v>
      </c>
      <c r="BL389" s="13" t="s">
        <v>230</v>
      </c>
      <c r="BM389" s="240" t="s">
        <v>1095</v>
      </c>
    </row>
    <row r="390" s="1" customFormat="1" ht="16.5" customHeight="1">
      <c r="B390" s="34"/>
      <c r="C390" s="242" t="s">
        <v>1096</v>
      </c>
      <c r="D390" s="242" t="s">
        <v>394</v>
      </c>
      <c r="E390" s="243" t="s">
        <v>1097</v>
      </c>
      <c r="F390" s="244" t="s">
        <v>1098</v>
      </c>
      <c r="G390" s="245" t="s">
        <v>245</v>
      </c>
      <c r="H390" s="246">
        <v>226</v>
      </c>
      <c r="I390" s="247"/>
      <c r="J390" s="248">
        <f>ROUND(I390*H390,2)</f>
        <v>0</v>
      </c>
      <c r="K390" s="244" t="s">
        <v>1</v>
      </c>
      <c r="L390" s="249"/>
      <c r="M390" s="250" t="s">
        <v>1</v>
      </c>
      <c r="N390" s="251" t="s">
        <v>41</v>
      </c>
      <c r="O390" s="82"/>
      <c r="P390" s="238">
        <f>O390*H390</f>
        <v>0</v>
      </c>
      <c r="Q390" s="238">
        <v>0</v>
      </c>
      <c r="R390" s="238">
        <f>Q390*H390</f>
        <v>0</v>
      </c>
      <c r="S390" s="238">
        <v>0</v>
      </c>
      <c r="T390" s="239">
        <f>S390*H390</f>
        <v>0</v>
      </c>
      <c r="AR390" s="240" t="s">
        <v>296</v>
      </c>
      <c r="AT390" s="240" t="s">
        <v>394</v>
      </c>
      <c r="AU390" s="240" t="s">
        <v>89</v>
      </c>
      <c r="AY390" s="13" t="s">
        <v>166</v>
      </c>
      <c r="BE390" s="241">
        <f>IF(N390="základní",J390,0)</f>
        <v>0</v>
      </c>
      <c r="BF390" s="241">
        <f>IF(N390="snížená",J390,0)</f>
        <v>0</v>
      </c>
      <c r="BG390" s="241">
        <f>IF(N390="zákl. přenesená",J390,0)</f>
        <v>0</v>
      </c>
      <c r="BH390" s="241">
        <f>IF(N390="sníž. přenesená",J390,0)</f>
        <v>0</v>
      </c>
      <c r="BI390" s="241">
        <f>IF(N390="nulová",J390,0)</f>
        <v>0</v>
      </c>
      <c r="BJ390" s="13" t="s">
        <v>83</v>
      </c>
      <c r="BK390" s="241">
        <f>ROUND(I390*H390,2)</f>
        <v>0</v>
      </c>
      <c r="BL390" s="13" t="s">
        <v>230</v>
      </c>
      <c r="BM390" s="240" t="s">
        <v>1099</v>
      </c>
    </row>
    <row r="391" s="1" customFormat="1" ht="16.5" customHeight="1">
      <c r="B391" s="34"/>
      <c r="C391" s="229" t="s">
        <v>1100</v>
      </c>
      <c r="D391" s="229" t="s">
        <v>168</v>
      </c>
      <c r="E391" s="230" t="s">
        <v>1101</v>
      </c>
      <c r="F391" s="231" t="s">
        <v>1102</v>
      </c>
      <c r="G391" s="232" t="s">
        <v>205</v>
      </c>
      <c r="H391" s="233">
        <v>121</v>
      </c>
      <c r="I391" s="234"/>
      <c r="J391" s="235">
        <f>ROUND(I391*H391,2)</f>
        <v>0</v>
      </c>
      <c r="K391" s="231" t="s">
        <v>1</v>
      </c>
      <c r="L391" s="39"/>
      <c r="M391" s="236" t="s">
        <v>1</v>
      </c>
      <c r="N391" s="237" t="s">
        <v>41</v>
      </c>
      <c r="O391" s="82"/>
      <c r="P391" s="238">
        <f>O391*H391</f>
        <v>0</v>
      </c>
      <c r="Q391" s="238">
        <v>0</v>
      </c>
      <c r="R391" s="238">
        <f>Q391*H391</f>
        <v>0</v>
      </c>
      <c r="S391" s="238">
        <v>0</v>
      </c>
      <c r="T391" s="239">
        <f>S391*H391</f>
        <v>0</v>
      </c>
      <c r="AR391" s="240" t="s">
        <v>230</v>
      </c>
      <c r="AT391" s="240" t="s">
        <v>168</v>
      </c>
      <c r="AU391" s="240" t="s">
        <v>89</v>
      </c>
      <c r="AY391" s="13" t="s">
        <v>166</v>
      </c>
      <c r="BE391" s="241">
        <f>IF(N391="základní",J391,0)</f>
        <v>0</v>
      </c>
      <c r="BF391" s="241">
        <f>IF(N391="snížená",J391,0)</f>
        <v>0</v>
      </c>
      <c r="BG391" s="241">
        <f>IF(N391="zákl. přenesená",J391,0)</f>
        <v>0</v>
      </c>
      <c r="BH391" s="241">
        <f>IF(N391="sníž. přenesená",J391,0)</f>
        <v>0</v>
      </c>
      <c r="BI391" s="241">
        <f>IF(N391="nulová",J391,0)</f>
        <v>0</v>
      </c>
      <c r="BJ391" s="13" t="s">
        <v>83</v>
      </c>
      <c r="BK391" s="241">
        <f>ROUND(I391*H391,2)</f>
        <v>0</v>
      </c>
      <c r="BL391" s="13" t="s">
        <v>230</v>
      </c>
      <c r="BM391" s="240" t="s">
        <v>1103</v>
      </c>
    </row>
    <row r="392" s="1" customFormat="1" ht="24" customHeight="1">
      <c r="B392" s="34"/>
      <c r="C392" s="229" t="s">
        <v>1104</v>
      </c>
      <c r="D392" s="229" t="s">
        <v>168</v>
      </c>
      <c r="E392" s="230" t="s">
        <v>1105</v>
      </c>
      <c r="F392" s="231" t="s">
        <v>1106</v>
      </c>
      <c r="G392" s="232" t="s">
        <v>176</v>
      </c>
      <c r="H392" s="233">
        <v>10</v>
      </c>
      <c r="I392" s="234"/>
      <c r="J392" s="235">
        <f>ROUND(I392*H392,2)</f>
        <v>0</v>
      </c>
      <c r="K392" s="231" t="s">
        <v>1</v>
      </c>
      <c r="L392" s="39"/>
      <c r="M392" s="236" t="s">
        <v>1</v>
      </c>
      <c r="N392" s="237" t="s">
        <v>41</v>
      </c>
      <c r="O392" s="82"/>
      <c r="P392" s="238">
        <f>O392*H392</f>
        <v>0</v>
      </c>
      <c r="Q392" s="238">
        <v>0</v>
      </c>
      <c r="R392" s="238">
        <f>Q392*H392</f>
        <v>0</v>
      </c>
      <c r="S392" s="238">
        <v>0</v>
      </c>
      <c r="T392" s="239">
        <f>S392*H392</f>
        <v>0</v>
      </c>
      <c r="AR392" s="240" t="s">
        <v>230</v>
      </c>
      <c r="AT392" s="240" t="s">
        <v>168</v>
      </c>
      <c r="AU392" s="240" t="s">
        <v>89</v>
      </c>
      <c r="AY392" s="13" t="s">
        <v>166</v>
      </c>
      <c r="BE392" s="241">
        <f>IF(N392="základní",J392,0)</f>
        <v>0</v>
      </c>
      <c r="BF392" s="241">
        <f>IF(N392="snížená",J392,0)</f>
        <v>0</v>
      </c>
      <c r="BG392" s="241">
        <f>IF(N392="zákl. přenesená",J392,0)</f>
        <v>0</v>
      </c>
      <c r="BH392" s="241">
        <f>IF(N392="sníž. přenesená",J392,0)</f>
        <v>0</v>
      </c>
      <c r="BI392" s="241">
        <f>IF(N392="nulová",J392,0)</f>
        <v>0</v>
      </c>
      <c r="BJ392" s="13" t="s">
        <v>83</v>
      </c>
      <c r="BK392" s="241">
        <f>ROUND(I392*H392,2)</f>
        <v>0</v>
      </c>
      <c r="BL392" s="13" t="s">
        <v>230</v>
      </c>
      <c r="BM392" s="240" t="s">
        <v>1107</v>
      </c>
    </row>
    <row r="393" s="1" customFormat="1" ht="16.5" customHeight="1">
      <c r="B393" s="34"/>
      <c r="C393" s="229" t="s">
        <v>1108</v>
      </c>
      <c r="D393" s="229" t="s">
        <v>168</v>
      </c>
      <c r="E393" s="230" t="s">
        <v>1109</v>
      </c>
      <c r="F393" s="231" t="s">
        <v>1058</v>
      </c>
      <c r="G393" s="232" t="s">
        <v>245</v>
      </c>
      <c r="H393" s="233">
        <v>199</v>
      </c>
      <c r="I393" s="234"/>
      <c r="J393" s="235">
        <f>ROUND(I393*H393,2)</f>
        <v>0</v>
      </c>
      <c r="K393" s="231" t="s">
        <v>1</v>
      </c>
      <c r="L393" s="39"/>
      <c r="M393" s="236" t="s">
        <v>1</v>
      </c>
      <c r="N393" s="237" t="s">
        <v>41</v>
      </c>
      <c r="O393" s="82"/>
      <c r="P393" s="238">
        <f>O393*H393</f>
        <v>0</v>
      </c>
      <c r="Q393" s="238">
        <v>0</v>
      </c>
      <c r="R393" s="238">
        <f>Q393*H393</f>
        <v>0</v>
      </c>
      <c r="S393" s="238">
        <v>0</v>
      </c>
      <c r="T393" s="239">
        <f>S393*H393</f>
        <v>0</v>
      </c>
      <c r="AR393" s="240" t="s">
        <v>230</v>
      </c>
      <c r="AT393" s="240" t="s">
        <v>168</v>
      </c>
      <c r="AU393" s="240" t="s">
        <v>89</v>
      </c>
      <c r="AY393" s="13" t="s">
        <v>166</v>
      </c>
      <c r="BE393" s="241">
        <f>IF(N393="základní",J393,0)</f>
        <v>0</v>
      </c>
      <c r="BF393" s="241">
        <f>IF(N393="snížená",J393,0)</f>
        <v>0</v>
      </c>
      <c r="BG393" s="241">
        <f>IF(N393="zákl. přenesená",J393,0)</f>
        <v>0</v>
      </c>
      <c r="BH393" s="241">
        <f>IF(N393="sníž. přenesená",J393,0)</f>
        <v>0</v>
      </c>
      <c r="BI393" s="241">
        <f>IF(N393="nulová",J393,0)</f>
        <v>0</v>
      </c>
      <c r="BJ393" s="13" t="s">
        <v>83</v>
      </c>
      <c r="BK393" s="241">
        <f>ROUND(I393*H393,2)</f>
        <v>0</v>
      </c>
      <c r="BL393" s="13" t="s">
        <v>230</v>
      </c>
      <c r="BM393" s="240" t="s">
        <v>1110</v>
      </c>
    </row>
    <row r="394" s="1" customFormat="1" ht="16.5" customHeight="1">
      <c r="B394" s="34"/>
      <c r="C394" s="229" t="s">
        <v>1111</v>
      </c>
      <c r="D394" s="229" t="s">
        <v>168</v>
      </c>
      <c r="E394" s="230" t="s">
        <v>1112</v>
      </c>
      <c r="F394" s="231" t="s">
        <v>1113</v>
      </c>
      <c r="G394" s="232" t="s">
        <v>245</v>
      </c>
      <c r="H394" s="233">
        <v>199</v>
      </c>
      <c r="I394" s="234"/>
      <c r="J394" s="235">
        <f>ROUND(I394*H394,2)</f>
        <v>0</v>
      </c>
      <c r="K394" s="231" t="s">
        <v>1</v>
      </c>
      <c r="L394" s="39"/>
      <c r="M394" s="236" t="s">
        <v>1</v>
      </c>
      <c r="N394" s="237" t="s">
        <v>41</v>
      </c>
      <c r="O394" s="82"/>
      <c r="P394" s="238">
        <f>O394*H394</f>
        <v>0</v>
      </c>
      <c r="Q394" s="238">
        <v>0</v>
      </c>
      <c r="R394" s="238">
        <f>Q394*H394</f>
        <v>0</v>
      </c>
      <c r="S394" s="238">
        <v>0</v>
      </c>
      <c r="T394" s="239">
        <f>S394*H394</f>
        <v>0</v>
      </c>
      <c r="AR394" s="240" t="s">
        <v>230</v>
      </c>
      <c r="AT394" s="240" t="s">
        <v>168</v>
      </c>
      <c r="AU394" s="240" t="s">
        <v>89</v>
      </c>
      <c r="AY394" s="13" t="s">
        <v>166</v>
      </c>
      <c r="BE394" s="241">
        <f>IF(N394="základní",J394,0)</f>
        <v>0</v>
      </c>
      <c r="BF394" s="241">
        <f>IF(N394="snížená",J394,0)</f>
        <v>0</v>
      </c>
      <c r="BG394" s="241">
        <f>IF(N394="zákl. přenesená",J394,0)</f>
        <v>0</v>
      </c>
      <c r="BH394" s="241">
        <f>IF(N394="sníž. přenesená",J394,0)</f>
        <v>0</v>
      </c>
      <c r="BI394" s="241">
        <f>IF(N394="nulová",J394,0)</f>
        <v>0</v>
      </c>
      <c r="BJ394" s="13" t="s">
        <v>83</v>
      </c>
      <c r="BK394" s="241">
        <f>ROUND(I394*H394,2)</f>
        <v>0</v>
      </c>
      <c r="BL394" s="13" t="s">
        <v>230</v>
      </c>
      <c r="BM394" s="240" t="s">
        <v>1114</v>
      </c>
    </row>
    <row r="395" s="1" customFormat="1" ht="24" customHeight="1">
      <c r="B395" s="34"/>
      <c r="C395" s="229" t="s">
        <v>1115</v>
      </c>
      <c r="D395" s="229" t="s">
        <v>168</v>
      </c>
      <c r="E395" s="230" t="s">
        <v>1116</v>
      </c>
      <c r="F395" s="231" t="s">
        <v>1117</v>
      </c>
      <c r="G395" s="232" t="s">
        <v>205</v>
      </c>
      <c r="H395" s="233">
        <v>11</v>
      </c>
      <c r="I395" s="234"/>
      <c r="J395" s="235">
        <f>ROUND(I395*H395,2)</f>
        <v>0</v>
      </c>
      <c r="K395" s="231" t="s">
        <v>1</v>
      </c>
      <c r="L395" s="39"/>
      <c r="M395" s="236" t="s">
        <v>1</v>
      </c>
      <c r="N395" s="237" t="s">
        <v>41</v>
      </c>
      <c r="O395" s="82"/>
      <c r="P395" s="238">
        <f>O395*H395</f>
        <v>0</v>
      </c>
      <c r="Q395" s="238">
        <v>0</v>
      </c>
      <c r="R395" s="238">
        <f>Q395*H395</f>
        <v>0</v>
      </c>
      <c r="S395" s="238">
        <v>0</v>
      </c>
      <c r="T395" s="239">
        <f>S395*H395</f>
        <v>0</v>
      </c>
      <c r="AR395" s="240" t="s">
        <v>230</v>
      </c>
      <c r="AT395" s="240" t="s">
        <v>168</v>
      </c>
      <c r="AU395" s="240" t="s">
        <v>89</v>
      </c>
      <c r="AY395" s="13" t="s">
        <v>166</v>
      </c>
      <c r="BE395" s="241">
        <f>IF(N395="základní",J395,0)</f>
        <v>0</v>
      </c>
      <c r="BF395" s="241">
        <f>IF(N395="snížená",J395,0)</f>
        <v>0</v>
      </c>
      <c r="BG395" s="241">
        <f>IF(N395="zákl. přenesená",J395,0)</f>
        <v>0</v>
      </c>
      <c r="BH395" s="241">
        <f>IF(N395="sníž. přenesená",J395,0)</f>
        <v>0</v>
      </c>
      <c r="BI395" s="241">
        <f>IF(N395="nulová",J395,0)</f>
        <v>0</v>
      </c>
      <c r="BJ395" s="13" t="s">
        <v>83</v>
      </c>
      <c r="BK395" s="241">
        <f>ROUND(I395*H395,2)</f>
        <v>0</v>
      </c>
      <c r="BL395" s="13" t="s">
        <v>230</v>
      </c>
      <c r="BM395" s="240" t="s">
        <v>1118</v>
      </c>
    </row>
    <row r="396" s="1" customFormat="1" ht="16.5" customHeight="1">
      <c r="B396" s="34"/>
      <c r="C396" s="242" t="s">
        <v>1119</v>
      </c>
      <c r="D396" s="242" t="s">
        <v>394</v>
      </c>
      <c r="E396" s="243" t="s">
        <v>1053</v>
      </c>
      <c r="F396" s="244" t="s">
        <v>1054</v>
      </c>
      <c r="G396" s="245" t="s">
        <v>245</v>
      </c>
      <c r="H396" s="246">
        <v>3.5</v>
      </c>
      <c r="I396" s="247"/>
      <c r="J396" s="248">
        <f>ROUND(I396*H396,2)</f>
        <v>0</v>
      </c>
      <c r="K396" s="244" t="s">
        <v>1</v>
      </c>
      <c r="L396" s="249"/>
      <c r="M396" s="250" t="s">
        <v>1</v>
      </c>
      <c r="N396" s="251" t="s">
        <v>41</v>
      </c>
      <c r="O396" s="82"/>
      <c r="P396" s="238">
        <f>O396*H396</f>
        <v>0</v>
      </c>
      <c r="Q396" s="238">
        <v>0</v>
      </c>
      <c r="R396" s="238">
        <f>Q396*H396</f>
        <v>0</v>
      </c>
      <c r="S396" s="238">
        <v>0</v>
      </c>
      <c r="T396" s="239">
        <f>S396*H396</f>
        <v>0</v>
      </c>
      <c r="AR396" s="240" t="s">
        <v>296</v>
      </c>
      <c r="AT396" s="240" t="s">
        <v>394</v>
      </c>
      <c r="AU396" s="240" t="s">
        <v>89</v>
      </c>
      <c r="AY396" s="13" t="s">
        <v>166</v>
      </c>
      <c r="BE396" s="241">
        <f>IF(N396="základní",J396,0)</f>
        <v>0</v>
      </c>
      <c r="BF396" s="241">
        <f>IF(N396="snížená",J396,0)</f>
        <v>0</v>
      </c>
      <c r="BG396" s="241">
        <f>IF(N396="zákl. přenesená",J396,0)</f>
        <v>0</v>
      </c>
      <c r="BH396" s="241">
        <f>IF(N396="sníž. přenesená",J396,0)</f>
        <v>0</v>
      </c>
      <c r="BI396" s="241">
        <f>IF(N396="nulová",J396,0)</f>
        <v>0</v>
      </c>
      <c r="BJ396" s="13" t="s">
        <v>83</v>
      </c>
      <c r="BK396" s="241">
        <f>ROUND(I396*H396,2)</f>
        <v>0</v>
      </c>
      <c r="BL396" s="13" t="s">
        <v>230</v>
      </c>
      <c r="BM396" s="240" t="s">
        <v>1120</v>
      </c>
    </row>
    <row r="397" s="1" customFormat="1" ht="24" customHeight="1">
      <c r="B397" s="34"/>
      <c r="C397" s="229" t="s">
        <v>1121</v>
      </c>
      <c r="D397" s="229" t="s">
        <v>168</v>
      </c>
      <c r="E397" s="230" t="s">
        <v>1122</v>
      </c>
      <c r="F397" s="231" t="s">
        <v>1123</v>
      </c>
      <c r="G397" s="232" t="s">
        <v>759</v>
      </c>
      <c r="H397" s="252"/>
      <c r="I397" s="234"/>
      <c r="J397" s="235">
        <f>ROUND(I397*H397,2)</f>
        <v>0</v>
      </c>
      <c r="K397" s="231" t="s">
        <v>1</v>
      </c>
      <c r="L397" s="39"/>
      <c r="M397" s="236" t="s">
        <v>1</v>
      </c>
      <c r="N397" s="237" t="s">
        <v>41</v>
      </c>
      <c r="O397" s="82"/>
      <c r="P397" s="238">
        <f>O397*H397</f>
        <v>0</v>
      </c>
      <c r="Q397" s="238">
        <v>0</v>
      </c>
      <c r="R397" s="238">
        <f>Q397*H397</f>
        <v>0</v>
      </c>
      <c r="S397" s="238">
        <v>0</v>
      </c>
      <c r="T397" s="239">
        <f>S397*H397</f>
        <v>0</v>
      </c>
      <c r="AR397" s="240" t="s">
        <v>230</v>
      </c>
      <c r="AT397" s="240" t="s">
        <v>168</v>
      </c>
      <c r="AU397" s="240" t="s">
        <v>89</v>
      </c>
      <c r="AY397" s="13" t="s">
        <v>166</v>
      </c>
      <c r="BE397" s="241">
        <f>IF(N397="základní",J397,0)</f>
        <v>0</v>
      </c>
      <c r="BF397" s="241">
        <f>IF(N397="snížená",J397,0)</f>
        <v>0</v>
      </c>
      <c r="BG397" s="241">
        <f>IF(N397="zákl. přenesená",J397,0)</f>
        <v>0</v>
      </c>
      <c r="BH397" s="241">
        <f>IF(N397="sníž. přenesená",J397,0)</f>
        <v>0</v>
      </c>
      <c r="BI397" s="241">
        <f>IF(N397="nulová",J397,0)</f>
        <v>0</v>
      </c>
      <c r="BJ397" s="13" t="s">
        <v>83</v>
      </c>
      <c r="BK397" s="241">
        <f>ROUND(I397*H397,2)</f>
        <v>0</v>
      </c>
      <c r="BL397" s="13" t="s">
        <v>230</v>
      </c>
      <c r="BM397" s="240" t="s">
        <v>1124</v>
      </c>
    </row>
    <row r="398" s="11" customFormat="1" ht="22.8" customHeight="1">
      <c r="B398" s="213"/>
      <c r="C398" s="214"/>
      <c r="D398" s="215" t="s">
        <v>75</v>
      </c>
      <c r="E398" s="227" t="s">
        <v>1125</v>
      </c>
      <c r="F398" s="227" t="s">
        <v>1091</v>
      </c>
      <c r="G398" s="214"/>
      <c r="H398" s="214"/>
      <c r="I398" s="217"/>
      <c r="J398" s="228">
        <f>BK398</f>
        <v>0</v>
      </c>
      <c r="K398" s="214"/>
      <c r="L398" s="219"/>
      <c r="M398" s="220"/>
      <c r="N398" s="221"/>
      <c r="O398" s="221"/>
      <c r="P398" s="222">
        <f>SUM(P399:P402)</f>
        <v>0</v>
      </c>
      <c r="Q398" s="221"/>
      <c r="R398" s="222">
        <f>SUM(R399:R402)</f>
        <v>0</v>
      </c>
      <c r="S398" s="221"/>
      <c r="T398" s="223">
        <f>SUM(T399:T402)</f>
        <v>0</v>
      </c>
      <c r="AR398" s="224" t="s">
        <v>89</v>
      </c>
      <c r="AT398" s="225" t="s">
        <v>75</v>
      </c>
      <c r="AU398" s="225" t="s">
        <v>83</v>
      </c>
      <c r="AY398" s="224" t="s">
        <v>166</v>
      </c>
      <c r="BK398" s="226">
        <f>SUM(BK399:BK402)</f>
        <v>0</v>
      </c>
    </row>
    <row r="399" s="1" customFormat="1" ht="16.5" customHeight="1">
      <c r="B399" s="34"/>
      <c r="C399" s="229" t="s">
        <v>1126</v>
      </c>
      <c r="D399" s="229" t="s">
        <v>168</v>
      </c>
      <c r="E399" s="230" t="s">
        <v>1127</v>
      </c>
      <c r="F399" s="231" t="s">
        <v>1128</v>
      </c>
      <c r="G399" s="232" t="s">
        <v>245</v>
      </c>
      <c r="H399" s="233">
        <v>406</v>
      </c>
      <c r="I399" s="234"/>
      <c r="J399" s="235">
        <f>ROUND(I399*H399,2)</f>
        <v>0</v>
      </c>
      <c r="K399" s="231" t="s">
        <v>1</v>
      </c>
      <c r="L399" s="39"/>
      <c r="M399" s="236" t="s">
        <v>1</v>
      </c>
      <c r="N399" s="237" t="s">
        <v>41</v>
      </c>
      <c r="O399" s="82"/>
      <c r="P399" s="238">
        <f>O399*H399</f>
        <v>0</v>
      </c>
      <c r="Q399" s="238">
        <v>0</v>
      </c>
      <c r="R399" s="238">
        <f>Q399*H399</f>
        <v>0</v>
      </c>
      <c r="S399" s="238">
        <v>0</v>
      </c>
      <c r="T399" s="239">
        <f>S399*H399</f>
        <v>0</v>
      </c>
      <c r="AR399" s="240" t="s">
        <v>230</v>
      </c>
      <c r="AT399" s="240" t="s">
        <v>168</v>
      </c>
      <c r="AU399" s="240" t="s">
        <v>89</v>
      </c>
      <c r="AY399" s="13" t="s">
        <v>166</v>
      </c>
      <c r="BE399" s="241">
        <f>IF(N399="základní",J399,0)</f>
        <v>0</v>
      </c>
      <c r="BF399" s="241">
        <f>IF(N399="snížená",J399,0)</f>
        <v>0</v>
      </c>
      <c r="BG399" s="241">
        <f>IF(N399="zákl. přenesená",J399,0)</f>
        <v>0</v>
      </c>
      <c r="BH399" s="241">
        <f>IF(N399="sníž. přenesená",J399,0)</f>
        <v>0</v>
      </c>
      <c r="BI399" s="241">
        <f>IF(N399="nulová",J399,0)</f>
        <v>0</v>
      </c>
      <c r="BJ399" s="13" t="s">
        <v>83</v>
      </c>
      <c r="BK399" s="241">
        <f>ROUND(I399*H399,2)</f>
        <v>0</v>
      </c>
      <c r="BL399" s="13" t="s">
        <v>230</v>
      </c>
      <c r="BM399" s="240" t="s">
        <v>1129</v>
      </c>
    </row>
    <row r="400" s="1" customFormat="1" ht="24" customHeight="1">
      <c r="B400" s="34"/>
      <c r="C400" s="229" t="s">
        <v>1130</v>
      </c>
      <c r="D400" s="229" t="s">
        <v>168</v>
      </c>
      <c r="E400" s="230" t="s">
        <v>1131</v>
      </c>
      <c r="F400" s="231" t="s">
        <v>1132</v>
      </c>
      <c r="G400" s="232" t="s">
        <v>245</v>
      </c>
      <c r="H400" s="233">
        <v>210</v>
      </c>
      <c r="I400" s="234"/>
      <c r="J400" s="235">
        <f>ROUND(I400*H400,2)</f>
        <v>0</v>
      </c>
      <c r="K400" s="231" t="s">
        <v>1</v>
      </c>
      <c r="L400" s="39"/>
      <c r="M400" s="236" t="s">
        <v>1</v>
      </c>
      <c r="N400" s="237" t="s">
        <v>41</v>
      </c>
      <c r="O400" s="82"/>
      <c r="P400" s="238">
        <f>O400*H400</f>
        <v>0</v>
      </c>
      <c r="Q400" s="238">
        <v>0</v>
      </c>
      <c r="R400" s="238">
        <f>Q400*H400</f>
        <v>0</v>
      </c>
      <c r="S400" s="238">
        <v>0</v>
      </c>
      <c r="T400" s="239">
        <f>S400*H400</f>
        <v>0</v>
      </c>
      <c r="AR400" s="240" t="s">
        <v>230</v>
      </c>
      <c r="AT400" s="240" t="s">
        <v>168</v>
      </c>
      <c r="AU400" s="240" t="s">
        <v>89</v>
      </c>
      <c r="AY400" s="13" t="s">
        <v>166</v>
      </c>
      <c r="BE400" s="241">
        <f>IF(N400="základní",J400,0)</f>
        <v>0</v>
      </c>
      <c r="BF400" s="241">
        <f>IF(N400="snížená",J400,0)</f>
        <v>0</v>
      </c>
      <c r="BG400" s="241">
        <f>IF(N400="zákl. přenesená",J400,0)</f>
        <v>0</v>
      </c>
      <c r="BH400" s="241">
        <f>IF(N400="sníž. přenesená",J400,0)</f>
        <v>0</v>
      </c>
      <c r="BI400" s="241">
        <f>IF(N400="nulová",J400,0)</f>
        <v>0</v>
      </c>
      <c r="BJ400" s="13" t="s">
        <v>83</v>
      </c>
      <c r="BK400" s="241">
        <f>ROUND(I400*H400,2)</f>
        <v>0</v>
      </c>
      <c r="BL400" s="13" t="s">
        <v>230</v>
      </c>
      <c r="BM400" s="240" t="s">
        <v>1133</v>
      </c>
    </row>
    <row r="401" s="1" customFormat="1" ht="24" customHeight="1">
      <c r="B401" s="34"/>
      <c r="C401" s="229" t="s">
        <v>1134</v>
      </c>
      <c r="D401" s="229" t="s">
        <v>168</v>
      </c>
      <c r="E401" s="230" t="s">
        <v>1135</v>
      </c>
      <c r="F401" s="231" t="s">
        <v>1136</v>
      </c>
      <c r="G401" s="232" t="s">
        <v>245</v>
      </c>
      <c r="H401" s="233">
        <v>10</v>
      </c>
      <c r="I401" s="234"/>
      <c r="J401" s="235">
        <f>ROUND(I401*H401,2)</f>
        <v>0</v>
      </c>
      <c r="K401" s="231" t="s">
        <v>1</v>
      </c>
      <c r="L401" s="39"/>
      <c r="M401" s="236" t="s">
        <v>1</v>
      </c>
      <c r="N401" s="237" t="s">
        <v>41</v>
      </c>
      <c r="O401" s="82"/>
      <c r="P401" s="238">
        <f>O401*H401</f>
        <v>0</v>
      </c>
      <c r="Q401" s="238">
        <v>0</v>
      </c>
      <c r="R401" s="238">
        <f>Q401*H401</f>
        <v>0</v>
      </c>
      <c r="S401" s="238">
        <v>0</v>
      </c>
      <c r="T401" s="239">
        <f>S401*H401</f>
        <v>0</v>
      </c>
      <c r="AR401" s="240" t="s">
        <v>230</v>
      </c>
      <c r="AT401" s="240" t="s">
        <v>168</v>
      </c>
      <c r="AU401" s="240" t="s">
        <v>89</v>
      </c>
      <c r="AY401" s="13" t="s">
        <v>166</v>
      </c>
      <c r="BE401" s="241">
        <f>IF(N401="základní",J401,0)</f>
        <v>0</v>
      </c>
      <c r="BF401" s="241">
        <f>IF(N401="snížená",J401,0)</f>
        <v>0</v>
      </c>
      <c r="BG401" s="241">
        <f>IF(N401="zákl. přenesená",J401,0)</f>
        <v>0</v>
      </c>
      <c r="BH401" s="241">
        <f>IF(N401="sníž. přenesená",J401,0)</f>
        <v>0</v>
      </c>
      <c r="BI401" s="241">
        <f>IF(N401="nulová",J401,0)</f>
        <v>0</v>
      </c>
      <c r="BJ401" s="13" t="s">
        <v>83</v>
      </c>
      <c r="BK401" s="241">
        <f>ROUND(I401*H401,2)</f>
        <v>0</v>
      </c>
      <c r="BL401" s="13" t="s">
        <v>230</v>
      </c>
      <c r="BM401" s="240" t="s">
        <v>1137</v>
      </c>
    </row>
    <row r="402" s="1" customFormat="1" ht="24" customHeight="1">
      <c r="B402" s="34"/>
      <c r="C402" s="229" t="s">
        <v>1138</v>
      </c>
      <c r="D402" s="229" t="s">
        <v>168</v>
      </c>
      <c r="E402" s="230" t="s">
        <v>1139</v>
      </c>
      <c r="F402" s="231" t="s">
        <v>1140</v>
      </c>
      <c r="G402" s="232" t="s">
        <v>245</v>
      </c>
      <c r="H402" s="233">
        <v>69</v>
      </c>
      <c r="I402" s="234"/>
      <c r="J402" s="235">
        <f>ROUND(I402*H402,2)</f>
        <v>0</v>
      </c>
      <c r="K402" s="231" t="s">
        <v>1</v>
      </c>
      <c r="L402" s="39"/>
      <c r="M402" s="236" t="s">
        <v>1</v>
      </c>
      <c r="N402" s="237" t="s">
        <v>41</v>
      </c>
      <c r="O402" s="82"/>
      <c r="P402" s="238">
        <f>O402*H402</f>
        <v>0</v>
      </c>
      <c r="Q402" s="238">
        <v>0</v>
      </c>
      <c r="R402" s="238">
        <f>Q402*H402</f>
        <v>0</v>
      </c>
      <c r="S402" s="238">
        <v>0</v>
      </c>
      <c r="T402" s="239">
        <f>S402*H402</f>
        <v>0</v>
      </c>
      <c r="AR402" s="240" t="s">
        <v>230</v>
      </c>
      <c r="AT402" s="240" t="s">
        <v>168</v>
      </c>
      <c r="AU402" s="240" t="s">
        <v>89</v>
      </c>
      <c r="AY402" s="13" t="s">
        <v>166</v>
      </c>
      <c r="BE402" s="241">
        <f>IF(N402="základní",J402,0)</f>
        <v>0</v>
      </c>
      <c r="BF402" s="241">
        <f>IF(N402="snížená",J402,0)</f>
        <v>0</v>
      </c>
      <c r="BG402" s="241">
        <f>IF(N402="zákl. přenesená",J402,0)</f>
        <v>0</v>
      </c>
      <c r="BH402" s="241">
        <f>IF(N402="sníž. přenesená",J402,0)</f>
        <v>0</v>
      </c>
      <c r="BI402" s="241">
        <f>IF(N402="nulová",J402,0)</f>
        <v>0</v>
      </c>
      <c r="BJ402" s="13" t="s">
        <v>83</v>
      </c>
      <c r="BK402" s="241">
        <f>ROUND(I402*H402,2)</f>
        <v>0</v>
      </c>
      <c r="BL402" s="13" t="s">
        <v>230</v>
      </c>
      <c r="BM402" s="240" t="s">
        <v>1141</v>
      </c>
    </row>
    <row r="403" s="11" customFormat="1" ht="22.8" customHeight="1">
      <c r="B403" s="213"/>
      <c r="C403" s="214"/>
      <c r="D403" s="215" t="s">
        <v>75</v>
      </c>
      <c r="E403" s="227" t="s">
        <v>1142</v>
      </c>
      <c r="F403" s="227" t="s">
        <v>1091</v>
      </c>
      <c r="G403" s="214"/>
      <c r="H403" s="214"/>
      <c r="I403" s="217"/>
      <c r="J403" s="228">
        <f>BK403</f>
        <v>0</v>
      </c>
      <c r="K403" s="214"/>
      <c r="L403" s="219"/>
      <c r="M403" s="220"/>
      <c r="N403" s="221"/>
      <c r="O403" s="221"/>
      <c r="P403" s="222">
        <f>SUM(P404:P405)</f>
        <v>0</v>
      </c>
      <c r="Q403" s="221"/>
      <c r="R403" s="222">
        <f>SUM(R404:R405)</f>
        <v>0</v>
      </c>
      <c r="S403" s="221"/>
      <c r="T403" s="223">
        <f>SUM(T404:T405)</f>
        <v>0</v>
      </c>
      <c r="AR403" s="224" t="s">
        <v>89</v>
      </c>
      <c r="AT403" s="225" t="s">
        <v>75</v>
      </c>
      <c r="AU403" s="225" t="s">
        <v>83</v>
      </c>
      <c r="AY403" s="224" t="s">
        <v>166</v>
      </c>
      <c r="BK403" s="226">
        <f>SUM(BK404:BK405)</f>
        <v>0</v>
      </c>
    </row>
    <row r="404" s="1" customFormat="1" ht="24" customHeight="1">
      <c r="B404" s="34"/>
      <c r="C404" s="229" t="s">
        <v>1143</v>
      </c>
      <c r="D404" s="229" t="s">
        <v>168</v>
      </c>
      <c r="E404" s="230" t="s">
        <v>1144</v>
      </c>
      <c r="F404" s="231" t="s">
        <v>1145</v>
      </c>
      <c r="G404" s="232" t="s">
        <v>245</v>
      </c>
      <c r="H404" s="233">
        <v>990</v>
      </c>
      <c r="I404" s="234"/>
      <c r="J404" s="235">
        <f>ROUND(I404*H404,2)</f>
        <v>0</v>
      </c>
      <c r="K404" s="231" t="s">
        <v>1</v>
      </c>
      <c r="L404" s="39"/>
      <c r="M404" s="236" t="s">
        <v>1</v>
      </c>
      <c r="N404" s="237" t="s">
        <v>41</v>
      </c>
      <c r="O404" s="82"/>
      <c r="P404" s="238">
        <f>O404*H404</f>
        <v>0</v>
      </c>
      <c r="Q404" s="238">
        <v>0</v>
      </c>
      <c r="R404" s="238">
        <f>Q404*H404</f>
        <v>0</v>
      </c>
      <c r="S404" s="238">
        <v>0</v>
      </c>
      <c r="T404" s="239">
        <f>S404*H404</f>
        <v>0</v>
      </c>
      <c r="AR404" s="240" t="s">
        <v>230</v>
      </c>
      <c r="AT404" s="240" t="s">
        <v>168</v>
      </c>
      <c r="AU404" s="240" t="s">
        <v>89</v>
      </c>
      <c r="AY404" s="13" t="s">
        <v>166</v>
      </c>
      <c r="BE404" s="241">
        <f>IF(N404="základní",J404,0)</f>
        <v>0</v>
      </c>
      <c r="BF404" s="241">
        <f>IF(N404="snížená",J404,0)</f>
        <v>0</v>
      </c>
      <c r="BG404" s="241">
        <f>IF(N404="zákl. přenesená",J404,0)</f>
        <v>0</v>
      </c>
      <c r="BH404" s="241">
        <f>IF(N404="sníž. přenesená",J404,0)</f>
        <v>0</v>
      </c>
      <c r="BI404" s="241">
        <f>IF(N404="nulová",J404,0)</f>
        <v>0</v>
      </c>
      <c r="BJ404" s="13" t="s">
        <v>83</v>
      </c>
      <c r="BK404" s="241">
        <f>ROUND(I404*H404,2)</f>
        <v>0</v>
      </c>
      <c r="BL404" s="13" t="s">
        <v>230</v>
      </c>
      <c r="BM404" s="240" t="s">
        <v>1146</v>
      </c>
    </row>
    <row r="405" s="1" customFormat="1" ht="24" customHeight="1">
      <c r="B405" s="34"/>
      <c r="C405" s="229" t="s">
        <v>1147</v>
      </c>
      <c r="D405" s="229" t="s">
        <v>168</v>
      </c>
      <c r="E405" s="230" t="s">
        <v>1148</v>
      </c>
      <c r="F405" s="231" t="s">
        <v>1149</v>
      </c>
      <c r="G405" s="232" t="s">
        <v>245</v>
      </c>
      <c r="H405" s="233">
        <v>990</v>
      </c>
      <c r="I405" s="234"/>
      <c r="J405" s="235">
        <f>ROUND(I405*H405,2)</f>
        <v>0</v>
      </c>
      <c r="K405" s="231" t="s">
        <v>1</v>
      </c>
      <c r="L405" s="39"/>
      <c r="M405" s="236" t="s">
        <v>1</v>
      </c>
      <c r="N405" s="237" t="s">
        <v>41</v>
      </c>
      <c r="O405" s="82"/>
      <c r="P405" s="238">
        <f>O405*H405</f>
        <v>0</v>
      </c>
      <c r="Q405" s="238">
        <v>0</v>
      </c>
      <c r="R405" s="238">
        <f>Q405*H405</f>
        <v>0</v>
      </c>
      <c r="S405" s="238">
        <v>0</v>
      </c>
      <c r="T405" s="239">
        <f>S405*H405</f>
        <v>0</v>
      </c>
      <c r="AR405" s="240" t="s">
        <v>230</v>
      </c>
      <c r="AT405" s="240" t="s">
        <v>168</v>
      </c>
      <c r="AU405" s="240" t="s">
        <v>89</v>
      </c>
      <c r="AY405" s="13" t="s">
        <v>166</v>
      </c>
      <c r="BE405" s="241">
        <f>IF(N405="základní",J405,0)</f>
        <v>0</v>
      </c>
      <c r="BF405" s="241">
        <f>IF(N405="snížená",J405,0)</f>
        <v>0</v>
      </c>
      <c r="BG405" s="241">
        <f>IF(N405="zákl. přenesená",J405,0)</f>
        <v>0</v>
      </c>
      <c r="BH405" s="241">
        <f>IF(N405="sníž. přenesená",J405,0)</f>
        <v>0</v>
      </c>
      <c r="BI405" s="241">
        <f>IF(N405="nulová",J405,0)</f>
        <v>0</v>
      </c>
      <c r="BJ405" s="13" t="s">
        <v>83</v>
      </c>
      <c r="BK405" s="241">
        <f>ROUND(I405*H405,2)</f>
        <v>0</v>
      </c>
      <c r="BL405" s="13" t="s">
        <v>230</v>
      </c>
      <c r="BM405" s="240" t="s">
        <v>1150</v>
      </c>
    </row>
    <row r="406" s="11" customFormat="1" ht="25.92" customHeight="1">
      <c r="B406" s="213"/>
      <c r="C406" s="214"/>
      <c r="D406" s="215" t="s">
        <v>75</v>
      </c>
      <c r="E406" s="216" t="s">
        <v>1151</v>
      </c>
      <c r="F406" s="216" t="s">
        <v>1152</v>
      </c>
      <c r="G406" s="214"/>
      <c r="H406" s="214"/>
      <c r="I406" s="217"/>
      <c r="J406" s="218">
        <f>BK406</f>
        <v>0</v>
      </c>
      <c r="K406" s="214"/>
      <c r="L406" s="219"/>
      <c r="M406" s="220"/>
      <c r="N406" s="221"/>
      <c r="O406" s="221"/>
      <c r="P406" s="222">
        <f>P407</f>
        <v>0</v>
      </c>
      <c r="Q406" s="221"/>
      <c r="R406" s="222">
        <f>R407</f>
        <v>0</v>
      </c>
      <c r="S406" s="221"/>
      <c r="T406" s="223">
        <f>T407</f>
        <v>0</v>
      </c>
      <c r="AR406" s="224" t="s">
        <v>185</v>
      </c>
      <c r="AT406" s="225" t="s">
        <v>75</v>
      </c>
      <c r="AU406" s="225" t="s">
        <v>76</v>
      </c>
      <c r="AY406" s="224" t="s">
        <v>166</v>
      </c>
      <c r="BK406" s="226">
        <f>BK407</f>
        <v>0</v>
      </c>
    </row>
    <row r="407" s="11" customFormat="1" ht="22.8" customHeight="1">
      <c r="B407" s="213"/>
      <c r="C407" s="214"/>
      <c r="D407" s="215" t="s">
        <v>75</v>
      </c>
      <c r="E407" s="227" t="s">
        <v>1153</v>
      </c>
      <c r="F407" s="227" t="s">
        <v>1154</v>
      </c>
      <c r="G407" s="214"/>
      <c r="H407" s="214"/>
      <c r="I407" s="217"/>
      <c r="J407" s="228">
        <f>BK407</f>
        <v>0</v>
      </c>
      <c r="K407" s="214"/>
      <c r="L407" s="219"/>
      <c r="M407" s="220"/>
      <c r="N407" s="221"/>
      <c r="O407" s="221"/>
      <c r="P407" s="222">
        <f>P408</f>
        <v>0</v>
      </c>
      <c r="Q407" s="221"/>
      <c r="R407" s="222">
        <f>R408</f>
        <v>0</v>
      </c>
      <c r="S407" s="221"/>
      <c r="T407" s="223">
        <f>T408</f>
        <v>0</v>
      </c>
      <c r="AR407" s="224" t="s">
        <v>185</v>
      </c>
      <c r="AT407" s="225" t="s">
        <v>75</v>
      </c>
      <c r="AU407" s="225" t="s">
        <v>83</v>
      </c>
      <c r="AY407" s="224" t="s">
        <v>166</v>
      </c>
      <c r="BK407" s="226">
        <f>BK408</f>
        <v>0</v>
      </c>
    </row>
    <row r="408" s="1" customFormat="1" ht="16.5" customHeight="1">
      <c r="B408" s="34"/>
      <c r="C408" s="229" t="s">
        <v>1155</v>
      </c>
      <c r="D408" s="229" t="s">
        <v>168</v>
      </c>
      <c r="E408" s="230" t="s">
        <v>1156</v>
      </c>
      <c r="F408" s="231" t="s">
        <v>1151</v>
      </c>
      <c r="G408" s="232" t="s">
        <v>759</v>
      </c>
      <c r="H408" s="252"/>
      <c r="I408" s="234"/>
      <c r="J408" s="235">
        <f>ROUND(I408*H408,2)</f>
        <v>0</v>
      </c>
      <c r="K408" s="231" t="s">
        <v>196</v>
      </c>
      <c r="L408" s="39"/>
      <c r="M408" s="253" t="s">
        <v>1</v>
      </c>
      <c r="N408" s="254" t="s">
        <v>41</v>
      </c>
      <c r="O408" s="255"/>
      <c r="P408" s="256">
        <f>O408*H408</f>
        <v>0</v>
      </c>
      <c r="Q408" s="256">
        <v>0</v>
      </c>
      <c r="R408" s="256">
        <f>Q408*H408</f>
        <v>0</v>
      </c>
      <c r="S408" s="256">
        <v>0</v>
      </c>
      <c r="T408" s="257">
        <f>S408*H408</f>
        <v>0</v>
      </c>
      <c r="AR408" s="240" t="s">
        <v>1157</v>
      </c>
      <c r="AT408" s="240" t="s">
        <v>168</v>
      </c>
      <c r="AU408" s="240" t="s">
        <v>89</v>
      </c>
      <c r="AY408" s="13" t="s">
        <v>166</v>
      </c>
      <c r="BE408" s="241">
        <f>IF(N408="základní",J408,0)</f>
        <v>0</v>
      </c>
      <c r="BF408" s="241">
        <f>IF(N408="snížená",J408,0)</f>
        <v>0</v>
      </c>
      <c r="BG408" s="241">
        <f>IF(N408="zákl. přenesená",J408,0)</f>
        <v>0</v>
      </c>
      <c r="BH408" s="241">
        <f>IF(N408="sníž. přenesená",J408,0)</f>
        <v>0</v>
      </c>
      <c r="BI408" s="241">
        <f>IF(N408="nulová",J408,0)</f>
        <v>0</v>
      </c>
      <c r="BJ408" s="13" t="s">
        <v>83</v>
      </c>
      <c r="BK408" s="241">
        <f>ROUND(I408*H408,2)</f>
        <v>0</v>
      </c>
      <c r="BL408" s="13" t="s">
        <v>1157</v>
      </c>
      <c r="BM408" s="240" t="s">
        <v>1158</v>
      </c>
    </row>
    <row r="409" s="1" customFormat="1" ht="6.96" customHeight="1">
      <c r="B409" s="57"/>
      <c r="C409" s="58"/>
      <c r="D409" s="58"/>
      <c r="E409" s="58"/>
      <c r="F409" s="58"/>
      <c r="G409" s="58"/>
      <c r="H409" s="58"/>
      <c r="I409" s="179"/>
      <c r="J409" s="58"/>
      <c r="K409" s="58"/>
      <c r="L409" s="39"/>
    </row>
  </sheetData>
  <sheetProtection sheet="1" autoFilter="0" formatColumns="0" formatRows="0" objects="1" scenarios="1" spinCount="100000" saltValue="sR9pc3JdVWI+Y+srioWl0kOKjW+kW+TLa34CcxLaI5ZBk9M00AcfEPIkVaeHp0lJAo12VtukP4Hb8J7GTSvH1w==" hashValue="EfRb8A5wsERKa3yJCuy1u2Xtg71vyPecdP8TYIZb69a4tZUU525ZKp58F32VbiHNlT2uVTOAeXcg3+vA5qxHdw==" algorithmName="SHA-512" password="CC35"/>
  <autoFilter ref="C144:K40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33:H133"/>
    <mergeCell ref="E135:H135"/>
    <mergeCell ref="E137:H13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8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93</v>
      </c>
    </row>
    <row r="3" ht="6.96" customHeight="1">
      <c r="B3" s="139"/>
      <c r="C3" s="140"/>
      <c r="D3" s="140"/>
      <c r="E3" s="140"/>
      <c r="F3" s="140"/>
      <c r="G3" s="140"/>
      <c r="H3" s="140"/>
      <c r="I3" s="141"/>
      <c r="J3" s="140"/>
      <c r="K3" s="140"/>
      <c r="L3" s="16"/>
      <c r="AT3" s="13" t="s">
        <v>89</v>
      </c>
    </row>
    <row r="4" ht="24.96" customHeight="1">
      <c r="B4" s="16"/>
      <c r="D4" s="142" t="s">
        <v>116</v>
      </c>
      <c r="L4" s="16"/>
      <c r="M4" s="143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44" t="s">
        <v>17</v>
      </c>
      <c r="L6" s="16"/>
    </row>
    <row r="7" ht="16.5" customHeight="1">
      <c r="B7" s="16"/>
      <c r="E7" s="145" t="str">
        <f>'Rekapitulace stavby'!K6</f>
        <v>Zpracování zemědělských produktů Ekofarmy Kosař</v>
      </c>
      <c r="F7" s="144"/>
      <c r="G7" s="144"/>
      <c r="H7" s="144"/>
      <c r="L7" s="16"/>
    </row>
    <row r="8" ht="12" customHeight="1">
      <c r="B8" s="16"/>
      <c r="D8" s="144" t="s">
        <v>117</v>
      </c>
      <c r="L8" s="16"/>
    </row>
    <row r="9" s="1" customFormat="1" ht="16.5" customHeight="1">
      <c r="B9" s="39"/>
      <c r="E9" s="145" t="s">
        <v>118</v>
      </c>
      <c r="F9" s="1"/>
      <c r="G9" s="1"/>
      <c r="H9" s="1"/>
      <c r="I9" s="146"/>
      <c r="L9" s="39"/>
    </row>
    <row r="10" s="1" customFormat="1" ht="12" customHeight="1">
      <c r="B10" s="39"/>
      <c r="D10" s="144" t="s">
        <v>119</v>
      </c>
      <c r="I10" s="146"/>
      <c r="L10" s="39"/>
    </row>
    <row r="11" s="1" customFormat="1" ht="36.96" customHeight="1">
      <c r="B11" s="39"/>
      <c r="E11" s="147" t="s">
        <v>1159</v>
      </c>
      <c r="F11" s="1"/>
      <c r="G11" s="1"/>
      <c r="H11" s="1"/>
      <c r="I11" s="146"/>
      <c r="L11" s="39"/>
    </row>
    <row r="12" s="1" customFormat="1">
      <c r="B12" s="39"/>
      <c r="I12" s="146"/>
      <c r="L12" s="39"/>
    </row>
    <row r="13" s="1" customFormat="1" ht="12" customHeight="1">
      <c r="B13" s="39"/>
      <c r="D13" s="144" t="s">
        <v>19</v>
      </c>
      <c r="F13" s="132" t="s">
        <v>1</v>
      </c>
      <c r="I13" s="148" t="s">
        <v>20</v>
      </c>
      <c r="J13" s="132" t="s">
        <v>1</v>
      </c>
      <c r="L13" s="39"/>
    </row>
    <row r="14" s="1" customFormat="1" ht="12" customHeight="1">
      <c r="B14" s="39"/>
      <c r="D14" s="144" t="s">
        <v>21</v>
      </c>
      <c r="F14" s="132" t="s">
        <v>22</v>
      </c>
      <c r="I14" s="148" t="s">
        <v>23</v>
      </c>
      <c r="J14" s="149" t="str">
        <f>'Rekapitulace stavby'!AN8</f>
        <v>10. 12. 2018</v>
      </c>
      <c r="L14" s="39"/>
    </row>
    <row r="15" s="1" customFormat="1" ht="10.8" customHeight="1">
      <c r="B15" s="39"/>
      <c r="I15" s="146"/>
      <c r="L15" s="39"/>
    </row>
    <row r="16" s="1" customFormat="1" ht="12" customHeight="1">
      <c r="B16" s="39"/>
      <c r="D16" s="144" t="s">
        <v>25</v>
      </c>
      <c r="I16" s="148" t="s">
        <v>26</v>
      </c>
      <c r="J16" s="132" t="s">
        <v>1</v>
      </c>
      <c r="L16" s="39"/>
    </row>
    <row r="17" s="1" customFormat="1" ht="18" customHeight="1">
      <c r="B17" s="39"/>
      <c r="E17" s="132" t="s">
        <v>27</v>
      </c>
      <c r="I17" s="148" t="s">
        <v>28</v>
      </c>
      <c r="J17" s="132" t="s">
        <v>1</v>
      </c>
      <c r="L17" s="39"/>
    </row>
    <row r="18" s="1" customFormat="1" ht="6.96" customHeight="1">
      <c r="B18" s="39"/>
      <c r="I18" s="146"/>
      <c r="L18" s="39"/>
    </row>
    <row r="19" s="1" customFormat="1" ht="12" customHeight="1">
      <c r="B19" s="39"/>
      <c r="D19" s="144" t="s">
        <v>29</v>
      </c>
      <c r="I19" s="148" t="s">
        <v>26</v>
      </c>
      <c r="J19" s="29" t="str">
        <f>'Rekapitulace stavby'!AN13</f>
        <v>Vyplň údaj</v>
      </c>
      <c r="L19" s="39"/>
    </row>
    <row r="20" s="1" customFormat="1" ht="18" customHeight="1">
      <c r="B20" s="39"/>
      <c r="E20" s="29" t="str">
        <f>'Rekapitulace stavby'!E14</f>
        <v>Vyplň údaj</v>
      </c>
      <c r="F20" s="132"/>
      <c r="G20" s="132"/>
      <c r="H20" s="132"/>
      <c r="I20" s="148" t="s">
        <v>28</v>
      </c>
      <c r="J20" s="29" t="str">
        <f>'Rekapitulace stavby'!AN14</f>
        <v>Vyplň údaj</v>
      </c>
      <c r="L20" s="39"/>
    </row>
    <row r="21" s="1" customFormat="1" ht="6.96" customHeight="1">
      <c r="B21" s="39"/>
      <c r="I21" s="146"/>
      <c r="L21" s="39"/>
    </row>
    <row r="22" s="1" customFormat="1" ht="12" customHeight="1">
      <c r="B22" s="39"/>
      <c r="D22" s="144" t="s">
        <v>31</v>
      </c>
      <c r="I22" s="148" t="s">
        <v>26</v>
      </c>
      <c r="J22" s="132" t="s">
        <v>1</v>
      </c>
      <c r="L22" s="39"/>
    </row>
    <row r="23" s="1" customFormat="1" ht="18" customHeight="1">
      <c r="B23" s="39"/>
      <c r="E23" s="132" t="s">
        <v>32</v>
      </c>
      <c r="I23" s="148" t="s">
        <v>28</v>
      </c>
      <c r="J23" s="132" t="s">
        <v>1</v>
      </c>
      <c r="L23" s="39"/>
    </row>
    <row r="24" s="1" customFormat="1" ht="6.96" customHeight="1">
      <c r="B24" s="39"/>
      <c r="I24" s="146"/>
      <c r="L24" s="39"/>
    </row>
    <row r="25" s="1" customFormat="1" ht="12" customHeight="1">
      <c r="B25" s="39"/>
      <c r="D25" s="144" t="s">
        <v>34</v>
      </c>
      <c r="I25" s="148" t="s">
        <v>26</v>
      </c>
      <c r="J25" s="132" t="s">
        <v>1</v>
      </c>
      <c r="L25" s="39"/>
    </row>
    <row r="26" s="1" customFormat="1" ht="18" customHeight="1">
      <c r="B26" s="39"/>
      <c r="E26" s="132" t="s">
        <v>32</v>
      </c>
      <c r="I26" s="148" t="s">
        <v>28</v>
      </c>
      <c r="J26" s="132" t="s">
        <v>1</v>
      </c>
      <c r="L26" s="39"/>
    </row>
    <row r="27" s="1" customFormat="1" ht="6.96" customHeight="1">
      <c r="B27" s="39"/>
      <c r="I27" s="146"/>
      <c r="L27" s="39"/>
    </row>
    <row r="28" s="1" customFormat="1" ht="12" customHeight="1">
      <c r="B28" s="39"/>
      <c r="D28" s="144" t="s">
        <v>35</v>
      </c>
      <c r="I28" s="146"/>
      <c r="L28" s="39"/>
    </row>
    <row r="29" s="7" customFormat="1" ht="16.5" customHeight="1">
      <c r="B29" s="150"/>
      <c r="E29" s="151" t="s">
        <v>1</v>
      </c>
      <c r="F29" s="151"/>
      <c r="G29" s="151"/>
      <c r="H29" s="151"/>
      <c r="I29" s="152"/>
      <c r="L29" s="150"/>
    </row>
    <row r="30" s="1" customFormat="1" ht="6.96" customHeight="1">
      <c r="B30" s="39"/>
      <c r="I30" s="146"/>
      <c r="L30" s="39"/>
    </row>
    <row r="31" s="1" customFormat="1" ht="6.96" customHeight="1">
      <c r="B31" s="39"/>
      <c r="D31" s="74"/>
      <c r="E31" s="74"/>
      <c r="F31" s="74"/>
      <c r="G31" s="74"/>
      <c r="H31" s="74"/>
      <c r="I31" s="153"/>
      <c r="J31" s="74"/>
      <c r="K31" s="74"/>
      <c r="L31" s="39"/>
    </row>
    <row r="32" s="1" customFormat="1" ht="25.44" customHeight="1">
      <c r="B32" s="39"/>
      <c r="D32" s="154" t="s">
        <v>36</v>
      </c>
      <c r="I32" s="146"/>
      <c r="J32" s="155">
        <f>ROUND(J130, 2)</f>
        <v>0</v>
      </c>
      <c r="L32" s="39"/>
    </row>
    <row r="33" s="1" customFormat="1" ht="6.96" customHeight="1">
      <c r="B33" s="39"/>
      <c r="D33" s="74"/>
      <c r="E33" s="74"/>
      <c r="F33" s="74"/>
      <c r="G33" s="74"/>
      <c r="H33" s="74"/>
      <c r="I33" s="153"/>
      <c r="J33" s="74"/>
      <c r="K33" s="74"/>
      <c r="L33" s="39"/>
    </row>
    <row r="34" s="1" customFormat="1" ht="14.4" customHeight="1">
      <c r="B34" s="39"/>
      <c r="F34" s="156" t="s">
        <v>38</v>
      </c>
      <c r="I34" s="157" t="s">
        <v>37</v>
      </c>
      <c r="J34" s="156" t="s">
        <v>39</v>
      </c>
      <c r="L34" s="39"/>
    </row>
    <row r="35" s="1" customFormat="1" ht="14.4" customHeight="1">
      <c r="B35" s="39"/>
      <c r="D35" s="158" t="s">
        <v>40</v>
      </c>
      <c r="E35" s="144" t="s">
        <v>41</v>
      </c>
      <c r="F35" s="159">
        <f>ROUND((SUM(BE130:BE230)),  2)</f>
        <v>0</v>
      </c>
      <c r="I35" s="160">
        <v>0.20999999999999999</v>
      </c>
      <c r="J35" s="159">
        <f>ROUND(((SUM(BE130:BE230))*I35),  2)</f>
        <v>0</v>
      </c>
      <c r="L35" s="39"/>
    </row>
    <row r="36" s="1" customFormat="1" ht="14.4" customHeight="1">
      <c r="B36" s="39"/>
      <c r="E36" s="144" t="s">
        <v>42</v>
      </c>
      <c r="F36" s="159">
        <f>ROUND((SUM(BF130:BF230)),  2)</f>
        <v>0</v>
      </c>
      <c r="I36" s="160">
        <v>0.14999999999999999</v>
      </c>
      <c r="J36" s="159">
        <f>ROUND(((SUM(BF130:BF230))*I36),  2)</f>
        <v>0</v>
      </c>
      <c r="L36" s="39"/>
    </row>
    <row r="37" hidden="1" s="1" customFormat="1" ht="14.4" customHeight="1">
      <c r="B37" s="39"/>
      <c r="E37" s="144" t="s">
        <v>43</v>
      </c>
      <c r="F37" s="159">
        <f>ROUND((SUM(BG130:BG230)),  2)</f>
        <v>0</v>
      </c>
      <c r="I37" s="160">
        <v>0.20999999999999999</v>
      </c>
      <c r="J37" s="159">
        <f>0</f>
        <v>0</v>
      </c>
      <c r="L37" s="39"/>
    </row>
    <row r="38" hidden="1" s="1" customFormat="1" ht="14.4" customHeight="1">
      <c r="B38" s="39"/>
      <c r="E38" s="144" t="s">
        <v>44</v>
      </c>
      <c r="F38" s="159">
        <f>ROUND((SUM(BH130:BH230)),  2)</f>
        <v>0</v>
      </c>
      <c r="I38" s="160">
        <v>0.14999999999999999</v>
      </c>
      <c r="J38" s="159">
        <f>0</f>
        <v>0</v>
      </c>
      <c r="L38" s="39"/>
    </row>
    <row r="39" hidden="1" s="1" customFormat="1" ht="14.4" customHeight="1">
      <c r="B39" s="39"/>
      <c r="E39" s="144" t="s">
        <v>45</v>
      </c>
      <c r="F39" s="159">
        <f>ROUND((SUM(BI130:BI230)),  2)</f>
        <v>0</v>
      </c>
      <c r="I39" s="160">
        <v>0</v>
      </c>
      <c r="J39" s="159">
        <f>0</f>
        <v>0</v>
      </c>
      <c r="L39" s="39"/>
    </row>
    <row r="40" s="1" customFormat="1" ht="6.96" customHeight="1">
      <c r="B40" s="39"/>
      <c r="I40" s="146"/>
      <c r="L40" s="39"/>
    </row>
    <row r="41" s="1" customFormat="1" ht="25.44" customHeight="1">
      <c r="B41" s="39"/>
      <c r="C41" s="161"/>
      <c r="D41" s="162" t="s">
        <v>46</v>
      </c>
      <c r="E41" s="163"/>
      <c r="F41" s="163"/>
      <c r="G41" s="164" t="s">
        <v>47</v>
      </c>
      <c r="H41" s="165" t="s">
        <v>48</v>
      </c>
      <c r="I41" s="166"/>
      <c r="J41" s="167">
        <f>SUM(J32:J39)</f>
        <v>0</v>
      </c>
      <c r="K41" s="168"/>
      <c r="L41" s="39"/>
    </row>
    <row r="42" s="1" customFormat="1" ht="14.4" customHeight="1">
      <c r="B42" s="39"/>
      <c r="I42" s="146"/>
      <c r="L42" s="39"/>
    </row>
    <row r="43" ht="14.4" customHeight="1">
      <c r="B43" s="16"/>
      <c r="L43" s="16"/>
    </row>
    <row r="44" ht="14.4" customHeight="1">
      <c r="B44" s="16"/>
      <c r="L44" s="16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39"/>
      <c r="D50" s="169" t="s">
        <v>49</v>
      </c>
      <c r="E50" s="170"/>
      <c r="F50" s="170"/>
      <c r="G50" s="169" t="s">
        <v>50</v>
      </c>
      <c r="H50" s="170"/>
      <c r="I50" s="171"/>
      <c r="J50" s="170"/>
      <c r="K50" s="170"/>
      <c r="L50" s="3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39"/>
      <c r="D61" s="172" t="s">
        <v>51</v>
      </c>
      <c r="E61" s="173"/>
      <c r="F61" s="174" t="s">
        <v>52</v>
      </c>
      <c r="G61" s="172" t="s">
        <v>51</v>
      </c>
      <c r="H61" s="173"/>
      <c r="I61" s="175"/>
      <c r="J61" s="176" t="s">
        <v>52</v>
      </c>
      <c r="K61" s="173"/>
      <c r="L61" s="39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39"/>
      <c r="D65" s="169" t="s">
        <v>53</v>
      </c>
      <c r="E65" s="170"/>
      <c r="F65" s="170"/>
      <c r="G65" s="169" t="s">
        <v>54</v>
      </c>
      <c r="H65" s="170"/>
      <c r="I65" s="171"/>
      <c r="J65" s="170"/>
      <c r="K65" s="170"/>
      <c r="L65" s="39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39"/>
      <c r="D76" s="172" t="s">
        <v>51</v>
      </c>
      <c r="E76" s="173"/>
      <c r="F76" s="174" t="s">
        <v>52</v>
      </c>
      <c r="G76" s="172" t="s">
        <v>51</v>
      </c>
      <c r="H76" s="173"/>
      <c r="I76" s="175"/>
      <c r="J76" s="176" t="s">
        <v>52</v>
      </c>
      <c r="K76" s="173"/>
      <c r="L76" s="39"/>
    </row>
    <row r="77" s="1" customFormat="1" ht="14.4" customHeight="1">
      <c r="B77" s="177"/>
      <c r="C77" s="178"/>
      <c r="D77" s="178"/>
      <c r="E77" s="178"/>
      <c r="F77" s="178"/>
      <c r="G77" s="178"/>
      <c r="H77" s="178"/>
      <c r="I77" s="179"/>
      <c r="J77" s="178"/>
      <c r="K77" s="178"/>
      <c r="L77" s="39"/>
    </row>
    <row r="81" s="1" customFormat="1" ht="6.96" customHeight="1">
      <c r="B81" s="180"/>
      <c r="C81" s="181"/>
      <c r="D81" s="181"/>
      <c r="E81" s="181"/>
      <c r="F81" s="181"/>
      <c r="G81" s="181"/>
      <c r="H81" s="181"/>
      <c r="I81" s="182"/>
      <c r="J81" s="181"/>
      <c r="K81" s="181"/>
      <c r="L81" s="39"/>
    </row>
    <row r="82" s="1" customFormat="1" ht="24.96" customHeight="1">
      <c r="B82" s="34"/>
      <c r="C82" s="19" t="s">
        <v>121</v>
      </c>
      <c r="D82" s="35"/>
      <c r="E82" s="35"/>
      <c r="F82" s="35"/>
      <c r="G82" s="35"/>
      <c r="H82" s="35"/>
      <c r="I82" s="146"/>
      <c r="J82" s="35"/>
      <c r="K82" s="35"/>
      <c r="L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46"/>
      <c r="J83" s="35"/>
      <c r="K83" s="35"/>
      <c r="L83" s="39"/>
    </row>
    <row r="84" s="1" customFormat="1" ht="12" customHeight="1">
      <c r="B84" s="34"/>
      <c r="C84" s="28" t="s">
        <v>17</v>
      </c>
      <c r="D84" s="35"/>
      <c r="E84" s="35"/>
      <c r="F84" s="35"/>
      <c r="G84" s="35"/>
      <c r="H84" s="35"/>
      <c r="I84" s="146"/>
      <c r="J84" s="35"/>
      <c r="K84" s="35"/>
      <c r="L84" s="39"/>
    </row>
    <row r="85" s="1" customFormat="1" ht="16.5" customHeight="1">
      <c r="B85" s="34"/>
      <c r="C85" s="35"/>
      <c r="D85" s="35"/>
      <c r="E85" s="183" t="str">
        <f>E7</f>
        <v>Zpracování zemědělských produktů Ekofarmy Kosař</v>
      </c>
      <c r="F85" s="28"/>
      <c r="G85" s="28"/>
      <c r="H85" s="28"/>
      <c r="I85" s="146"/>
      <c r="J85" s="35"/>
      <c r="K85" s="35"/>
      <c r="L85" s="39"/>
    </row>
    <row r="86" ht="12" customHeight="1">
      <c r="B86" s="17"/>
      <c r="C86" s="28" t="s">
        <v>117</v>
      </c>
      <c r="D86" s="18"/>
      <c r="E86" s="18"/>
      <c r="F86" s="18"/>
      <c r="G86" s="18"/>
      <c r="H86" s="18"/>
      <c r="I86" s="138"/>
      <c r="J86" s="18"/>
      <c r="K86" s="18"/>
      <c r="L86" s="16"/>
    </row>
    <row r="87" s="1" customFormat="1" ht="16.5" customHeight="1">
      <c r="B87" s="34"/>
      <c r="C87" s="35"/>
      <c r="D87" s="35"/>
      <c r="E87" s="183" t="s">
        <v>118</v>
      </c>
      <c r="F87" s="35"/>
      <c r="G87" s="35"/>
      <c r="H87" s="35"/>
      <c r="I87" s="146"/>
      <c r="J87" s="35"/>
      <c r="K87" s="35"/>
      <c r="L87" s="39"/>
    </row>
    <row r="88" s="1" customFormat="1" ht="12" customHeight="1">
      <c r="B88" s="34"/>
      <c r="C88" s="28" t="s">
        <v>119</v>
      </c>
      <c r="D88" s="35"/>
      <c r="E88" s="35"/>
      <c r="F88" s="35"/>
      <c r="G88" s="35"/>
      <c r="H88" s="35"/>
      <c r="I88" s="146"/>
      <c r="J88" s="35"/>
      <c r="K88" s="35"/>
      <c r="L88" s="39"/>
    </row>
    <row r="89" s="1" customFormat="1" ht="16.5" customHeight="1">
      <c r="B89" s="34"/>
      <c r="C89" s="35"/>
      <c r="D89" s="35"/>
      <c r="E89" s="67" t="str">
        <f>E11</f>
        <v xml:space="preserve">SO 01-2 - ZTI - vodovod, kanalizace </v>
      </c>
      <c r="F89" s="35"/>
      <c r="G89" s="35"/>
      <c r="H89" s="35"/>
      <c r="I89" s="146"/>
      <c r="J89" s="35"/>
      <c r="K89" s="35"/>
      <c r="L89" s="39"/>
    </row>
    <row r="90" s="1" customFormat="1" ht="6.96" customHeight="1">
      <c r="B90" s="34"/>
      <c r="C90" s="35"/>
      <c r="D90" s="35"/>
      <c r="E90" s="35"/>
      <c r="F90" s="35"/>
      <c r="G90" s="35"/>
      <c r="H90" s="35"/>
      <c r="I90" s="146"/>
      <c r="J90" s="35"/>
      <c r="K90" s="35"/>
      <c r="L90" s="39"/>
    </row>
    <row r="91" s="1" customFormat="1" ht="12" customHeight="1">
      <c r="B91" s="34"/>
      <c r="C91" s="28" t="s">
        <v>21</v>
      </c>
      <c r="D91" s="35"/>
      <c r="E91" s="35"/>
      <c r="F91" s="23" t="str">
        <f>F14</f>
        <v xml:space="preserve"> Nový Knín</v>
      </c>
      <c r="G91" s="35"/>
      <c r="H91" s="35"/>
      <c r="I91" s="148" t="s">
        <v>23</v>
      </c>
      <c r="J91" s="70" t="str">
        <f>IF(J14="","",J14)</f>
        <v>10. 12. 2018</v>
      </c>
      <c r="K91" s="35"/>
      <c r="L91" s="39"/>
    </row>
    <row r="92" s="1" customFormat="1" ht="6.96" customHeight="1">
      <c r="B92" s="34"/>
      <c r="C92" s="35"/>
      <c r="D92" s="35"/>
      <c r="E92" s="35"/>
      <c r="F92" s="35"/>
      <c r="G92" s="35"/>
      <c r="H92" s="35"/>
      <c r="I92" s="146"/>
      <c r="J92" s="35"/>
      <c r="K92" s="35"/>
      <c r="L92" s="39"/>
    </row>
    <row r="93" s="1" customFormat="1" ht="15.15" customHeight="1">
      <c r="B93" s="34"/>
      <c r="C93" s="28" t="s">
        <v>25</v>
      </c>
      <c r="D93" s="35"/>
      <c r="E93" s="35"/>
      <c r="F93" s="23" t="str">
        <f>E17</f>
        <v xml:space="preserve"> Ekofarma Kosařův mlýn, s.r.o.</v>
      </c>
      <c r="G93" s="35"/>
      <c r="H93" s="35"/>
      <c r="I93" s="148" t="s">
        <v>31</v>
      </c>
      <c r="J93" s="32" t="str">
        <f>E23</f>
        <v xml:space="preserve"> </v>
      </c>
      <c r="K93" s="35"/>
      <c r="L93" s="39"/>
    </row>
    <row r="94" s="1" customFormat="1" ht="15.15" customHeight="1">
      <c r="B94" s="34"/>
      <c r="C94" s="28" t="s">
        <v>29</v>
      </c>
      <c r="D94" s="35"/>
      <c r="E94" s="35"/>
      <c r="F94" s="23" t="str">
        <f>IF(E20="","",E20)</f>
        <v>Vyplň údaj</v>
      </c>
      <c r="G94" s="35"/>
      <c r="H94" s="35"/>
      <c r="I94" s="148" t="s">
        <v>34</v>
      </c>
      <c r="J94" s="32" t="str">
        <f>E26</f>
        <v xml:space="preserve"> </v>
      </c>
      <c r="K94" s="35"/>
      <c r="L94" s="39"/>
    </row>
    <row r="95" s="1" customFormat="1" ht="10.32" customHeight="1">
      <c r="B95" s="34"/>
      <c r="C95" s="35"/>
      <c r="D95" s="35"/>
      <c r="E95" s="35"/>
      <c r="F95" s="35"/>
      <c r="G95" s="35"/>
      <c r="H95" s="35"/>
      <c r="I95" s="146"/>
      <c r="J95" s="35"/>
      <c r="K95" s="35"/>
      <c r="L95" s="39"/>
    </row>
    <row r="96" s="1" customFormat="1" ht="29.28" customHeight="1">
      <c r="B96" s="34"/>
      <c r="C96" s="184" t="s">
        <v>122</v>
      </c>
      <c r="D96" s="185"/>
      <c r="E96" s="185"/>
      <c r="F96" s="185"/>
      <c r="G96" s="185"/>
      <c r="H96" s="185"/>
      <c r="I96" s="186"/>
      <c r="J96" s="187" t="s">
        <v>123</v>
      </c>
      <c r="K96" s="185"/>
      <c r="L96" s="39"/>
    </row>
    <row r="97" s="1" customFormat="1" ht="10.32" customHeight="1">
      <c r="B97" s="34"/>
      <c r="C97" s="35"/>
      <c r="D97" s="35"/>
      <c r="E97" s="35"/>
      <c r="F97" s="35"/>
      <c r="G97" s="35"/>
      <c r="H97" s="35"/>
      <c r="I97" s="146"/>
      <c r="J97" s="35"/>
      <c r="K97" s="35"/>
      <c r="L97" s="39"/>
    </row>
    <row r="98" s="1" customFormat="1" ht="22.8" customHeight="1">
      <c r="B98" s="34"/>
      <c r="C98" s="188" t="s">
        <v>124</v>
      </c>
      <c r="D98" s="35"/>
      <c r="E98" s="35"/>
      <c r="F98" s="35"/>
      <c r="G98" s="35"/>
      <c r="H98" s="35"/>
      <c r="I98" s="146"/>
      <c r="J98" s="101">
        <f>J130</f>
        <v>0</v>
      </c>
      <c r="K98" s="35"/>
      <c r="L98" s="39"/>
      <c r="AU98" s="13" t="s">
        <v>125</v>
      </c>
    </row>
    <row r="99" s="8" customFormat="1" ht="24.96" customHeight="1">
      <c r="B99" s="189"/>
      <c r="C99" s="190"/>
      <c r="D99" s="191" t="s">
        <v>126</v>
      </c>
      <c r="E99" s="192"/>
      <c r="F99" s="192"/>
      <c r="G99" s="192"/>
      <c r="H99" s="192"/>
      <c r="I99" s="193"/>
      <c r="J99" s="194">
        <f>J131</f>
        <v>0</v>
      </c>
      <c r="K99" s="190"/>
      <c r="L99" s="195"/>
    </row>
    <row r="100" s="9" customFormat="1" ht="19.92" customHeight="1">
      <c r="B100" s="196"/>
      <c r="C100" s="124"/>
      <c r="D100" s="197" t="s">
        <v>127</v>
      </c>
      <c r="E100" s="198"/>
      <c r="F100" s="198"/>
      <c r="G100" s="198"/>
      <c r="H100" s="198"/>
      <c r="I100" s="199"/>
      <c r="J100" s="200">
        <f>J132</f>
        <v>0</v>
      </c>
      <c r="K100" s="124"/>
      <c r="L100" s="201"/>
    </row>
    <row r="101" s="9" customFormat="1" ht="19.92" customHeight="1">
      <c r="B101" s="196"/>
      <c r="C101" s="124"/>
      <c r="D101" s="197" t="s">
        <v>128</v>
      </c>
      <c r="E101" s="198"/>
      <c r="F101" s="198"/>
      <c r="G101" s="198"/>
      <c r="H101" s="198"/>
      <c r="I101" s="199"/>
      <c r="J101" s="200">
        <f>J140</f>
        <v>0</v>
      </c>
      <c r="K101" s="124"/>
      <c r="L101" s="201"/>
    </row>
    <row r="102" s="9" customFormat="1" ht="19.92" customHeight="1">
      <c r="B102" s="196"/>
      <c r="C102" s="124"/>
      <c r="D102" s="197" t="s">
        <v>134</v>
      </c>
      <c r="E102" s="198"/>
      <c r="F102" s="198"/>
      <c r="G102" s="198"/>
      <c r="H102" s="198"/>
      <c r="I102" s="199"/>
      <c r="J102" s="200">
        <f>J142</f>
        <v>0</v>
      </c>
      <c r="K102" s="124"/>
      <c r="L102" s="201"/>
    </row>
    <row r="103" s="8" customFormat="1" ht="24.96" customHeight="1">
      <c r="B103" s="189"/>
      <c r="C103" s="190"/>
      <c r="D103" s="191" t="s">
        <v>135</v>
      </c>
      <c r="E103" s="192"/>
      <c r="F103" s="192"/>
      <c r="G103" s="192"/>
      <c r="H103" s="192"/>
      <c r="I103" s="193"/>
      <c r="J103" s="194">
        <f>J144</f>
        <v>0</v>
      </c>
      <c r="K103" s="190"/>
      <c r="L103" s="195"/>
    </row>
    <row r="104" s="9" customFormat="1" ht="19.92" customHeight="1">
      <c r="B104" s="196"/>
      <c r="C104" s="124"/>
      <c r="D104" s="197" t="s">
        <v>1160</v>
      </c>
      <c r="E104" s="198"/>
      <c r="F104" s="198"/>
      <c r="G104" s="198"/>
      <c r="H104" s="198"/>
      <c r="I104" s="199"/>
      <c r="J104" s="200">
        <f>J145</f>
        <v>0</v>
      </c>
      <c r="K104" s="124"/>
      <c r="L104" s="201"/>
    </row>
    <row r="105" s="9" customFormat="1" ht="19.92" customHeight="1">
      <c r="B105" s="196"/>
      <c r="C105" s="124"/>
      <c r="D105" s="197" t="s">
        <v>1161</v>
      </c>
      <c r="E105" s="198"/>
      <c r="F105" s="198"/>
      <c r="G105" s="198"/>
      <c r="H105" s="198"/>
      <c r="I105" s="199"/>
      <c r="J105" s="200">
        <f>J147</f>
        <v>0</v>
      </c>
      <c r="K105" s="124"/>
      <c r="L105" s="201"/>
    </row>
    <row r="106" s="9" customFormat="1" ht="19.92" customHeight="1">
      <c r="B106" s="196"/>
      <c r="C106" s="124"/>
      <c r="D106" s="197" t="s">
        <v>1162</v>
      </c>
      <c r="E106" s="198"/>
      <c r="F106" s="198"/>
      <c r="G106" s="198"/>
      <c r="H106" s="198"/>
      <c r="I106" s="199"/>
      <c r="J106" s="200">
        <f>J170</f>
        <v>0</v>
      </c>
      <c r="K106" s="124"/>
      <c r="L106" s="201"/>
    </row>
    <row r="107" s="9" customFormat="1" ht="19.92" customHeight="1">
      <c r="B107" s="196"/>
      <c r="C107" s="124"/>
      <c r="D107" s="197" t="s">
        <v>1163</v>
      </c>
      <c r="E107" s="198"/>
      <c r="F107" s="198"/>
      <c r="G107" s="198"/>
      <c r="H107" s="198"/>
      <c r="I107" s="199"/>
      <c r="J107" s="200">
        <f>J204</f>
        <v>0</v>
      </c>
      <c r="K107" s="124"/>
      <c r="L107" s="201"/>
    </row>
    <row r="108" s="9" customFormat="1" ht="19.92" customHeight="1">
      <c r="B108" s="196"/>
      <c r="C108" s="124"/>
      <c r="D108" s="197" t="s">
        <v>1164</v>
      </c>
      <c r="E108" s="198"/>
      <c r="F108" s="198"/>
      <c r="G108" s="198"/>
      <c r="H108" s="198"/>
      <c r="I108" s="199"/>
      <c r="J108" s="200">
        <f>J211</f>
        <v>0</v>
      </c>
      <c r="K108" s="124"/>
      <c r="L108" s="201"/>
    </row>
    <row r="109" s="1" customFormat="1" ht="21.84" customHeight="1">
      <c r="B109" s="34"/>
      <c r="C109" s="35"/>
      <c r="D109" s="35"/>
      <c r="E109" s="35"/>
      <c r="F109" s="35"/>
      <c r="G109" s="35"/>
      <c r="H109" s="35"/>
      <c r="I109" s="146"/>
      <c r="J109" s="35"/>
      <c r="K109" s="35"/>
      <c r="L109" s="39"/>
    </row>
    <row r="110" s="1" customFormat="1" ht="6.96" customHeight="1">
      <c r="B110" s="57"/>
      <c r="C110" s="58"/>
      <c r="D110" s="58"/>
      <c r="E110" s="58"/>
      <c r="F110" s="58"/>
      <c r="G110" s="58"/>
      <c r="H110" s="58"/>
      <c r="I110" s="179"/>
      <c r="J110" s="58"/>
      <c r="K110" s="58"/>
      <c r="L110" s="39"/>
    </row>
    <row r="114" s="1" customFormat="1" ht="6.96" customHeight="1">
      <c r="B114" s="59"/>
      <c r="C114" s="60"/>
      <c r="D114" s="60"/>
      <c r="E114" s="60"/>
      <c r="F114" s="60"/>
      <c r="G114" s="60"/>
      <c r="H114" s="60"/>
      <c r="I114" s="182"/>
      <c r="J114" s="60"/>
      <c r="K114" s="60"/>
      <c r="L114" s="39"/>
    </row>
    <row r="115" s="1" customFormat="1" ht="24.96" customHeight="1">
      <c r="B115" s="34"/>
      <c r="C115" s="19" t="s">
        <v>151</v>
      </c>
      <c r="D115" s="35"/>
      <c r="E115" s="35"/>
      <c r="F115" s="35"/>
      <c r="G115" s="35"/>
      <c r="H115" s="35"/>
      <c r="I115" s="146"/>
      <c r="J115" s="35"/>
      <c r="K115" s="35"/>
      <c r="L115" s="39"/>
    </row>
    <row r="116" s="1" customFormat="1" ht="6.96" customHeight="1">
      <c r="B116" s="34"/>
      <c r="C116" s="35"/>
      <c r="D116" s="35"/>
      <c r="E116" s="35"/>
      <c r="F116" s="35"/>
      <c r="G116" s="35"/>
      <c r="H116" s="35"/>
      <c r="I116" s="146"/>
      <c r="J116" s="35"/>
      <c r="K116" s="35"/>
      <c r="L116" s="39"/>
    </row>
    <row r="117" s="1" customFormat="1" ht="12" customHeight="1">
      <c r="B117" s="34"/>
      <c r="C117" s="28" t="s">
        <v>17</v>
      </c>
      <c r="D117" s="35"/>
      <c r="E117" s="35"/>
      <c r="F117" s="35"/>
      <c r="G117" s="35"/>
      <c r="H117" s="35"/>
      <c r="I117" s="146"/>
      <c r="J117" s="35"/>
      <c r="K117" s="35"/>
      <c r="L117" s="39"/>
    </row>
    <row r="118" s="1" customFormat="1" ht="16.5" customHeight="1">
      <c r="B118" s="34"/>
      <c r="C118" s="35"/>
      <c r="D118" s="35"/>
      <c r="E118" s="183" t="str">
        <f>E7</f>
        <v>Zpracování zemědělských produktů Ekofarmy Kosař</v>
      </c>
      <c r="F118" s="28"/>
      <c r="G118" s="28"/>
      <c r="H118" s="28"/>
      <c r="I118" s="146"/>
      <c r="J118" s="35"/>
      <c r="K118" s="35"/>
      <c r="L118" s="39"/>
    </row>
    <row r="119" ht="12" customHeight="1">
      <c r="B119" s="17"/>
      <c r="C119" s="28" t="s">
        <v>117</v>
      </c>
      <c r="D119" s="18"/>
      <c r="E119" s="18"/>
      <c r="F119" s="18"/>
      <c r="G119" s="18"/>
      <c r="H119" s="18"/>
      <c r="I119" s="138"/>
      <c r="J119" s="18"/>
      <c r="K119" s="18"/>
      <c r="L119" s="16"/>
    </row>
    <row r="120" s="1" customFormat="1" ht="16.5" customHeight="1">
      <c r="B120" s="34"/>
      <c r="C120" s="35"/>
      <c r="D120" s="35"/>
      <c r="E120" s="183" t="s">
        <v>118</v>
      </c>
      <c r="F120" s="35"/>
      <c r="G120" s="35"/>
      <c r="H120" s="35"/>
      <c r="I120" s="146"/>
      <c r="J120" s="35"/>
      <c r="K120" s="35"/>
      <c r="L120" s="39"/>
    </row>
    <row r="121" s="1" customFormat="1" ht="12" customHeight="1">
      <c r="B121" s="34"/>
      <c r="C121" s="28" t="s">
        <v>119</v>
      </c>
      <c r="D121" s="35"/>
      <c r="E121" s="35"/>
      <c r="F121" s="35"/>
      <c r="G121" s="35"/>
      <c r="H121" s="35"/>
      <c r="I121" s="146"/>
      <c r="J121" s="35"/>
      <c r="K121" s="35"/>
      <c r="L121" s="39"/>
    </row>
    <row r="122" s="1" customFormat="1" ht="16.5" customHeight="1">
      <c r="B122" s="34"/>
      <c r="C122" s="35"/>
      <c r="D122" s="35"/>
      <c r="E122" s="67" t="str">
        <f>E11</f>
        <v xml:space="preserve">SO 01-2 - ZTI - vodovod, kanalizace </v>
      </c>
      <c r="F122" s="35"/>
      <c r="G122" s="35"/>
      <c r="H122" s="35"/>
      <c r="I122" s="146"/>
      <c r="J122" s="35"/>
      <c r="K122" s="35"/>
      <c r="L122" s="39"/>
    </row>
    <row r="123" s="1" customFormat="1" ht="6.96" customHeight="1">
      <c r="B123" s="34"/>
      <c r="C123" s="35"/>
      <c r="D123" s="35"/>
      <c r="E123" s="35"/>
      <c r="F123" s="35"/>
      <c r="G123" s="35"/>
      <c r="H123" s="35"/>
      <c r="I123" s="146"/>
      <c r="J123" s="35"/>
      <c r="K123" s="35"/>
      <c r="L123" s="39"/>
    </row>
    <row r="124" s="1" customFormat="1" ht="12" customHeight="1">
      <c r="B124" s="34"/>
      <c r="C124" s="28" t="s">
        <v>21</v>
      </c>
      <c r="D124" s="35"/>
      <c r="E124" s="35"/>
      <c r="F124" s="23" t="str">
        <f>F14</f>
        <v xml:space="preserve"> Nový Knín</v>
      </c>
      <c r="G124" s="35"/>
      <c r="H124" s="35"/>
      <c r="I124" s="148" t="s">
        <v>23</v>
      </c>
      <c r="J124" s="70" t="str">
        <f>IF(J14="","",J14)</f>
        <v>10. 12. 2018</v>
      </c>
      <c r="K124" s="35"/>
      <c r="L124" s="39"/>
    </row>
    <row r="125" s="1" customFormat="1" ht="6.96" customHeight="1">
      <c r="B125" s="34"/>
      <c r="C125" s="35"/>
      <c r="D125" s="35"/>
      <c r="E125" s="35"/>
      <c r="F125" s="35"/>
      <c r="G125" s="35"/>
      <c r="H125" s="35"/>
      <c r="I125" s="146"/>
      <c r="J125" s="35"/>
      <c r="K125" s="35"/>
      <c r="L125" s="39"/>
    </row>
    <row r="126" s="1" customFormat="1" ht="15.15" customHeight="1">
      <c r="B126" s="34"/>
      <c r="C126" s="28" t="s">
        <v>25</v>
      </c>
      <c r="D126" s="35"/>
      <c r="E126" s="35"/>
      <c r="F126" s="23" t="str">
        <f>E17</f>
        <v xml:space="preserve"> Ekofarma Kosařův mlýn, s.r.o.</v>
      </c>
      <c r="G126" s="35"/>
      <c r="H126" s="35"/>
      <c r="I126" s="148" t="s">
        <v>31</v>
      </c>
      <c r="J126" s="32" t="str">
        <f>E23</f>
        <v xml:space="preserve"> </v>
      </c>
      <c r="K126" s="35"/>
      <c r="L126" s="39"/>
    </row>
    <row r="127" s="1" customFormat="1" ht="15.15" customHeight="1">
      <c r="B127" s="34"/>
      <c r="C127" s="28" t="s">
        <v>29</v>
      </c>
      <c r="D127" s="35"/>
      <c r="E127" s="35"/>
      <c r="F127" s="23" t="str">
        <f>IF(E20="","",E20)</f>
        <v>Vyplň údaj</v>
      </c>
      <c r="G127" s="35"/>
      <c r="H127" s="35"/>
      <c r="I127" s="148" t="s">
        <v>34</v>
      </c>
      <c r="J127" s="32" t="str">
        <f>E26</f>
        <v xml:space="preserve"> </v>
      </c>
      <c r="K127" s="35"/>
      <c r="L127" s="39"/>
    </row>
    <row r="128" s="1" customFormat="1" ht="10.32" customHeight="1">
      <c r="B128" s="34"/>
      <c r="C128" s="35"/>
      <c r="D128" s="35"/>
      <c r="E128" s="35"/>
      <c r="F128" s="35"/>
      <c r="G128" s="35"/>
      <c r="H128" s="35"/>
      <c r="I128" s="146"/>
      <c r="J128" s="35"/>
      <c r="K128" s="35"/>
      <c r="L128" s="39"/>
    </row>
    <row r="129" s="10" customFormat="1" ht="29.28" customHeight="1">
      <c r="B129" s="202"/>
      <c r="C129" s="203" t="s">
        <v>152</v>
      </c>
      <c r="D129" s="204" t="s">
        <v>61</v>
      </c>
      <c r="E129" s="204" t="s">
        <v>57</v>
      </c>
      <c r="F129" s="204" t="s">
        <v>58</v>
      </c>
      <c r="G129" s="204" t="s">
        <v>153</v>
      </c>
      <c r="H129" s="204" t="s">
        <v>154</v>
      </c>
      <c r="I129" s="205" t="s">
        <v>155</v>
      </c>
      <c r="J129" s="206" t="s">
        <v>123</v>
      </c>
      <c r="K129" s="207" t="s">
        <v>156</v>
      </c>
      <c r="L129" s="208"/>
      <c r="M129" s="91" t="s">
        <v>1</v>
      </c>
      <c r="N129" s="92" t="s">
        <v>40</v>
      </c>
      <c r="O129" s="92" t="s">
        <v>157</v>
      </c>
      <c r="P129" s="92" t="s">
        <v>158</v>
      </c>
      <c r="Q129" s="92" t="s">
        <v>159</v>
      </c>
      <c r="R129" s="92" t="s">
        <v>160</v>
      </c>
      <c r="S129" s="92" t="s">
        <v>161</v>
      </c>
      <c r="T129" s="93" t="s">
        <v>162</v>
      </c>
    </row>
    <row r="130" s="1" customFormat="1" ht="22.8" customHeight="1">
      <c r="B130" s="34"/>
      <c r="C130" s="98" t="s">
        <v>163</v>
      </c>
      <c r="D130" s="35"/>
      <c r="E130" s="35"/>
      <c r="F130" s="35"/>
      <c r="G130" s="35"/>
      <c r="H130" s="35"/>
      <c r="I130" s="146"/>
      <c r="J130" s="209">
        <f>BK130</f>
        <v>0</v>
      </c>
      <c r="K130" s="35"/>
      <c r="L130" s="39"/>
      <c r="M130" s="94"/>
      <c r="N130" s="95"/>
      <c r="O130" s="95"/>
      <c r="P130" s="210">
        <f>P131+P144</f>
        <v>0</v>
      </c>
      <c r="Q130" s="95"/>
      <c r="R130" s="210">
        <f>R131+R144</f>
        <v>70.867400000000004</v>
      </c>
      <c r="S130" s="95"/>
      <c r="T130" s="211">
        <f>T131+T144</f>
        <v>0</v>
      </c>
      <c r="AT130" s="13" t="s">
        <v>75</v>
      </c>
      <c r="AU130" s="13" t="s">
        <v>125</v>
      </c>
      <c r="BK130" s="212">
        <f>BK131+BK144</f>
        <v>0</v>
      </c>
    </row>
    <row r="131" s="11" customFormat="1" ht="25.92" customHeight="1">
      <c r="B131" s="213"/>
      <c r="C131" s="214"/>
      <c r="D131" s="215" t="s">
        <v>75</v>
      </c>
      <c r="E131" s="216" t="s">
        <v>164</v>
      </c>
      <c r="F131" s="216" t="s">
        <v>165</v>
      </c>
      <c r="G131" s="214"/>
      <c r="H131" s="214"/>
      <c r="I131" s="217"/>
      <c r="J131" s="218">
        <f>BK131</f>
        <v>0</v>
      </c>
      <c r="K131" s="214"/>
      <c r="L131" s="219"/>
      <c r="M131" s="220"/>
      <c r="N131" s="221"/>
      <c r="O131" s="221"/>
      <c r="P131" s="222">
        <f>P132+P140+P142</f>
        <v>0</v>
      </c>
      <c r="Q131" s="221"/>
      <c r="R131" s="222">
        <f>R132+R140+R142</f>
        <v>67.481999999999999</v>
      </c>
      <c r="S131" s="221"/>
      <c r="T131" s="223">
        <f>T132+T140+T142</f>
        <v>0</v>
      </c>
      <c r="AR131" s="224" t="s">
        <v>83</v>
      </c>
      <c r="AT131" s="225" t="s">
        <v>75</v>
      </c>
      <c r="AU131" s="225" t="s">
        <v>76</v>
      </c>
      <c r="AY131" s="224" t="s">
        <v>166</v>
      </c>
      <c r="BK131" s="226">
        <f>BK132+BK140+BK142</f>
        <v>0</v>
      </c>
    </row>
    <row r="132" s="11" customFormat="1" ht="22.8" customHeight="1">
      <c r="B132" s="213"/>
      <c r="C132" s="214"/>
      <c r="D132" s="215" t="s">
        <v>75</v>
      </c>
      <c r="E132" s="227" t="s">
        <v>83</v>
      </c>
      <c r="F132" s="227" t="s">
        <v>167</v>
      </c>
      <c r="G132" s="214"/>
      <c r="H132" s="214"/>
      <c r="I132" s="217"/>
      <c r="J132" s="228">
        <f>BK132</f>
        <v>0</v>
      </c>
      <c r="K132" s="214"/>
      <c r="L132" s="219"/>
      <c r="M132" s="220"/>
      <c r="N132" s="221"/>
      <c r="O132" s="221"/>
      <c r="P132" s="222">
        <f>SUM(P133:P139)</f>
        <v>0</v>
      </c>
      <c r="Q132" s="221"/>
      <c r="R132" s="222">
        <f>SUM(R133:R139)</f>
        <v>67.481999999999999</v>
      </c>
      <c r="S132" s="221"/>
      <c r="T132" s="223">
        <f>SUM(T133:T139)</f>
        <v>0</v>
      </c>
      <c r="AR132" s="224" t="s">
        <v>83</v>
      </c>
      <c r="AT132" s="225" t="s">
        <v>75</v>
      </c>
      <c r="AU132" s="225" t="s">
        <v>83</v>
      </c>
      <c r="AY132" s="224" t="s">
        <v>166</v>
      </c>
      <c r="BK132" s="226">
        <f>SUM(BK133:BK139)</f>
        <v>0</v>
      </c>
    </row>
    <row r="133" s="1" customFormat="1" ht="24" customHeight="1">
      <c r="B133" s="34"/>
      <c r="C133" s="229" t="s">
        <v>83</v>
      </c>
      <c r="D133" s="229" t="s">
        <v>168</v>
      </c>
      <c r="E133" s="230" t="s">
        <v>1165</v>
      </c>
      <c r="F133" s="231" t="s">
        <v>1166</v>
      </c>
      <c r="G133" s="232" t="s">
        <v>180</v>
      </c>
      <c r="H133" s="233">
        <v>55.200000000000003</v>
      </c>
      <c r="I133" s="234"/>
      <c r="J133" s="235">
        <f>ROUND(I133*H133,2)</f>
        <v>0</v>
      </c>
      <c r="K133" s="231" t="s">
        <v>1</v>
      </c>
      <c r="L133" s="39"/>
      <c r="M133" s="236" t="s">
        <v>1</v>
      </c>
      <c r="N133" s="237" t="s">
        <v>41</v>
      </c>
      <c r="O133" s="82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AR133" s="240" t="s">
        <v>172</v>
      </c>
      <c r="AT133" s="240" t="s">
        <v>168</v>
      </c>
      <c r="AU133" s="240" t="s">
        <v>89</v>
      </c>
      <c r="AY133" s="13" t="s">
        <v>166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3" t="s">
        <v>83</v>
      </c>
      <c r="BK133" s="241">
        <f>ROUND(I133*H133,2)</f>
        <v>0</v>
      </c>
      <c r="BL133" s="13" t="s">
        <v>172</v>
      </c>
      <c r="BM133" s="240" t="s">
        <v>1167</v>
      </c>
    </row>
    <row r="134" s="1" customFormat="1" ht="24" customHeight="1">
      <c r="B134" s="34"/>
      <c r="C134" s="229" t="s">
        <v>89</v>
      </c>
      <c r="D134" s="229" t="s">
        <v>168</v>
      </c>
      <c r="E134" s="230" t="s">
        <v>1168</v>
      </c>
      <c r="F134" s="231" t="s">
        <v>1169</v>
      </c>
      <c r="G134" s="232" t="s">
        <v>180</v>
      </c>
      <c r="H134" s="233">
        <v>50.600000000000001</v>
      </c>
      <c r="I134" s="234"/>
      <c r="J134" s="235">
        <f>ROUND(I134*H134,2)</f>
        <v>0</v>
      </c>
      <c r="K134" s="231" t="s">
        <v>1</v>
      </c>
      <c r="L134" s="39"/>
      <c r="M134" s="236" t="s">
        <v>1</v>
      </c>
      <c r="N134" s="237" t="s">
        <v>41</v>
      </c>
      <c r="O134" s="82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AR134" s="240" t="s">
        <v>172</v>
      </c>
      <c r="AT134" s="240" t="s">
        <v>168</v>
      </c>
      <c r="AU134" s="240" t="s">
        <v>89</v>
      </c>
      <c r="AY134" s="13" t="s">
        <v>166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3" t="s">
        <v>83</v>
      </c>
      <c r="BK134" s="241">
        <f>ROUND(I134*H134,2)</f>
        <v>0</v>
      </c>
      <c r="BL134" s="13" t="s">
        <v>172</v>
      </c>
      <c r="BM134" s="240" t="s">
        <v>1170</v>
      </c>
    </row>
    <row r="135" s="1" customFormat="1" ht="24" customHeight="1">
      <c r="B135" s="34"/>
      <c r="C135" s="229" t="s">
        <v>99</v>
      </c>
      <c r="D135" s="229" t="s">
        <v>168</v>
      </c>
      <c r="E135" s="230" t="s">
        <v>1171</v>
      </c>
      <c r="F135" s="231" t="s">
        <v>1172</v>
      </c>
      <c r="G135" s="232" t="s">
        <v>180</v>
      </c>
      <c r="H135" s="233">
        <v>50.600000000000001</v>
      </c>
      <c r="I135" s="234"/>
      <c r="J135" s="235">
        <f>ROUND(I135*H135,2)</f>
        <v>0</v>
      </c>
      <c r="K135" s="231" t="s">
        <v>1</v>
      </c>
      <c r="L135" s="39"/>
      <c r="M135" s="236" t="s">
        <v>1</v>
      </c>
      <c r="N135" s="237" t="s">
        <v>41</v>
      </c>
      <c r="O135" s="82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AR135" s="240" t="s">
        <v>172</v>
      </c>
      <c r="AT135" s="240" t="s">
        <v>168</v>
      </c>
      <c r="AU135" s="240" t="s">
        <v>89</v>
      </c>
      <c r="AY135" s="13" t="s">
        <v>166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3" t="s">
        <v>83</v>
      </c>
      <c r="BK135" s="241">
        <f>ROUND(I135*H135,2)</f>
        <v>0</v>
      </c>
      <c r="BL135" s="13" t="s">
        <v>172</v>
      </c>
      <c r="BM135" s="240" t="s">
        <v>1173</v>
      </c>
    </row>
    <row r="136" s="1" customFormat="1" ht="16.5" customHeight="1">
      <c r="B136" s="34"/>
      <c r="C136" s="229" t="s">
        <v>172</v>
      </c>
      <c r="D136" s="229" t="s">
        <v>168</v>
      </c>
      <c r="E136" s="230" t="s">
        <v>1174</v>
      </c>
      <c r="F136" s="231" t="s">
        <v>1175</v>
      </c>
      <c r="G136" s="232" t="s">
        <v>180</v>
      </c>
      <c r="H136" s="233">
        <v>50.600000000000001</v>
      </c>
      <c r="I136" s="234"/>
      <c r="J136" s="235">
        <f>ROUND(I136*H136,2)</f>
        <v>0</v>
      </c>
      <c r="K136" s="231" t="s">
        <v>1</v>
      </c>
      <c r="L136" s="39"/>
      <c r="M136" s="236" t="s">
        <v>1</v>
      </c>
      <c r="N136" s="237" t="s">
        <v>41</v>
      </c>
      <c r="O136" s="82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AR136" s="240" t="s">
        <v>172</v>
      </c>
      <c r="AT136" s="240" t="s">
        <v>168</v>
      </c>
      <c r="AU136" s="240" t="s">
        <v>89</v>
      </c>
      <c r="AY136" s="13" t="s">
        <v>166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3" t="s">
        <v>83</v>
      </c>
      <c r="BK136" s="241">
        <f>ROUND(I136*H136,2)</f>
        <v>0</v>
      </c>
      <c r="BL136" s="13" t="s">
        <v>172</v>
      </c>
      <c r="BM136" s="240" t="s">
        <v>1176</v>
      </c>
    </row>
    <row r="137" s="1" customFormat="1" ht="24" customHeight="1">
      <c r="B137" s="34"/>
      <c r="C137" s="229" t="s">
        <v>185</v>
      </c>
      <c r="D137" s="229" t="s">
        <v>168</v>
      </c>
      <c r="E137" s="230" t="s">
        <v>239</v>
      </c>
      <c r="F137" s="231" t="s">
        <v>240</v>
      </c>
      <c r="G137" s="232" t="s">
        <v>180</v>
      </c>
      <c r="H137" s="233">
        <v>4.5999999999999996</v>
      </c>
      <c r="I137" s="234"/>
      <c r="J137" s="235">
        <f>ROUND(I137*H137,2)</f>
        <v>0</v>
      </c>
      <c r="K137" s="231" t="s">
        <v>1</v>
      </c>
      <c r="L137" s="39"/>
      <c r="M137" s="236" t="s">
        <v>1</v>
      </c>
      <c r="N137" s="237" t="s">
        <v>41</v>
      </c>
      <c r="O137" s="82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AR137" s="240" t="s">
        <v>172</v>
      </c>
      <c r="AT137" s="240" t="s">
        <v>168</v>
      </c>
      <c r="AU137" s="240" t="s">
        <v>89</v>
      </c>
      <c r="AY137" s="13" t="s">
        <v>166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3" t="s">
        <v>83</v>
      </c>
      <c r="BK137" s="241">
        <f>ROUND(I137*H137,2)</f>
        <v>0</v>
      </c>
      <c r="BL137" s="13" t="s">
        <v>172</v>
      </c>
      <c r="BM137" s="240" t="s">
        <v>1177</v>
      </c>
    </row>
    <row r="138" s="1" customFormat="1" ht="24" customHeight="1">
      <c r="B138" s="34"/>
      <c r="C138" s="229" t="s">
        <v>189</v>
      </c>
      <c r="D138" s="229" t="s">
        <v>168</v>
      </c>
      <c r="E138" s="230" t="s">
        <v>1178</v>
      </c>
      <c r="F138" s="231" t="s">
        <v>1179</v>
      </c>
      <c r="G138" s="232" t="s">
        <v>180</v>
      </c>
      <c r="H138" s="233">
        <v>41.399999999999999</v>
      </c>
      <c r="I138" s="234"/>
      <c r="J138" s="235">
        <f>ROUND(I138*H138,2)</f>
        <v>0</v>
      </c>
      <c r="K138" s="231" t="s">
        <v>1</v>
      </c>
      <c r="L138" s="39"/>
      <c r="M138" s="236" t="s">
        <v>1</v>
      </c>
      <c r="N138" s="237" t="s">
        <v>41</v>
      </c>
      <c r="O138" s="82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AR138" s="240" t="s">
        <v>172</v>
      </c>
      <c r="AT138" s="240" t="s">
        <v>168</v>
      </c>
      <c r="AU138" s="240" t="s">
        <v>89</v>
      </c>
      <c r="AY138" s="13" t="s">
        <v>166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3" t="s">
        <v>83</v>
      </c>
      <c r="BK138" s="241">
        <f>ROUND(I138*H138,2)</f>
        <v>0</v>
      </c>
      <c r="BL138" s="13" t="s">
        <v>172</v>
      </c>
      <c r="BM138" s="240" t="s">
        <v>1180</v>
      </c>
    </row>
    <row r="139" s="1" customFormat="1" ht="16.5" customHeight="1">
      <c r="B139" s="34"/>
      <c r="C139" s="242" t="s">
        <v>193</v>
      </c>
      <c r="D139" s="242" t="s">
        <v>394</v>
      </c>
      <c r="E139" s="243" t="s">
        <v>1181</v>
      </c>
      <c r="F139" s="244" t="s">
        <v>1182</v>
      </c>
      <c r="G139" s="245" t="s">
        <v>278</v>
      </c>
      <c r="H139" s="246">
        <v>67.481999999999999</v>
      </c>
      <c r="I139" s="247"/>
      <c r="J139" s="248">
        <f>ROUND(I139*H139,2)</f>
        <v>0</v>
      </c>
      <c r="K139" s="244" t="s">
        <v>1</v>
      </c>
      <c r="L139" s="249"/>
      <c r="M139" s="250" t="s">
        <v>1</v>
      </c>
      <c r="N139" s="251" t="s">
        <v>41</v>
      </c>
      <c r="O139" s="82"/>
      <c r="P139" s="238">
        <f>O139*H139</f>
        <v>0</v>
      </c>
      <c r="Q139" s="238">
        <v>1</v>
      </c>
      <c r="R139" s="238">
        <f>Q139*H139</f>
        <v>67.481999999999999</v>
      </c>
      <c r="S139" s="238">
        <v>0</v>
      </c>
      <c r="T139" s="239">
        <f>S139*H139</f>
        <v>0</v>
      </c>
      <c r="AR139" s="240" t="s">
        <v>198</v>
      </c>
      <c r="AT139" s="240" t="s">
        <v>394</v>
      </c>
      <c r="AU139" s="240" t="s">
        <v>89</v>
      </c>
      <c r="AY139" s="13" t="s">
        <v>166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3" t="s">
        <v>83</v>
      </c>
      <c r="BK139" s="241">
        <f>ROUND(I139*H139,2)</f>
        <v>0</v>
      </c>
      <c r="BL139" s="13" t="s">
        <v>172</v>
      </c>
      <c r="BM139" s="240" t="s">
        <v>1183</v>
      </c>
    </row>
    <row r="140" s="11" customFormat="1" ht="22.8" customHeight="1">
      <c r="B140" s="213"/>
      <c r="C140" s="214"/>
      <c r="D140" s="215" t="s">
        <v>75</v>
      </c>
      <c r="E140" s="227" t="s">
        <v>89</v>
      </c>
      <c r="F140" s="227" t="s">
        <v>247</v>
      </c>
      <c r="G140" s="214"/>
      <c r="H140" s="214"/>
      <c r="I140" s="217"/>
      <c r="J140" s="228">
        <f>BK140</f>
        <v>0</v>
      </c>
      <c r="K140" s="214"/>
      <c r="L140" s="219"/>
      <c r="M140" s="220"/>
      <c r="N140" s="221"/>
      <c r="O140" s="221"/>
      <c r="P140" s="222">
        <f>P141</f>
        <v>0</v>
      </c>
      <c r="Q140" s="221"/>
      <c r="R140" s="222">
        <f>R141</f>
        <v>0</v>
      </c>
      <c r="S140" s="221"/>
      <c r="T140" s="223">
        <f>T141</f>
        <v>0</v>
      </c>
      <c r="AR140" s="224" t="s">
        <v>83</v>
      </c>
      <c r="AT140" s="225" t="s">
        <v>75</v>
      </c>
      <c r="AU140" s="225" t="s">
        <v>83</v>
      </c>
      <c r="AY140" s="224" t="s">
        <v>166</v>
      </c>
      <c r="BK140" s="226">
        <f>BK141</f>
        <v>0</v>
      </c>
    </row>
    <row r="141" s="1" customFormat="1" ht="16.5" customHeight="1">
      <c r="B141" s="34"/>
      <c r="C141" s="229" t="s">
        <v>198</v>
      </c>
      <c r="D141" s="229" t="s">
        <v>168</v>
      </c>
      <c r="E141" s="230" t="s">
        <v>1184</v>
      </c>
      <c r="F141" s="231" t="s">
        <v>1185</v>
      </c>
      <c r="G141" s="232" t="s">
        <v>180</v>
      </c>
      <c r="H141" s="233">
        <v>9.1999999999999993</v>
      </c>
      <c r="I141" s="234"/>
      <c r="J141" s="235">
        <f>ROUND(I141*H141,2)</f>
        <v>0</v>
      </c>
      <c r="K141" s="231" t="s">
        <v>1</v>
      </c>
      <c r="L141" s="39"/>
      <c r="M141" s="236" t="s">
        <v>1</v>
      </c>
      <c r="N141" s="237" t="s">
        <v>41</v>
      </c>
      <c r="O141" s="82"/>
      <c r="P141" s="238">
        <f>O141*H141</f>
        <v>0</v>
      </c>
      <c r="Q141" s="238">
        <v>0</v>
      </c>
      <c r="R141" s="238">
        <f>Q141*H141</f>
        <v>0</v>
      </c>
      <c r="S141" s="238">
        <v>0</v>
      </c>
      <c r="T141" s="239">
        <f>S141*H141</f>
        <v>0</v>
      </c>
      <c r="AR141" s="240" t="s">
        <v>172</v>
      </c>
      <c r="AT141" s="240" t="s">
        <v>168</v>
      </c>
      <c r="AU141" s="240" t="s">
        <v>89</v>
      </c>
      <c r="AY141" s="13" t="s">
        <v>166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3" t="s">
        <v>83</v>
      </c>
      <c r="BK141" s="241">
        <f>ROUND(I141*H141,2)</f>
        <v>0</v>
      </c>
      <c r="BL141" s="13" t="s">
        <v>172</v>
      </c>
      <c r="BM141" s="240" t="s">
        <v>1186</v>
      </c>
    </row>
    <row r="142" s="11" customFormat="1" ht="22.8" customHeight="1">
      <c r="B142" s="213"/>
      <c r="C142" s="214"/>
      <c r="D142" s="215" t="s">
        <v>75</v>
      </c>
      <c r="E142" s="227" t="s">
        <v>698</v>
      </c>
      <c r="F142" s="227" t="s">
        <v>699</v>
      </c>
      <c r="G142" s="214"/>
      <c r="H142" s="214"/>
      <c r="I142" s="217"/>
      <c r="J142" s="228">
        <f>BK142</f>
        <v>0</v>
      </c>
      <c r="K142" s="214"/>
      <c r="L142" s="219"/>
      <c r="M142" s="220"/>
      <c r="N142" s="221"/>
      <c r="O142" s="221"/>
      <c r="P142" s="222">
        <f>P143</f>
        <v>0</v>
      </c>
      <c r="Q142" s="221"/>
      <c r="R142" s="222">
        <f>R143</f>
        <v>0</v>
      </c>
      <c r="S142" s="221"/>
      <c r="T142" s="223">
        <f>T143</f>
        <v>0</v>
      </c>
      <c r="AR142" s="224" t="s">
        <v>83</v>
      </c>
      <c r="AT142" s="225" t="s">
        <v>75</v>
      </c>
      <c r="AU142" s="225" t="s">
        <v>83</v>
      </c>
      <c r="AY142" s="224" t="s">
        <v>166</v>
      </c>
      <c r="BK142" s="226">
        <f>BK143</f>
        <v>0</v>
      </c>
    </row>
    <row r="143" s="1" customFormat="1" ht="24" customHeight="1">
      <c r="B143" s="34"/>
      <c r="C143" s="229" t="s">
        <v>202</v>
      </c>
      <c r="D143" s="229" t="s">
        <v>168</v>
      </c>
      <c r="E143" s="230" t="s">
        <v>1187</v>
      </c>
      <c r="F143" s="231" t="s">
        <v>1188</v>
      </c>
      <c r="G143" s="232" t="s">
        <v>278</v>
      </c>
      <c r="H143" s="233">
        <v>67.481999999999999</v>
      </c>
      <c r="I143" s="234"/>
      <c r="J143" s="235">
        <f>ROUND(I143*H143,2)</f>
        <v>0</v>
      </c>
      <c r="K143" s="231" t="s">
        <v>1</v>
      </c>
      <c r="L143" s="39"/>
      <c r="M143" s="236" t="s">
        <v>1</v>
      </c>
      <c r="N143" s="237" t="s">
        <v>41</v>
      </c>
      <c r="O143" s="82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AR143" s="240" t="s">
        <v>172</v>
      </c>
      <c r="AT143" s="240" t="s">
        <v>168</v>
      </c>
      <c r="AU143" s="240" t="s">
        <v>89</v>
      </c>
      <c r="AY143" s="13" t="s">
        <v>166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3" t="s">
        <v>83</v>
      </c>
      <c r="BK143" s="241">
        <f>ROUND(I143*H143,2)</f>
        <v>0</v>
      </c>
      <c r="BL143" s="13" t="s">
        <v>172</v>
      </c>
      <c r="BM143" s="240" t="s">
        <v>1189</v>
      </c>
    </row>
    <row r="144" s="11" customFormat="1" ht="25.92" customHeight="1">
      <c r="B144" s="213"/>
      <c r="C144" s="214"/>
      <c r="D144" s="215" t="s">
        <v>75</v>
      </c>
      <c r="E144" s="216" t="s">
        <v>704</v>
      </c>
      <c r="F144" s="216" t="s">
        <v>705</v>
      </c>
      <c r="G144" s="214"/>
      <c r="H144" s="214"/>
      <c r="I144" s="217"/>
      <c r="J144" s="218">
        <f>BK144</f>
        <v>0</v>
      </c>
      <c r="K144" s="214"/>
      <c r="L144" s="219"/>
      <c r="M144" s="220"/>
      <c r="N144" s="221"/>
      <c r="O144" s="221"/>
      <c r="P144" s="222">
        <f>P145+P147+P170+P204+P211</f>
        <v>0</v>
      </c>
      <c r="Q144" s="221"/>
      <c r="R144" s="222">
        <f>R145+R147+R170+R204+R211</f>
        <v>3.3854000000000002</v>
      </c>
      <c r="S144" s="221"/>
      <c r="T144" s="223">
        <f>T145+T147+T170+T204+T211</f>
        <v>0</v>
      </c>
      <c r="AR144" s="224" t="s">
        <v>89</v>
      </c>
      <c r="AT144" s="225" t="s">
        <v>75</v>
      </c>
      <c r="AU144" s="225" t="s">
        <v>76</v>
      </c>
      <c r="AY144" s="224" t="s">
        <v>166</v>
      </c>
      <c r="BK144" s="226">
        <f>BK145+BK147+BK170+BK204+BK211</f>
        <v>0</v>
      </c>
    </row>
    <row r="145" s="11" customFormat="1" ht="22.8" customHeight="1">
      <c r="B145" s="213"/>
      <c r="C145" s="214"/>
      <c r="D145" s="215" t="s">
        <v>75</v>
      </c>
      <c r="E145" s="227" t="s">
        <v>193</v>
      </c>
      <c r="F145" s="227" t="s">
        <v>1190</v>
      </c>
      <c r="G145" s="214"/>
      <c r="H145" s="214"/>
      <c r="I145" s="217"/>
      <c r="J145" s="228">
        <f>BK145</f>
        <v>0</v>
      </c>
      <c r="K145" s="214"/>
      <c r="L145" s="219"/>
      <c r="M145" s="220"/>
      <c r="N145" s="221"/>
      <c r="O145" s="221"/>
      <c r="P145" s="222">
        <f>P146</f>
        <v>0</v>
      </c>
      <c r="Q145" s="221"/>
      <c r="R145" s="222">
        <f>R146</f>
        <v>0</v>
      </c>
      <c r="S145" s="221"/>
      <c r="T145" s="223">
        <f>T146</f>
        <v>0</v>
      </c>
      <c r="AR145" s="224" t="s">
        <v>89</v>
      </c>
      <c r="AT145" s="225" t="s">
        <v>75</v>
      </c>
      <c r="AU145" s="225" t="s">
        <v>83</v>
      </c>
      <c r="AY145" s="224" t="s">
        <v>166</v>
      </c>
      <c r="BK145" s="226">
        <f>BK146</f>
        <v>0</v>
      </c>
    </row>
    <row r="146" s="1" customFormat="1" ht="16.5" customHeight="1">
      <c r="B146" s="34"/>
      <c r="C146" s="229" t="s">
        <v>207</v>
      </c>
      <c r="D146" s="229" t="s">
        <v>168</v>
      </c>
      <c r="E146" s="230" t="s">
        <v>1191</v>
      </c>
      <c r="F146" s="231" t="s">
        <v>1192</v>
      </c>
      <c r="G146" s="232" t="s">
        <v>1193</v>
      </c>
      <c r="H146" s="233">
        <v>80</v>
      </c>
      <c r="I146" s="234"/>
      <c r="J146" s="235">
        <f>ROUND(I146*H146,2)</f>
        <v>0</v>
      </c>
      <c r="K146" s="231" t="s">
        <v>1</v>
      </c>
      <c r="L146" s="39"/>
      <c r="M146" s="236" t="s">
        <v>1</v>
      </c>
      <c r="N146" s="237" t="s">
        <v>41</v>
      </c>
      <c r="O146" s="82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AR146" s="240" t="s">
        <v>172</v>
      </c>
      <c r="AT146" s="240" t="s">
        <v>168</v>
      </c>
      <c r="AU146" s="240" t="s">
        <v>89</v>
      </c>
      <c r="AY146" s="13" t="s">
        <v>166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3" t="s">
        <v>83</v>
      </c>
      <c r="BK146" s="241">
        <f>ROUND(I146*H146,2)</f>
        <v>0</v>
      </c>
      <c r="BL146" s="13" t="s">
        <v>172</v>
      </c>
      <c r="BM146" s="240" t="s">
        <v>1194</v>
      </c>
    </row>
    <row r="147" s="11" customFormat="1" ht="22.8" customHeight="1">
      <c r="B147" s="213"/>
      <c r="C147" s="214"/>
      <c r="D147" s="215" t="s">
        <v>75</v>
      </c>
      <c r="E147" s="227" t="s">
        <v>1195</v>
      </c>
      <c r="F147" s="227" t="s">
        <v>1190</v>
      </c>
      <c r="G147" s="214"/>
      <c r="H147" s="214"/>
      <c r="I147" s="217"/>
      <c r="J147" s="228">
        <f>BK147</f>
        <v>0</v>
      </c>
      <c r="K147" s="214"/>
      <c r="L147" s="219"/>
      <c r="M147" s="220"/>
      <c r="N147" s="221"/>
      <c r="O147" s="221"/>
      <c r="P147" s="222">
        <f>SUM(P148:P169)</f>
        <v>0</v>
      </c>
      <c r="Q147" s="221"/>
      <c r="R147" s="222">
        <f>SUM(R148:R169)</f>
        <v>0.77909999999999979</v>
      </c>
      <c r="S147" s="221"/>
      <c r="T147" s="223">
        <f>SUM(T148:T169)</f>
        <v>0</v>
      </c>
      <c r="AR147" s="224" t="s">
        <v>89</v>
      </c>
      <c r="AT147" s="225" t="s">
        <v>75</v>
      </c>
      <c r="AU147" s="225" t="s">
        <v>83</v>
      </c>
      <c r="AY147" s="224" t="s">
        <v>166</v>
      </c>
      <c r="BK147" s="226">
        <f>SUM(BK148:BK169)</f>
        <v>0</v>
      </c>
    </row>
    <row r="148" s="1" customFormat="1" ht="24" customHeight="1">
      <c r="B148" s="34"/>
      <c r="C148" s="229" t="s">
        <v>211</v>
      </c>
      <c r="D148" s="229" t="s">
        <v>168</v>
      </c>
      <c r="E148" s="230" t="s">
        <v>1196</v>
      </c>
      <c r="F148" s="231" t="s">
        <v>1197</v>
      </c>
      <c r="G148" s="232" t="s">
        <v>205</v>
      </c>
      <c r="H148" s="233">
        <v>19</v>
      </c>
      <c r="I148" s="234"/>
      <c r="J148" s="235">
        <f>ROUND(I148*H148,2)</f>
        <v>0</v>
      </c>
      <c r="K148" s="231" t="s">
        <v>1</v>
      </c>
      <c r="L148" s="39"/>
      <c r="M148" s="236" t="s">
        <v>1</v>
      </c>
      <c r="N148" s="237" t="s">
        <v>41</v>
      </c>
      <c r="O148" s="82"/>
      <c r="P148" s="238">
        <f>O148*H148</f>
        <v>0</v>
      </c>
      <c r="Q148" s="238">
        <v>0.0012600000000000001</v>
      </c>
      <c r="R148" s="238">
        <f>Q148*H148</f>
        <v>0.023939999999999999</v>
      </c>
      <c r="S148" s="238">
        <v>0</v>
      </c>
      <c r="T148" s="239">
        <f>S148*H148</f>
        <v>0</v>
      </c>
      <c r="AR148" s="240" t="s">
        <v>230</v>
      </c>
      <c r="AT148" s="240" t="s">
        <v>168</v>
      </c>
      <c r="AU148" s="240" t="s">
        <v>89</v>
      </c>
      <c r="AY148" s="13" t="s">
        <v>166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3" t="s">
        <v>83</v>
      </c>
      <c r="BK148" s="241">
        <f>ROUND(I148*H148,2)</f>
        <v>0</v>
      </c>
      <c r="BL148" s="13" t="s">
        <v>230</v>
      </c>
      <c r="BM148" s="240" t="s">
        <v>1198</v>
      </c>
    </row>
    <row r="149" s="1" customFormat="1" ht="24" customHeight="1">
      <c r="B149" s="34"/>
      <c r="C149" s="229" t="s">
        <v>215</v>
      </c>
      <c r="D149" s="229" t="s">
        <v>168</v>
      </c>
      <c r="E149" s="230" t="s">
        <v>1199</v>
      </c>
      <c r="F149" s="231" t="s">
        <v>1200</v>
      </c>
      <c r="G149" s="232" t="s">
        <v>205</v>
      </c>
      <c r="H149" s="233">
        <v>69</v>
      </c>
      <c r="I149" s="234"/>
      <c r="J149" s="235">
        <f>ROUND(I149*H149,2)</f>
        <v>0</v>
      </c>
      <c r="K149" s="231" t="s">
        <v>1</v>
      </c>
      <c r="L149" s="39"/>
      <c r="M149" s="236" t="s">
        <v>1</v>
      </c>
      <c r="N149" s="237" t="s">
        <v>41</v>
      </c>
      <c r="O149" s="82"/>
      <c r="P149" s="238">
        <f>O149*H149</f>
        <v>0</v>
      </c>
      <c r="Q149" s="238">
        <v>0.0017700000000000001</v>
      </c>
      <c r="R149" s="238">
        <f>Q149*H149</f>
        <v>0.12213</v>
      </c>
      <c r="S149" s="238">
        <v>0</v>
      </c>
      <c r="T149" s="239">
        <f>S149*H149</f>
        <v>0</v>
      </c>
      <c r="AR149" s="240" t="s">
        <v>230</v>
      </c>
      <c r="AT149" s="240" t="s">
        <v>168</v>
      </c>
      <c r="AU149" s="240" t="s">
        <v>89</v>
      </c>
      <c r="AY149" s="13" t="s">
        <v>166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3" t="s">
        <v>83</v>
      </c>
      <c r="BK149" s="241">
        <f>ROUND(I149*H149,2)</f>
        <v>0</v>
      </c>
      <c r="BL149" s="13" t="s">
        <v>230</v>
      </c>
      <c r="BM149" s="240" t="s">
        <v>1201</v>
      </c>
    </row>
    <row r="150" s="1" customFormat="1" ht="24" customHeight="1">
      <c r="B150" s="34"/>
      <c r="C150" s="229" t="s">
        <v>219</v>
      </c>
      <c r="D150" s="229" t="s">
        <v>168</v>
      </c>
      <c r="E150" s="230" t="s">
        <v>1202</v>
      </c>
      <c r="F150" s="231" t="s">
        <v>1203</v>
      </c>
      <c r="G150" s="232" t="s">
        <v>205</v>
      </c>
      <c r="H150" s="233">
        <v>48</v>
      </c>
      <c r="I150" s="234"/>
      <c r="J150" s="235">
        <f>ROUND(I150*H150,2)</f>
        <v>0</v>
      </c>
      <c r="K150" s="231" t="s">
        <v>1</v>
      </c>
      <c r="L150" s="39"/>
      <c r="M150" s="236" t="s">
        <v>1</v>
      </c>
      <c r="N150" s="237" t="s">
        <v>41</v>
      </c>
      <c r="O150" s="82"/>
      <c r="P150" s="238">
        <f>O150*H150</f>
        <v>0</v>
      </c>
      <c r="Q150" s="238">
        <v>0.0027699999999999999</v>
      </c>
      <c r="R150" s="238">
        <f>Q150*H150</f>
        <v>0.13296</v>
      </c>
      <c r="S150" s="238">
        <v>0</v>
      </c>
      <c r="T150" s="239">
        <f>S150*H150</f>
        <v>0</v>
      </c>
      <c r="AR150" s="240" t="s">
        <v>230</v>
      </c>
      <c r="AT150" s="240" t="s">
        <v>168</v>
      </c>
      <c r="AU150" s="240" t="s">
        <v>89</v>
      </c>
      <c r="AY150" s="13" t="s">
        <v>166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3" t="s">
        <v>83</v>
      </c>
      <c r="BK150" s="241">
        <f>ROUND(I150*H150,2)</f>
        <v>0</v>
      </c>
      <c r="BL150" s="13" t="s">
        <v>230</v>
      </c>
      <c r="BM150" s="240" t="s">
        <v>1204</v>
      </c>
    </row>
    <row r="151" s="1" customFormat="1" ht="24" customHeight="1">
      <c r="B151" s="34"/>
      <c r="C151" s="229" t="s">
        <v>223</v>
      </c>
      <c r="D151" s="229" t="s">
        <v>168</v>
      </c>
      <c r="E151" s="230" t="s">
        <v>1205</v>
      </c>
      <c r="F151" s="231" t="s">
        <v>1206</v>
      </c>
      <c r="G151" s="232" t="s">
        <v>205</v>
      </c>
      <c r="H151" s="233">
        <v>26</v>
      </c>
      <c r="I151" s="234"/>
      <c r="J151" s="235">
        <f>ROUND(I151*H151,2)</f>
        <v>0</v>
      </c>
      <c r="K151" s="231" t="s">
        <v>1</v>
      </c>
      <c r="L151" s="39"/>
      <c r="M151" s="236" t="s">
        <v>1</v>
      </c>
      <c r="N151" s="237" t="s">
        <v>41</v>
      </c>
      <c r="O151" s="82"/>
      <c r="P151" s="238">
        <f>O151*H151</f>
        <v>0</v>
      </c>
      <c r="Q151" s="238">
        <v>0.0044000000000000003</v>
      </c>
      <c r="R151" s="238">
        <f>Q151*H151</f>
        <v>0.1144</v>
      </c>
      <c r="S151" s="238">
        <v>0</v>
      </c>
      <c r="T151" s="239">
        <f>S151*H151</f>
        <v>0</v>
      </c>
      <c r="AR151" s="240" t="s">
        <v>230</v>
      </c>
      <c r="AT151" s="240" t="s">
        <v>168</v>
      </c>
      <c r="AU151" s="240" t="s">
        <v>89</v>
      </c>
      <c r="AY151" s="13" t="s">
        <v>166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3" t="s">
        <v>83</v>
      </c>
      <c r="BK151" s="241">
        <f>ROUND(I151*H151,2)</f>
        <v>0</v>
      </c>
      <c r="BL151" s="13" t="s">
        <v>230</v>
      </c>
      <c r="BM151" s="240" t="s">
        <v>1207</v>
      </c>
    </row>
    <row r="152" s="1" customFormat="1" ht="24" customHeight="1">
      <c r="B152" s="34"/>
      <c r="C152" s="229" t="s">
        <v>8</v>
      </c>
      <c r="D152" s="229" t="s">
        <v>168</v>
      </c>
      <c r="E152" s="230" t="s">
        <v>1208</v>
      </c>
      <c r="F152" s="231" t="s">
        <v>1209</v>
      </c>
      <c r="G152" s="232" t="s">
        <v>205</v>
      </c>
      <c r="H152" s="233">
        <v>41</v>
      </c>
      <c r="I152" s="234"/>
      <c r="J152" s="235">
        <f>ROUND(I152*H152,2)</f>
        <v>0</v>
      </c>
      <c r="K152" s="231" t="s">
        <v>1</v>
      </c>
      <c r="L152" s="39"/>
      <c r="M152" s="236" t="s">
        <v>1</v>
      </c>
      <c r="N152" s="237" t="s">
        <v>41</v>
      </c>
      <c r="O152" s="82"/>
      <c r="P152" s="238">
        <f>O152*H152</f>
        <v>0</v>
      </c>
      <c r="Q152" s="238">
        <v>0.0072399999999999999</v>
      </c>
      <c r="R152" s="238">
        <f>Q152*H152</f>
        <v>0.29683999999999999</v>
      </c>
      <c r="S152" s="238">
        <v>0</v>
      </c>
      <c r="T152" s="239">
        <f>S152*H152</f>
        <v>0</v>
      </c>
      <c r="AR152" s="240" t="s">
        <v>230</v>
      </c>
      <c r="AT152" s="240" t="s">
        <v>168</v>
      </c>
      <c r="AU152" s="240" t="s">
        <v>89</v>
      </c>
      <c r="AY152" s="13" t="s">
        <v>166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3" t="s">
        <v>83</v>
      </c>
      <c r="BK152" s="241">
        <f>ROUND(I152*H152,2)</f>
        <v>0</v>
      </c>
      <c r="BL152" s="13" t="s">
        <v>230</v>
      </c>
      <c r="BM152" s="240" t="s">
        <v>1210</v>
      </c>
    </row>
    <row r="153" s="1" customFormat="1" ht="16.5" customHeight="1">
      <c r="B153" s="34"/>
      <c r="C153" s="229" t="s">
        <v>230</v>
      </c>
      <c r="D153" s="229" t="s">
        <v>168</v>
      </c>
      <c r="E153" s="230" t="s">
        <v>1211</v>
      </c>
      <c r="F153" s="231" t="s">
        <v>1212</v>
      </c>
      <c r="G153" s="232" t="s">
        <v>205</v>
      </c>
      <c r="H153" s="233">
        <v>16</v>
      </c>
      <c r="I153" s="234"/>
      <c r="J153" s="235">
        <f>ROUND(I153*H153,2)</f>
        <v>0</v>
      </c>
      <c r="K153" s="231" t="s">
        <v>1</v>
      </c>
      <c r="L153" s="39"/>
      <c r="M153" s="236" t="s">
        <v>1</v>
      </c>
      <c r="N153" s="237" t="s">
        <v>41</v>
      </c>
      <c r="O153" s="82"/>
      <c r="P153" s="238">
        <f>O153*H153</f>
        <v>0</v>
      </c>
      <c r="Q153" s="238">
        <v>0.00029</v>
      </c>
      <c r="R153" s="238">
        <f>Q153*H153</f>
        <v>0.00464</v>
      </c>
      <c r="S153" s="238">
        <v>0</v>
      </c>
      <c r="T153" s="239">
        <f>S153*H153</f>
        <v>0</v>
      </c>
      <c r="AR153" s="240" t="s">
        <v>230</v>
      </c>
      <c r="AT153" s="240" t="s">
        <v>168</v>
      </c>
      <c r="AU153" s="240" t="s">
        <v>89</v>
      </c>
      <c r="AY153" s="13" t="s">
        <v>166</v>
      </c>
      <c r="BE153" s="241">
        <f>IF(N153="základní",J153,0)</f>
        <v>0</v>
      </c>
      <c r="BF153" s="241">
        <f>IF(N153="snížená",J153,0)</f>
        <v>0</v>
      </c>
      <c r="BG153" s="241">
        <f>IF(N153="zákl. přenesená",J153,0)</f>
        <v>0</v>
      </c>
      <c r="BH153" s="241">
        <f>IF(N153="sníž. přenesená",J153,0)</f>
        <v>0</v>
      </c>
      <c r="BI153" s="241">
        <f>IF(N153="nulová",J153,0)</f>
        <v>0</v>
      </c>
      <c r="BJ153" s="13" t="s">
        <v>83</v>
      </c>
      <c r="BK153" s="241">
        <f>ROUND(I153*H153,2)</f>
        <v>0</v>
      </c>
      <c r="BL153" s="13" t="s">
        <v>230</v>
      </c>
      <c r="BM153" s="240" t="s">
        <v>1213</v>
      </c>
    </row>
    <row r="154" s="1" customFormat="1" ht="16.5" customHeight="1">
      <c r="B154" s="34"/>
      <c r="C154" s="229" t="s">
        <v>234</v>
      </c>
      <c r="D154" s="229" t="s">
        <v>168</v>
      </c>
      <c r="E154" s="230" t="s">
        <v>1214</v>
      </c>
      <c r="F154" s="231" t="s">
        <v>1215</v>
      </c>
      <c r="G154" s="232" t="s">
        <v>205</v>
      </c>
      <c r="H154" s="233">
        <v>16</v>
      </c>
      <c r="I154" s="234"/>
      <c r="J154" s="235">
        <f>ROUND(I154*H154,2)</f>
        <v>0</v>
      </c>
      <c r="K154" s="231" t="s">
        <v>1</v>
      </c>
      <c r="L154" s="39"/>
      <c r="M154" s="236" t="s">
        <v>1</v>
      </c>
      <c r="N154" s="237" t="s">
        <v>41</v>
      </c>
      <c r="O154" s="82"/>
      <c r="P154" s="238">
        <f>O154*H154</f>
        <v>0</v>
      </c>
      <c r="Q154" s="238">
        <v>0.00035</v>
      </c>
      <c r="R154" s="238">
        <f>Q154*H154</f>
        <v>0.0055999999999999999</v>
      </c>
      <c r="S154" s="238">
        <v>0</v>
      </c>
      <c r="T154" s="239">
        <f>S154*H154</f>
        <v>0</v>
      </c>
      <c r="AR154" s="240" t="s">
        <v>230</v>
      </c>
      <c r="AT154" s="240" t="s">
        <v>168</v>
      </c>
      <c r="AU154" s="240" t="s">
        <v>89</v>
      </c>
      <c r="AY154" s="13" t="s">
        <v>166</v>
      </c>
      <c r="BE154" s="241">
        <f>IF(N154="základní",J154,0)</f>
        <v>0</v>
      </c>
      <c r="BF154" s="241">
        <f>IF(N154="snížená",J154,0)</f>
        <v>0</v>
      </c>
      <c r="BG154" s="241">
        <f>IF(N154="zákl. přenesená",J154,0)</f>
        <v>0</v>
      </c>
      <c r="BH154" s="241">
        <f>IF(N154="sníž. přenesená",J154,0)</f>
        <v>0</v>
      </c>
      <c r="BI154" s="241">
        <f>IF(N154="nulová",J154,0)</f>
        <v>0</v>
      </c>
      <c r="BJ154" s="13" t="s">
        <v>83</v>
      </c>
      <c r="BK154" s="241">
        <f>ROUND(I154*H154,2)</f>
        <v>0</v>
      </c>
      <c r="BL154" s="13" t="s">
        <v>230</v>
      </c>
      <c r="BM154" s="240" t="s">
        <v>1216</v>
      </c>
    </row>
    <row r="155" s="1" customFormat="1" ht="16.5" customHeight="1">
      <c r="B155" s="34"/>
      <c r="C155" s="229" t="s">
        <v>238</v>
      </c>
      <c r="D155" s="229" t="s">
        <v>168</v>
      </c>
      <c r="E155" s="230" t="s">
        <v>1217</v>
      </c>
      <c r="F155" s="231" t="s">
        <v>1218</v>
      </c>
      <c r="G155" s="232" t="s">
        <v>205</v>
      </c>
      <c r="H155" s="233">
        <v>11</v>
      </c>
      <c r="I155" s="234"/>
      <c r="J155" s="235">
        <f>ROUND(I155*H155,2)</f>
        <v>0</v>
      </c>
      <c r="K155" s="231" t="s">
        <v>1</v>
      </c>
      <c r="L155" s="39"/>
      <c r="M155" s="236" t="s">
        <v>1</v>
      </c>
      <c r="N155" s="237" t="s">
        <v>41</v>
      </c>
      <c r="O155" s="82"/>
      <c r="P155" s="238">
        <f>O155*H155</f>
        <v>0</v>
      </c>
      <c r="Q155" s="238">
        <v>0.00114</v>
      </c>
      <c r="R155" s="238">
        <f>Q155*H155</f>
        <v>0.012539999999999999</v>
      </c>
      <c r="S155" s="238">
        <v>0</v>
      </c>
      <c r="T155" s="239">
        <f>S155*H155</f>
        <v>0</v>
      </c>
      <c r="AR155" s="240" t="s">
        <v>230</v>
      </c>
      <c r="AT155" s="240" t="s">
        <v>168</v>
      </c>
      <c r="AU155" s="240" t="s">
        <v>89</v>
      </c>
      <c r="AY155" s="13" t="s">
        <v>166</v>
      </c>
      <c r="BE155" s="241">
        <f>IF(N155="základní",J155,0)</f>
        <v>0</v>
      </c>
      <c r="BF155" s="241">
        <f>IF(N155="snížená",J155,0)</f>
        <v>0</v>
      </c>
      <c r="BG155" s="241">
        <f>IF(N155="zákl. přenesená",J155,0)</f>
        <v>0</v>
      </c>
      <c r="BH155" s="241">
        <f>IF(N155="sníž. přenesená",J155,0)</f>
        <v>0</v>
      </c>
      <c r="BI155" s="241">
        <f>IF(N155="nulová",J155,0)</f>
        <v>0</v>
      </c>
      <c r="BJ155" s="13" t="s">
        <v>83</v>
      </c>
      <c r="BK155" s="241">
        <f>ROUND(I155*H155,2)</f>
        <v>0</v>
      </c>
      <c r="BL155" s="13" t="s">
        <v>230</v>
      </c>
      <c r="BM155" s="240" t="s">
        <v>1219</v>
      </c>
    </row>
    <row r="156" s="1" customFormat="1" ht="16.5" customHeight="1">
      <c r="B156" s="34"/>
      <c r="C156" s="229" t="s">
        <v>242</v>
      </c>
      <c r="D156" s="229" t="s">
        <v>168</v>
      </c>
      <c r="E156" s="230" t="s">
        <v>1220</v>
      </c>
      <c r="F156" s="231" t="s">
        <v>1221</v>
      </c>
      <c r="G156" s="232" t="s">
        <v>205</v>
      </c>
      <c r="H156" s="233">
        <v>38</v>
      </c>
      <c r="I156" s="234"/>
      <c r="J156" s="235">
        <f>ROUND(I156*H156,2)</f>
        <v>0</v>
      </c>
      <c r="K156" s="231" t="s">
        <v>1</v>
      </c>
      <c r="L156" s="39"/>
      <c r="M156" s="236" t="s">
        <v>1</v>
      </c>
      <c r="N156" s="237" t="s">
        <v>41</v>
      </c>
      <c r="O156" s="82"/>
      <c r="P156" s="238">
        <f>O156*H156</f>
        <v>0</v>
      </c>
      <c r="Q156" s="238">
        <v>0.00109</v>
      </c>
      <c r="R156" s="238">
        <f>Q156*H156</f>
        <v>0.041419999999999998</v>
      </c>
      <c r="S156" s="238">
        <v>0</v>
      </c>
      <c r="T156" s="239">
        <f>S156*H156</f>
        <v>0</v>
      </c>
      <c r="AR156" s="240" t="s">
        <v>230</v>
      </c>
      <c r="AT156" s="240" t="s">
        <v>168</v>
      </c>
      <c r="AU156" s="240" t="s">
        <v>89</v>
      </c>
      <c r="AY156" s="13" t="s">
        <v>166</v>
      </c>
      <c r="BE156" s="241">
        <f>IF(N156="základní",J156,0)</f>
        <v>0</v>
      </c>
      <c r="BF156" s="241">
        <f>IF(N156="snížená",J156,0)</f>
        <v>0</v>
      </c>
      <c r="BG156" s="241">
        <f>IF(N156="zákl. přenesená",J156,0)</f>
        <v>0</v>
      </c>
      <c r="BH156" s="241">
        <f>IF(N156="sníž. přenesená",J156,0)</f>
        <v>0</v>
      </c>
      <c r="BI156" s="241">
        <f>IF(N156="nulová",J156,0)</f>
        <v>0</v>
      </c>
      <c r="BJ156" s="13" t="s">
        <v>83</v>
      </c>
      <c r="BK156" s="241">
        <f>ROUND(I156*H156,2)</f>
        <v>0</v>
      </c>
      <c r="BL156" s="13" t="s">
        <v>230</v>
      </c>
      <c r="BM156" s="240" t="s">
        <v>1222</v>
      </c>
    </row>
    <row r="157" s="1" customFormat="1" ht="16.5" customHeight="1">
      <c r="B157" s="34"/>
      <c r="C157" s="229" t="s">
        <v>248</v>
      </c>
      <c r="D157" s="229" t="s">
        <v>168</v>
      </c>
      <c r="E157" s="230" t="s">
        <v>1223</v>
      </c>
      <c r="F157" s="231" t="s">
        <v>1224</v>
      </c>
      <c r="G157" s="232" t="s">
        <v>176</v>
      </c>
      <c r="H157" s="233">
        <v>12</v>
      </c>
      <c r="I157" s="234"/>
      <c r="J157" s="235">
        <f>ROUND(I157*H157,2)</f>
        <v>0</v>
      </c>
      <c r="K157" s="231" t="s">
        <v>1</v>
      </c>
      <c r="L157" s="39"/>
      <c r="M157" s="236" t="s">
        <v>1</v>
      </c>
      <c r="N157" s="237" t="s">
        <v>41</v>
      </c>
      <c r="O157" s="82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AR157" s="240" t="s">
        <v>230</v>
      </c>
      <c r="AT157" s="240" t="s">
        <v>168</v>
      </c>
      <c r="AU157" s="240" t="s">
        <v>89</v>
      </c>
      <c r="AY157" s="13" t="s">
        <v>166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3" t="s">
        <v>83</v>
      </c>
      <c r="BK157" s="241">
        <f>ROUND(I157*H157,2)</f>
        <v>0</v>
      </c>
      <c r="BL157" s="13" t="s">
        <v>230</v>
      </c>
      <c r="BM157" s="240" t="s">
        <v>1225</v>
      </c>
    </row>
    <row r="158" s="1" customFormat="1" ht="16.5" customHeight="1">
      <c r="B158" s="34"/>
      <c r="C158" s="229" t="s">
        <v>7</v>
      </c>
      <c r="D158" s="229" t="s">
        <v>168</v>
      </c>
      <c r="E158" s="230" t="s">
        <v>1226</v>
      </c>
      <c r="F158" s="231" t="s">
        <v>1227</v>
      </c>
      <c r="G158" s="232" t="s">
        <v>176</v>
      </c>
      <c r="H158" s="233">
        <v>8</v>
      </c>
      <c r="I158" s="234"/>
      <c r="J158" s="235">
        <f>ROUND(I158*H158,2)</f>
        <v>0</v>
      </c>
      <c r="K158" s="231" t="s">
        <v>1</v>
      </c>
      <c r="L158" s="39"/>
      <c r="M158" s="236" t="s">
        <v>1</v>
      </c>
      <c r="N158" s="237" t="s">
        <v>41</v>
      </c>
      <c r="O158" s="82"/>
      <c r="P158" s="238">
        <f>O158*H158</f>
        <v>0</v>
      </c>
      <c r="Q158" s="238">
        <v>0</v>
      </c>
      <c r="R158" s="238">
        <f>Q158*H158</f>
        <v>0</v>
      </c>
      <c r="S158" s="238">
        <v>0</v>
      </c>
      <c r="T158" s="239">
        <f>S158*H158</f>
        <v>0</v>
      </c>
      <c r="AR158" s="240" t="s">
        <v>230</v>
      </c>
      <c r="AT158" s="240" t="s">
        <v>168</v>
      </c>
      <c r="AU158" s="240" t="s">
        <v>89</v>
      </c>
      <c r="AY158" s="13" t="s">
        <v>166</v>
      </c>
      <c r="BE158" s="241">
        <f>IF(N158="základní",J158,0)</f>
        <v>0</v>
      </c>
      <c r="BF158" s="241">
        <f>IF(N158="snížená",J158,0)</f>
        <v>0</v>
      </c>
      <c r="BG158" s="241">
        <f>IF(N158="zákl. přenesená",J158,0)</f>
        <v>0</v>
      </c>
      <c r="BH158" s="241">
        <f>IF(N158="sníž. přenesená",J158,0)</f>
        <v>0</v>
      </c>
      <c r="BI158" s="241">
        <f>IF(N158="nulová",J158,0)</f>
        <v>0</v>
      </c>
      <c r="BJ158" s="13" t="s">
        <v>83</v>
      </c>
      <c r="BK158" s="241">
        <f>ROUND(I158*H158,2)</f>
        <v>0</v>
      </c>
      <c r="BL158" s="13" t="s">
        <v>230</v>
      </c>
      <c r="BM158" s="240" t="s">
        <v>1228</v>
      </c>
    </row>
    <row r="159" s="1" customFormat="1" ht="16.5" customHeight="1">
      <c r="B159" s="34"/>
      <c r="C159" s="229" t="s">
        <v>255</v>
      </c>
      <c r="D159" s="229" t="s">
        <v>168</v>
      </c>
      <c r="E159" s="230" t="s">
        <v>1229</v>
      </c>
      <c r="F159" s="231" t="s">
        <v>1230</v>
      </c>
      <c r="G159" s="232" t="s">
        <v>176</v>
      </c>
      <c r="H159" s="233">
        <v>24</v>
      </c>
      <c r="I159" s="234"/>
      <c r="J159" s="235">
        <f>ROUND(I159*H159,2)</f>
        <v>0</v>
      </c>
      <c r="K159" s="231" t="s">
        <v>1</v>
      </c>
      <c r="L159" s="39"/>
      <c r="M159" s="236" t="s">
        <v>1</v>
      </c>
      <c r="N159" s="237" t="s">
        <v>41</v>
      </c>
      <c r="O159" s="82"/>
      <c r="P159" s="238">
        <f>O159*H159</f>
        <v>0</v>
      </c>
      <c r="Q159" s="238">
        <v>0</v>
      </c>
      <c r="R159" s="238">
        <f>Q159*H159</f>
        <v>0</v>
      </c>
      <c r="S159" s="238">
        <v>0</v>
      </c>
      <c r="T159" s="239">
        <f>S159*H159</f>
        <v>0</v>
      </c>
      <c r="AR159" s="240" t="s">
        <v>230</v>
      </c>
      <c r="AT159" s="240" t="s">
        <v>168</v>
      </c>
      <c r="AU159" s="240" t="s">
        <v>89</v>
      </c>
      <c r="AY159" s="13" t="s">
        <v>166</v>
      </c>
      <c r="BE159" s="241">
        <f>IF(N159="základní",J159,0)</f>
        <v>0</v>
      </c>
      <c r="BF159" s="241">
        <f>IF(N159="snížená",J159,0)</f>
        <v>0</v>
      </c>
      <c r="BG159" s="241">
        <f>IF(N159="zákl. přenesená",J159,0)</f>
        <v>0</v>
      </c>
      <c r="BH159" s="241">
        <f>IF(N159="sníž. přenesená",J159,0)</f>
        <v>0</v>
      </c>
      <c r="BI159" s="241">
        <f>IF(N159="nulová",J159,0)</f>
        <v>0</v>
      </c>
      <c r="BJ159" s="13" t="s">
        <v>83</v>
      </c>
      <c r="BK159" s="241">
        <f>ROUND(I159*H159,2)</f>
        <v>0</v>
      </c>
      <c r="BL159" s="13" t="s">
        <v>230</v>
      </c>
      <c r="BM159" s="240" t="s">
        <v>1231</v>
      </c>
    </row>
    <row r="160" s="1" customFormat="1" ht="16.5" customHeight="1">
      <c r="B160" s="34"/>
      <c r="C160" s="229" t="s">
        <v>259</v>
      </c>
      <c r="D160" s="229" t="s">
        <v>168</v>
      </c>
      <c r="E160" s="230" t="s">
        <v>1232</v>
      </c>
      <c r="F160" s="231" t="s">
        <v>1233</v>
      </c>
      <c r="G160" s="232" t="s">
        <v>176</v>
      </c>
      <c r="H160" s="233">
        <v>1</v>
      </c>
      <c r="I160" s="234"/>
      <c r="J160" s="235">
        <f>ROUND(I160*H160,2)</f>
        <v>0</v>
      </c>
      <c r="K160" s="231" t="s">
        <v>1</v>
      </c>
      <c r="L160" s="39"/>
      <c r="M160" s="236" t="s">
        <v>1</v>
      </c>
      <c r="N160" s="237" t="s">
        <v>41</v>
      </c>
      <c r="O160" s="82"/>
      <c r="P160" s="238">
        <f>O160*H160</f>
        <v>0</v>
      </c>
      <c r="Q160" s="238">
        <v>0.00018000000000000001</v>
      </c>
      <c r="R160" s="238">
        <f>Q160*H160</f>
        <v>0.00018000000000000001</v>
      </c>
      <c r="S160" s="238">
        <v>0</v>
      </c>
      <c r="T160" s="239">
        <f>S160*H160</f>
        <v>0</v>
      </c>
      <c r="AR160" s="240" t="s">
        <v>230</v>
      </c>
      <c r="AT160" s="240" t="s">
        <v>168</v>
      </c>
      <c r="AU160" s="240" t="s">
        <v>89</v>
      </c>
      <c r="AY160" s="13" t="s">
        <v>166</v>
      </c>
      <c r="BE160" s="241">
        <f>IF(N160="základní",J160,0)</f>
        <v>0</v>
      </c>
      <c r="BF160" s="241">
        <f>IF(N160="snížená",J160,0)</f>
        <v>0</v>
      </c>
      <c r="BG160" s="241">
        <f>IF(N160="zákl. přenesená",J160,0)</f>
        <v>0</v>
      </c>
      <c r="BH160" s="241">
        <f>IF(N160="sníž. přenesená",J160,0)</f>
        <v>0</v>
      </c>
      <c r="BI160" s="241">
        <f>IF(N160="nulová",J160,0)</f>
        <v>0</v>
      </c>
      <c r="BJ160" s="13" t="s">
        <v>83</v>
      </c>
      <c r="BK160" s="241">
        <f>ROUND(I160*H160,2)</f>
        <v>0</v>
      </c>
      <c r="BL160" s="13" t="s">
        <v>230</v>
      </c>
      <c r="BM160" s="240" t="s">
        <v>1234</v>
      </c>
    </row>
    <row r="161" s="1" customFormat="1" ht="24" customHeight="1">
      <c r="B161" s="34"/>
      <c r="C161" s="242" t="s">
        <v>263</v>
      </c>
      <c r="D161" s="242" t="s">
        <v>394</v>
      </c>
      <c r="E161" s="243" t="s">
        <v>1235</v>
      </c>
      <c r="F161" s="244" t="s">
        <v>1236</v>
      </c>
      <c r="G161" s="245" t="s">
        <v>176</v>
      </c>
      <c r="H161" s="246">
        <v>1</v>
      </c>
      <c r="I161" s="247"/>
      <c r="J161" s="248">
        <f>ROUND(I161*H161,2)</f>
        <v>0</v>
      </c>
      <c r="K161" s="244" t="s">
        <v>1</v>
      </c>
      <c r="L161" s="249"/>
      <c r="M161" s="250" t="s">
        <v>1</v>
      </c>
      <c r="N161" s="251" t="s">
        <v>41</v>
      </c>
      <c r="O161" s="82"/>
      <c r="P161" s="238">
        <f>O161*H161</f>
        <v>0</v>
      </c>
      <c r="Q161" s="238">
        <v>0.00062</v>
      </c>
      <c r="R161" s="238">
        <f>Q161*H161</f>
        <v>0.00062</v>
      </c>
      <c r="S161" s="238">
        <v>0</v>
      </c>
      <c r="T161" s="239">
        <f>S161*H161</f>
        <v>0</v>
      </c>
      <c r="AR161" s="240" t="s">
        <v>296</v>
      </c>
      <c r="AT161" s="240" t="s">
        <v>394</v>
      </c>
      <c r="AU161" s="240" t="s">
        <v>89</v>
      </c>
      <c r="AY161" s="13" t="s">
        <v>166</v>
      </c>
      <c r="BE161" s="241">
        <f>IF(N161="základní",J161,0)</f>
        <v>0</v>
      </c>
      <c r="BF161" s="241">
        <f>IF(N161="snížená",J161,0)</f>
        <v>0</v>
      </c>
      <c r="BG161" s="241">
        <f>IF(N161="zákl. přenesená",J161,0)</f>
        <v>0</v>
      </c>
      <c r="BH161" s="241">
        <f>IF(N161="sníž. přenesená",J161,0)</f>
        <v>0</v>
      </c>
      <c r="BI161" s="241">
        <f>IF(N161="nulová",J161,0)</f>
        <v>0</v>
      </c>
      <c r="BJ161" s="13" t="s">
        <v>83</v>
      </c>
      <c r="BK161" s="241">
        <f>ROUND(I161*H161,2)</f>
        <v>0</v>
      </c>
      <c r="BL161" s="13" t="s">
        <v>230</v>
      </c>
      <c r="BM161" s="240" t="s">
        <v>1237</v>
      </c>
    </row>
    <row r="162" s="1" customFormat="1" ht="16.5" customHeight="1">
      <c r="B162" s="34"/>
      <c r="C162" s="229" t="s">
        <v>267</v>
      </c>
      <c r="D162" s="229" t="s">
        <v>168</v>
      </c>
      <c r="E162" s="230" t="s">
        <v>1238</v>
      </c>
      <c r="F162" s="231" t="s">
        <v>1239</v>
      </c>
      <c r="G162" s="232" t="s">
        <v>176</v>
      </c>
      <c r="H162" s="233">
        <v>14</v>
      </c>
      <c r="I162" s="234"/>
      <c r="J162" s="235">
        <f>ROUND(I162*H162,2)</f>
        <v>0</v>
      </c>
      <c r="K162" s="231" t="s">
        <v>1</v>
      </c>
      <c r="L162" s="39"/>
      <c r="M162" s="236" t="s">
        <v>1</v>
      </c>
      <c r="N162" s="237" t="s">
        <v>41</v>
      </c>
      <c r="O162" s="82"/>
      <c r="P162" s="238">
        <f>O162*H162</f>
        <v>0</v>
      </c>
      <c r="Q162" s="238">
        <v>0.00056999999999999998</v>
      </c>
      <c r="R162" s="238">
        <f>Q162*H162</f>
        <v>0.0079799999999999992</v>
      </c>
      <c r="S162" s="238">
        <v>0</v>
      </c>
      <c r="T162" s="239">
        <f>S162*H162</f>
        <v>0</v>
      </c>
      <c r="AR162" s="240" t="s">
        <v>230</v>
      </c>
      <c r="AT162" s="240" t="s">
        <v>168</v>
      </c>
      <c r="AU162" s="240" t="s">
        <v>89</v>
      </c>
      <c r="AY162" s="13" t="s">
        <v>166</v>
      </c>
      <c r="BE162" s="241">
        <f>IF(N162="základní",J162,0)</f>
        <v>0</v>
      </c>
      <c r="BF162" s="241">
        <f>IF(N162="snížená",J162,0)</f>
        <v>0</v>
      </c>
      <c r="BG162" s="241">
        <f>IF(N162="zákl. přenesená",J162,0)</f>
        <v>0</v>
      </c>
      <c r="BH162" s="241">
        <f>IF(N162="sníž. přenesená",J162,0)</f>
        <v>0</v>
      </c>
      <c r="BI162" s="241">
        <f>IF(N162="nulová",J162,0)</f>
        <v>0</v>
      </c>
      <c r="BJ162" s="13" t="s">
        <v>83</v>
      </c>
      <c r="BK162" s="241">
        <f>ROUND(I162*H162,2)</f>
        <v>0</v>
      </c>
      <c r="BL162" s="13" t="s">
        <v>230</v>
      </c>
      <c r="BM162" s="240" t="s">
        <v>1240</v>
      </c>
    </row>
    <row r="163" s="1" customFormat="1" ht="24" customHeight="1">
      <c r="B163" s="34"/>
      <c r="C163" s="242" t="s">
        <v>271</v>
      </c>
      <c r="D163" s="242" t="s">
        <v>394</v>
      </c>
      <c r="E163" s="243" t="s">
        <v>1241</v>
      </c>
      <c r="F163" s="244" t="s">
        <v>1242</v>
      </c>
      <c r="G163" s="245" t="s">
        <v>176</v>
      </c>
      <c r="H163" s="246">
        <v>12</v>
      </c>
      <c r="I163" s="247"/>
      <c r="J163" s="248">
        <f>ROUND(I163*H163,2)</f>
        <v>0</v>
      </c>
      <c r="K163" s="244" t="s">
        <v>1</v>
      </c>
      <c r="L163" s="249"/>
      <c r="M163" s="250" t="s">
        <v>1</v>
      </c>
      <c r="N163" s="251" t="s">
        <v>41</v>
      </c>
      <c r="O163" s="82"/>
      <c r="P163" s="238">
        <f>O163*H163</f>
        <v>0</v>
      </c>
      <c r="Q163" s="238">
        <v>0.0011999999999999999</v>
      </c>
      <c r="R163" s="238">
        <f>Q163*H163</f>
        <v>0.0144</v>
      </c>
      <c r="S163" s="238">
        <v>0</v>
      </c>
      <c r="T163" s="239">
        <f>S163*H163</f>
        <v>0</v>
      </c>
      <c r="AR163" s="240" t="s">
        <v>296</v>
      </c>
      <c r="AT163" s="240" t="s">
        <v>394</v>
      </c>
      <c r="AU163" s="240" t="s">
        <v>89</v>
      </c>
      <c r="AY163" s="13" t="s">
        <v>166</v>
      </c>
      <c r="BE163" s="241">
        <f>IF(N163="základní",J163,0)</f>
        <v>0</v>
      </c>
      <c r="BF163" s="241">
        <f>IF(N163="snížená",J163,0)</f>
        <v>0</v>
      </c>
      <c r="BG163" s="241">
        <f>IF(N163="zákl. přenesená",J163,0)</f>
        <v>0</v>
      </c>
      <c r="BH163" s="241">
        <f>IF(N163="sníž. přenesená",J163,0)</f>
        <v>0</v>
      </c>
      <c r="BI163" s="241">
        <f>IF(N163="nulová",J163,0)</f>
        <v>0</v>
      </c>
      <c r="BJ163" s="13" t="s">
        <v>83</v>
      </c>
      <c r="BK163" s="241">
        <f>ROUND(I163*H163,2)</f>
        <v>0</v>
      </c>
      <c r="BL163" s="13" t="s">
        <v>230</v>
      </c>
      <c r="BM163" s="240" t="s">
        <v>1243</v>
      </c>
    </row>
    <row r="164" s="1" customFormat="1" ht="16.5" customHeight="1">
      <c r="B164" s="34"/>
      <c r="C164" s="242" t="s">
        <v>275</v>
      </c>
      <c r="D164" s="242" t="s">
        <v>394</v>
      </c>
      <c r="E164" s="243" t="s">
        <v>1244</v>
      </c>
      <c r="F164" s="244" t="s">
        <v>1245</v>
      </c>
      <c r="G164" s="245" t="s">
        <v>171</v>
      </c>
      <c r="H164" s="246">
        <v>2</v>
      </c>
      <c r="I164" s="247"/>
      <c r="J164" s="248">
        <f>ROUND(I164*H164,2)</f>
        <v>0</v>
      </c>
      <c r="K164" s="244" t="s">
        <v>1</v>
      </c>
      <c r="L164" s="249"/>
      <c r="M164" s="250" t="s">
        <v>1</v>
      </c>
      <c r="N164" s="251" t="s">
        <v>41</v>
      </c>
      <c r="O164" s="82"/>
      <c r="P164" s="238">
        <f>O164*H164</f>
        <v>0</v>
      </c>
      <c r="Q164" s="238">
        <v>0</v>
      </c>
      <c r="R164" s="238">
        <f>Q164*H164</f>
        <v>0</v>
      </c>
      <c r="S164" s="238">
        <v>0</v>
      </c>
      <c r="T164" s="239">
        <f>S164*H164</f>
        <v>0</v>
      </c>
      <c r="AR164" s="240" t="s">
        <v>296</v>
      </c>
      <c r="AT164" s="240" t="s">
        <v>394</v>
      </c>
      <c r="AU164" s="240" t="s">
        <v>89</v>
      </c>
      <c r="AY164" s="13" t="s">
        <v>166</v>
      </c>
      <c r="BE164" s="241">
        <f>IF(N164="základní",J164,0)</f>
        <v>0</v>
      </c>
      <c r="BF164" s="241">
        <f>IF(N164="snížená",J164,0)</f>
        <v>0</v>
      </c>
      <c r="BG164" s="241">
        <f>IF(N164="zákl. přenesená",J164,0)</f>
        <v>0</v>
      </c>
      <c r="BH164" s="241">
        <f>IF(N164="sníž. přenesená",J164,0)</f>
        <v>0</v>
      </c>
      <c r="BI164" s="241">
        <f>IF(N164="nulová",J164,0)</f>
        <v>0</v>
      </c>
      <c r="BJ164" s="13" t="s">
        <v>83</v>
      </c>
      <c r="BK164" s="241">
        <f>ROUND(I164*H164,2)</f>
        <v>0</v>
      </c>
      <c r="BL164" s="13" t="s">
        <v>230</v>
      </c>
      <c r="BM164" s="240" t="s">
        <v>1246</v>
      </c>
    </row>
    <row r="165" s="1" customFormat="1" ht="16.5" customHeight="1">
      <c r="B165" s="34"/>
      <c r="C165" s="229" t="s">
        <v>280</v>
      </c>
      <c r="D165" s="229" t="s">
        <v>168</v>
      </c>
      <c r="E165" s="230" t="s">
        <v>1247</v>
      </c>
      <c r="F165" s="231" t="s">
        <v>1248</v>
      </c>
      <c r="G165" s="232" t="s">
        <v>176</v>
      </c>
      <c r="H165" s="233">
        <v>5</v>
      </c>
      <c r="I165" s="234"/>
      <c r="J165" s="235">
        <f>ROUND(I165*H165,2)</f>
        <v>0</v>
      </c>
      <c r="K165" s="231" t="s">
        <v>1</v>
      </c>
      <c r="L165" s="39"/>
      <c r="M165" s="236" t="s">
        <v>1</v>
      </c>
      <c r="N165" s="237" t="s">
        <v>41</v>
      </c>
      <c r="O165" s="82"/>
      <c r="P165" s="238">
        <f>O165*H165</f>
        <v>0</v>
      </c>
      <c r="Q165" s="238">
        <v>0.00029</v>
      </c>
      <c r="R165" s="238">
        <f>Q165*H165</f>
        <v>0.0014499999999999999</v>
      </c>
      <c r="S165" s="238">
        <v>0</v>
      </c>
      <c r="T165" s="239">
        <f>S165*H165</f>
        <v>0</v>
      </c>
      <c r="AR165" s="240" t="s">
        <v>230</v>
      </c>
      <c r="AT165" s="240" t="s">
        <v>168</v>
      </c>
      <c r="AU165" s="240" t="s">
        <v>89</v>
      </c>
      <c r="AY165" s="13" t="s">
        <v>166</v>
      </c>
      <c r="BE165" s="241">
        <f>IF(N165="základní",J165,0)</f>
        <v>0</v>
      </c>
      <c r="BF165" s="241">
        <f>IF(N165="snížená",J165,0)</f>
        <v>0</v>
      </c>
      <c r="BG165" s="241">
        <f>IF(N165="zákl. přenesená",J165,0)</f>
        <v>0</v>
      </c>
      <c r="BH165" s="241">
        <f>IF(N165="sníž. přenesená",J165,0)</f>
        <v>0</v>
      </c>
      <c r="BI165" s="241">
        <f>IF(N165="nulová",J165,0)</f>
        <v>0</v>
      </c>
      <c r="BJ165" s="13" t="s">
        <v>83</v>
      </c>
      <c r="BK165" s="241">
        <f>ROUND(I165*H165,2)</f>
        <v>0</v>
      </c>
      <c r="BL165" s="13" t="s">
        <v>230</v>
      </c>
      <c r="BM165" s="240" t="s">
        <v>1249</v>
      </c>
    </row>
    <row r="166" s="1" customFormat="1" ht="16.5" customHeight="1">
      <c r="B166" s="34"/>
      <c r="C166" s="229" t="s">
        <v>284</v>
      </c>
      <c r="D166" s="229" t="s">
        <v>168</v>
      </c>
      <c r="E166" s="230" t="s">
        <v>1250</v>
      </c>
      <c r="F166" s="231" t="s">
        <v>1251</v>
      </c>
      <c r="G166" s="232" t="s">
        <v>205</v>
      </c>
      <c r="H166" s="233">
        <v>169</v>
      </c>
      <c r="I166" s="234"/>
      <c r="J166" s="235">
        <f>ROUND(I166*H166,2)</f>
        <v>0</v>
      </c>
      <c r="K166" s="231" t="s">
        <v>1</v>
      </c>
      <c r="L166" s="39"/>
      <c r="M166" s="236" t="s">
        <v>1</v>
      </c>
      <c r="N166" s="237" t="s">
        <v>41</v>
      </c>
      <c r="O166" s="82"/>
      <c r="P166" s="238">
        <f>O166*H166</f>
        <v>0</v>
      </c>
      <c r="Q166" s="238">
        <v>0</v>
      </c>
      <c r="R166" s="238">
        <f>Q166*H166</f>
        <v>0</v>
      </c>
      <c r="S166" s="238">
        <v>0</v>
      </c>
      <c r="T166" s="239">
        <f>S166*H166</f>
        <v>0</v>
      </c>
      <c r="AR166" s="240" t="s">
        <v>230</v>
      </c>
      <c r="AT166" s="240" t="s">
        <v>168</v>
      </c>
      <c r="AU166" s="240" t="s">
        <v>89</v>
      </c>
      <c r="AY166" s="13" t="s">
        <v>166</v>
      </c>
      <c r="BE166" s="241">
        <f>IF(N166="základní",J166,0)</f>
        <v>0</v>
      </c>
      <c r="BF166" s="241">
        <f>IF(N166="snížená",J166,0)</f>
        <v>0</v>
      </c>
      <c r="BG166" s="241">
        <f>IF(N166="zákl. přenesená",J166,0)</f>
        <v>0</v>
      </c>
      <c r="BH166" s="241">
        <f>IF(N166="sníž. přenesená",J166,0)</f>
        <v>0</v>
      </c>
      <c r="BI166" s="241">
        <f>IF(N166="nulová",J166,0)</f>
        <v>0</v>
      </c>
      <c r="BJ166" s="13" t="s">
        <v>83</v>
      </c>
      <c r="BK166" s="241">
        <f>ROUND(I166*H166,2)</f>
        <v>0</v>
      </c>
      <c r="BL166" s="13" t="s">
        <v>230</v>
      </c>
      <c r="BM166" s="240" t="s">
        <v>1252</v>
      </c>
    </row>
    <row r="167" s="1" customFormat="1" ht="16.5" customHeight="1">
      <c r="B167" s="34"/>
      <c r="C167" s="229" t="s">
        <v>288</v>
      </c>
      <c r="D167" s="229" t="s">
        <v>168</v>
      </c>
      <c r="E167" s="230" t="s">
        <v>1253</v>
      </c>
      <c r="F167" s="231" t="s">
        <v>1254</v>
      </c>
      <c r="G167" s="232" t="s">
        <v>205</v>
      </c>
      <c r="H167" s="233">
        <v>74</v>
      </c>
      <c r="I167" s="234"/>
      <c r="J167" s="235">
        <f>ROUND(I167*H167,2)</f>
        <v>0</v>
      </c>
      <c r="K167" s="231" t="s">
        <v>1</v>
      </c>
      <c r="L167" s="39"/>
      <c r="M167" s="236" t="s">
        <v>1</v>
      </c>
      <c r="N167" s="237" t="s">
        <v>41</v>
      </c>
      <c r="O167" s="82"/>
      <c r="P167" s="238">
        <f>O167*H167</f>
        <v>0</v>
      </c>
      <c r="Q167" s="238">
        <v>0</v>
      </c>
      <c r="R167" s="238">
        <f>Q167*H167</f>
        <v>0</v>
      </c>
      <c r="S167" s="238">
        <v>0</v>
      </c>
      <c r="T167" s="239">
        <f>S167*H167</f>
        <v>0</v>
      </c>
      <c r="AR167" s="240" t="s">
        <v>230</v>
      </c>
      <c r="AT167" s="240" t="s">
        <v>168</v>
      </c>
      <c r="AU167" s="240" t="s">
        <v>89</v>
      </c>
      <c r="AY167" s="13" t="s">
        <v>166</v>
      </c>
      <c r="BE167" s="241">
        <f>IF(N167="základní",J167,0)</f>
        <v>0</v>
      </c>
      <c r="BF167" s="241">
        <f>IF(N167="snížená",J167,0)</f>
        <v>0</v>
      </c>
      <c r="BG167" s="241">
        <f>IF(N167="zákl. přenesená",J167,0)</f>
        <v>0</v>
      </c>
      <c r="BH167" s="241">
        <f>IF(N167="sníž. přenesená",J167,0)</f>
        <v>0</v>
      </c>
      <c r="BI167" s="241">
        <f>IF(N167="nulová",J167,0)</f>
        <v>0</v>
      </c>
      <c r="BJ167" s="13" t="s">
        <v>83</v>
      </c>
      <c r="BK167" s="241">
        <f>ROUND(I167*H167,2)</f>
        <v>0</v>
      </c>
      <c r="BL167" s="13" t="s">
        <v>230</v>
      </c>
      <c r="BM167" s="240" t="s">
        <v>1255</v>
      </c>
    </row>
    <row r="168" s="1" customFormat="1" ht="16.5" customHeight="1">
      <c r="B168" s="34"/>
      <c r="C168" s="229" t="s">
        <v>292</v>
      </c>
      <c r="D168" s="229" t="s">
        <v>168</v>
      </c>
      <c r="E168" s="230" t="s">
        <v>1256</v>
      </c>
      <c r="F168" s="231" t="s">
        <v>1257</v>
      </c>
      <c r="G168" s="232" t="s">
        <v>205</v>
      </c>
      <c r="H168" s="233">
        <v>41</v>
      </c>
      <c r="I168" s="234"/>
      <c r="J168" s="235">
        <f>ROUND(I168*H168,2)</f>
        <v>0</v>
      </c>
      <c r="K168" s="231" t="s">
        <v>1</v>
      </c>
      <c r="L168" s="39"/>
      <c r="M168" s="236" t="s">
        <v>1</v>
      </c>
      <c r="N168" s="237" t="s">
        <v>41</v>
      </c>
      <c r="O168" s="82"/>
      <c r="P168" s="238">
        <f>O168*H168</f>
        <v>0</v>
      </c>
      <c r="Q168" s="238">
        <v>0</v>
      </c>
      <c r="R168" s="238">
        <f>Q168*H168</f>
        <v>0</v>
      </c>
      <c r="S168" s="238">
        <v>0</v>
      </c>
      <c r="T168" s="239">
        <f>S168*H168</f>
        <v>0</v>
      </c>
      <c r="AR168" s="240" t="s">
        <v>230</v>
      </c>
      <c r="AT168" s="240" t="s">
        <v>168</v>
      </c>
      <c r="AU168" s="240" t="s">
        <v>89</v>
      </c>
      <c r="AY168" s="13" t="s">
        <v>166</v>
      </c>
      <c r="BE168" s="241">
        <f>IF(N168="základní",J168,0)</f>
        <v>0</v>
      </c>
      <c r="BF168" s="241">
        <f>IF(N168="snížená",J168,0)</f>
        <v>0</v>
      </c>
      <c r="BG168" s="241">
        <f>IF(N168="zákl. přenesená",J168,0)</f>
        <v>0</v>
      </c>
      <c r="BH168" s="241">
        <f>IF(N168="sníž. přenesená",J168,0)</f>
        <v>0</v>
      </c>
      <c r="BI168" s="241">
        <f>IF(N168="nulová",J168,0)</f>
        <v>0</v>
      </c>
      <c r="BJ168" s="13" t="s">
        <v>83</v>
      </c>
      <c r="BK168" s="241">
        <f>ROUND(I168*H168,2)</f>
        <v>0</v>
      </c>
      <c r="BL168" s="13" t="s">
        <v>230</v>
      </c>
      <c r="BM168" s="240" t="s">
        <v>1258</v>
      </c>
    </row>
    <row r="169" s="1" customFormat="1" ht="24" customHeight="1">
      <c r="B169" s="34"/>
      <c r="C169" s="229" t="s">
        <v>296</v>
      </c>
      <c r="D169" s="229" t="s">
        <v>168</v>
      </c>
      <c r="E169" s="230" t="s">
        <v>1259</v>
      </c>
      <c r="F169" s="231" t="s">
        <v>1260</v>
      </c>
      <c r="G169" s="232" t="s">
        <v>759</v>
      </c>
      <c r="H169" s="252"/>
      <c r="I169" s="234"/>
      <c r="J169" s="235">
        <f>ROUND(I169*H169,2)</f>
        <v>0</v>
      </c>
      <c r="K169" s="231" t="s">
        <v>1</v>
      </c>
      <c r="L169" s="39"/>
      <c r="M169" s="236" t="s">
        <v>1</v>
      </c>
      <c r="N169" s="237" t="s">
        <v>41</v>
      </c>
      <c r="O169" s="82"/>
      <c r="P169" s="238">
        <f>O169*H169</f>
        <v>0</v>
      </c>
      <c r="Q169" s="238">
        <v>0</v>
      </c>
      <c r="R169" s="238">
        <f>Q169*H169</f>
        <v>0</v>
      </c>
      <c r="S169" s="238">
        <v>0</v>
      </c>
      <c r="T169" s="239">
        <f>S169*H169</f>
        <v>0</v>
      </c>
      <c r="AR169" s="240" t="s">
        <v>230</v>
      </c>
      <c r="AT169" s="240" t="s">
        <v>168</v>
      </c>
      <c r="AU169" s="240" t="s">
        <v>89</v>
      </c>
      <c r="AY169" s="13" t="s">
        <v>166</v>
      </c>
      <c r="BE169" s="241">
        <f>IF(N169="základní",J169,0)</f>
        <v>0</v>
      </c>
      <c r="BF169" s="241">
        <f>IF(N169="snížená",J169,0)</f>
        <v>0</v>
      </c>
      <c r="BG169" s="241">
        <f>IF(N169="zákl. přenesená",J169,0)</f>
        <v>0</v>
      </c>
      <c r="BH169" s="241">
        <f>IF(N169="sníž. přenesená",J169,0)</f>
        <v>0</v>
      </c>
      <c r="BI169" s="241">
        <f>IF(N169="nulová",J169,0)</f>
        <v>0</v>
      </c>
      <c r="BJ169" s="13" t="s">
        <v>83</v>
      </c>
      <c r="BK169" s="241">
        <f>ROUND(I169*H169,2)</f>
        <v>0</v>
      </c>
      <c r="BL169" s="13" t="s">
        <v>230</v>
      </c>
      <c r="BM169" s="240" t="s">
        <v>1261</v>
      </c>
    </row>
    <row r="170" s="11" customFormat="1" ht="22.8" customHeight="1">
      <c r="B170" s="213"/>
      <c r="C170" s="214"/>
      <c r="D170" s="215" t="s">
        <v>75</v>
      </c>
      <c r="E170" s="227" t="s">
        <v>1262</v>
      </c>
      <c r="F170" s="227" t="s">
        <v>1190</v>
      </c>
      <c r="G170" s="214"/>
      <c r="H170" s="214"/>
      <c r="I170" s="217"/>
      <c r="J170" s="228">
        <f>BK170</f>
        <v>0</v>
      </c>
      <c r="K170" s="214"/>
      <c r="L170" s="219"/>
      <c r="M170" s="220"/>
      <c r="N170" s="221"/>
      <c r="O170" s="221"/>
      <c r="P170" s="222">
        <f>SUM(P171:P203)</f>
        <v>0</v>
      </c>
      <c r="Q170" s="221"/>
      <c r="R170" s="222">
        <f>SUM(R171:R203)</f>
        <v>1.5426500000000005</v>
      </c>
      <c r="S170" s="221"/>
      <c r="T170" s="223">
        <f>SUM(T171:T203)</f>
        <v>0</v>
      </c>
      <c r="AR170" s="224" t="s">
        <v>89</v>
      </c>
      <c r="AT170" s="225" t="s">
        <v>75</v>
      </c>
      <c r="AU170" s="225" t="s">
        <v>83</v>
      </c>
      <c r="AY170" s="224" t="s">
        <v>166</v>
      </c>
      <c r="BK170" s="226">
        <f>SUM(BK171:BK203)</f>
        <v>0</v>
      </c>
    </row>
    <row r="171" s="1" customFormat="1" ht="24" customHeight="1">
      <c r="B171" s="34"/>
      <c r="C171" s="229" t="s">
        <v>300</v>
      </c>
      <c r="D171" s="229" t="s">
        <v>168</v>
      </c>
      <c r="E171" s="230" t="s">
        <v>1263</v>
      </c>
      <c r="F171" s="231" t="s">
        <v>1264</v>
      </c>
      <c r="G171" s="232" t="s">
        <v>205</v>
      </c>
      <c r="H171" s="233">
        <v>230</v>
      </c>
      <c r="I171" s="234"/>
      <c r="J171" s="235">
        <f>ROUND(I171*H171,2)</f>
        <v>0</v>
      </c>
      <c r="K171" s="231" t="s">
        <v>1</v>
      </c>
      <c r="L171" s="39"/>
      <c r="M171" s="236" t="s">
        <v>1</v>
      </c>
      <c r="N171" s="237" t="s">
        <v>41</v>
      </c>
      <c r="O171" s="82"/>
      <c r="P171" s="238">
        <f>O171*H171</f>
        <v>0</v>
      </c>
      <c r="Q171" s="238">
        <v>0.00077999999999999999</v>
      </c>
      <c r="R171" s="238">
        <f>Q171*H171</f>
        <v>0.1794</v>
      </c>
      <c r="S171" s="238">
        <v>0</v>
      </c>
      <c r="T171" s="239">
        <f>S171*H171</f>
        <v>0</v>
      </c>
      <c r="AR171" s="240" t="s">
        <v>230</v>
      </c>
      <c r="AT171" s="240" t="s">
        <v>168</v>
      </c>
      <c r="AU171" s="240" t="s">
        <v>89</v>
      </c>
      <c r="AY171" s="13" t="s">
        <v>166</v>
      </c>
      <c r="BE171" s="241">
        <f>IF(N171="základní",J171,0)</f>
        <v>0</v>
      </c>
      <c r="BF171" s="241">
        <f>IF(N171="snížená",J171,0)</f>
        <v>0</v>
      </c>
      <c r="BG171" s="241">
        <f>IF(N171="zákl. přenesená",J171,0)</f>
        <v>0</v>
      </c>
      <c r="BH171" s="241">
        <f>IF(N171="sníž. přenesená",J171,0)</f>
        <v>0</v>
      </c>
      <c r="BI171" s="241">
        <f>IF(N171="nulová",J171,0)</f>
        <v>0</v>
      </c>
      <c r="BJ171" s="13" t="s">
        <v>83</v>
      </c>
      <c r="BK171" s="241">
        <f>ROUND(I171*H171,2)</f>
        <v>0</v>
      </c>
      <c r="BL171" s="13" t="s">
        <v>230</v>
      </c>
      <c r="BM171" s="240" t="s">
        <v>1265</v>
      </c>
    </row>
    <row r="172" s="1" customFormat="1" ht="24" customHeight="1">
      <c r="B172" s="34"/>
      <c r="C172" s="229" t="s">
        <v>304</v>
      </c>
      <c r="D172" s="229" t="s">
        <v>168</v>
      </c>
      <c r="E172" s="230" t="s">
        <v>1266</v>
      </c>
      <c r="F172" s="231" t="s">
        <v>1267</v>
      </c>
      <c r="G172" s="232" t="s">
        <v>205</v>
      </c>
      <c r="H172" s="233">
        <v>145</v>
      </c>
      <c r="I172" s="234"/>
      <c r="J172" s="235">
        <f>ROUND(I172*H172,2)</f>
        <v>0</v>
      </c>
      <c r="K172" s="231" t="s">
        <v>1</v>
      </c>
      <c r="L172" s="39"/>
      <c r="M172" s="236" t="s">
        <v>1</v>
      </c>
      <c r="N172" s="237" t="s">
        <v>41</v>
      </c>
      <c r="O172" s="82"/>
      <c r="P172" s="238">
        <f>O172*H172</f>
        <v>0</v>
      </c>
      <c r="Q172" s="238">
        <v>0.00096000000000000002</v>
      </c>
      <c r="R172" s="238">
        <f>Q172*H172</f>
        <v>0.13919999999999999</v>
      </c>
      <c r="S172" s="238">
        <v>0</v>
      </c>
      <c r="T172" s="239">
        <f>S172*H172</f>
        <v>0</v>
      </c>
      <c r="AR172" s="240" t="s">
        <v>230</v>
      </c>
      <c r="AT172" s="240" t="s">
        <v>168</v>
      </c>
      <c r="AU172" s="240" t="s">
        <v>89</v>
      </c>
      <c r="AY172" s="13" t="s">
        <v>166</v>
      </c>
      <c r="BE172" s="241">
        <f>IF(N172="základní",J172,0)</f>
        <v>0</v>
      </c>
      <c r="BF172" s="241">
        <f>IF(N172="snížená",J172,0)</f>
        <v>0</v>
      </c>
      <c r="BG172" s="241">
        <f>IF(N172="zákl. přenesená",J172,0)</f>
        <v>0</v>
      </c>
      <c r="BH172" s="241">
        <f>IF(N172="sníž. přenesená",J172,0)</f>
        <v>0</v>
      </c>
      <c r="BI172" s="241">
        <f>IF(N172="nulová",J172,0)</f>
        <v>0</v>
      </c>
      <c r="BJ172" s="13" t="s">
        <v>83</v>
      </c>
      <c r="BK172" s="241">
        <f>ROUND(I172*H172,2)</f>
        <v>0</v>
      </c>
      <c r="BL172" s="13" t="s">
        <v>230</v>
      </c>
      <c r="BM172" s="240" t="s">
        <v>1268</v>
      </c>
    </row>
    <row r="173" s="1" customFormat="1" ht="24" customHeight="1">
      <c r="B173" s="34"/>
      <c r="C173" s="229" t="s">
        <v>308</v>
      </c>
      <c r="D173" s="229" t="s">
        <v>168</v>
      </c>
      <c r="E173" s="230" t="s">
        <v>1269</v>
      </c>
      <c r="F173" s="231" t="s">
        <v>1270</v>
      </c>
      <c r="G173" s="232" t="s">
        <v>205</v>
      </c>
      <c r="H173" s="233">
        <v>128</v>
      </c>
      <c r="I173" s="234"/>
      <c r="J173" s="235">
        <f>ROUND(I173*H173,2)</f>
        <v>0</v>
      </c>
      <c r="K173" s="231" t="s">
        <v>1</v>
      </c>
      <c r="L173" s="39"/>
      <c r="M173" s="236" t="s">
        <v>1</v>
      </c>
      <c r="N173" s="237" t="s">
        <v>41</v>
      </c>
      <c r="O173" s="82"/>
      <c r="P173" s="238">
        <f>O173*H173</f>
        <v>0</v>
      </c>
      <c r="Q173" s="238">
        <v>0.00125</v>
      </c>
      <c r="R173" s="238">
        <f>Q173*H173</f>
        <v>0.16</v>
      </c>
      <c r="S173" s="238">
        <v>0</v>
      </c>
      <c r="T173" s="239">
        <f>S173*H173</f>
        <v>0</v>
      </c>
      <c r="AR173" s="240" t="s">
        <v>230</v>
      </c>
      <c r="AT173" s="240" t="s">
        <v>168</v>
      </c>
      <c r="AU173" s="240" t="s">
        <v>89</v>
      </c>
      <c r="AY173" s="13" t="s">
        <v>166</v>
      </c>
      <c r="BE173" s="241">
        <f>IF(N173="základní",J173,0)</f>
        <v>0</v>
      </c>
      <c r="BF173" s="241">
        <f>IF(N173="snížená",J173,0)</f>
        <v>0</v>
      </c>
      <c r="BG173" s="241">
        <f>IF(N173="zákl. přenesená",J173,0)</f>
        <v>0</v>
      </c>
      <c r="BH173" s="241">
        <f>IF(N173="sníž. přenesená",J173,0)</f>
        <v>0</v>
      </c>
      <c r="BI173" s="241">
        <f>IF(N173="nulová",J173,0)</f>
        <v>0</v>
      </c>
      <c r="BJ173" s="13" t="s">
        <v>83</v>
      </c>
      <c r="BK173" s="241">
        <f>ROUND(I173*H173,2)</f>
        <v>0</v>
      </c>
      <c r="BL173" s="13" t="s">
        <v>230</v>
      </c>
      <c r="BM173" s="240" t="s">
        <v>1271</v>
      </c>
    </row>
    <row r="174" s="1" customFormat="1" ht="24" customHeight="1">
      <c r="B174" s="34"/>
      <c r="C174" s="229" t="s">
        <v>313</v>
      </c>
      <c r="D174" s="229" t="s">
        <v>168</v>
      </c>
      <c r="E174" s="230" t="s">
        <v>1272</v>
      </c>
      <c r="F174" s="231" t="s">
        <v>1273</v>
      </c>
      <c r="G174" s="232" t="s">
        <v>205</v>
      </c>
      <c r="H174" s="233">
        <v>83</v>
      </c>
      <c r="I174" s="234"/>
      <c r="J174" s="235">
        <f>ROUND(I174*H174,2)</f>
        <v>0</v>
      </c>
      <c r="K174" s="231" t="s">
        <v>1</v>
      </c>
      <c r="L174" s="39"/>
      <c r="M174" s="236" t="s">
        <v>1</v>
      </c>
      <c r="N174" s="237" t="s">
        <v>41</v>
      </c>
      <c r="O174" s="82"/>
      <c r="P174" s="238">
        <f>O174*H174</f>
        <v>0</v>
      </c>
      <c r="Q174" s="238">
        <v>0.0025600000000000002</v>
      </c>
      <c r="R174" s="238">
        <f>Q174*H174</f>
        <v>0.21248000000000003</v>
      </c>
      <c r="S174" s="238">
        <v>0</v>
      </c>
      <c r="T174" s="239">
        <f>S174*H174</f>
        <v>0</v>
      </c>
      <c r="AR174" s="240" t="s">
        <v>230</v>
      </c>
      <c r="AT174" s="240" t="s">
        <v>168</v>
      </c>
      <c r="AU174" s="240" t="s">
        <v>89</v>
      </c>
      <c r="AY174" s="13" t="s">
        <v>166</v>
      </c>
      <c r="BE174" s="241">
        <f>IF(N174="základní",J174,0)</f>
        <v>0</v>
      </c>
      <c r="BF174" s="241">
        <f>IF(N174="snížená",J174,0)</f>
        <v>0</v>
      </c>
      <c r="BG174" s="241">
        <f>IF(N174="zákl. přenesená",J174,0)</f>
        <v>0</v>
      </c>
      <c r="BH174" s="241">
        <f>IF(N174="sníž. přenesená",J174,0)</f>
        <v>0</v>
      </c>
      <c r="BI174" s="241">
        <f>IF(N174="nulová",J174,0)</f>
        <v>0</v>
      </c>
      <c r="BJ174" s="13" t="s">
        <v>83</v>
      </c>
      <c r="BK174" s="241">
        <f>ROUND(I174*H174,2)</f>
        <v>0</v>
      </c>
      <c r="BL174" s="13" t="s">
        <v>230</v>
      </c>
      <c r="BM174" s="240" t="s">
        <v>1274</v>
      </c>
    </row>
    <row r="175" s="1" customFormat="1" ht="24" customHeight="1">
      <c r="B175" s="34"/>
      <c r="C175" s="229" t="s">
        <v>317</v>
      </c>
      <c r="D175" s="229" t="s">
        <v>168</v>
      </c>
      <c r="E175" s="230" t="s">
        <v>1275</v>
      </c>
      <c r="F175" s="231" t="s">
        <v>1276</v>
      </c>
      <c r="G175" s="232" t="s">
        <v>205</v>
      </c>
      <c r="H175" s="233">
        <v>85</v>
      </c>
      <c r="I175" s="234"/>
      <c r="J175" s="235">
        <f>ROUND(I175*H175,2)</f>
        <v>0</v>
      </c>
      <c r="K175" s="231" t="s">
        <v>1</v>
      </c>
      <c r="L175" s="39"/>
      <c r="M175" s="236" t="s">
        <v>1</v>
      </c>
      <c r="N175" s="237" t="s">
        <v>41</v>
      </c>
      <c r="O175" s="82"/>
      <c r="P175" s="238">
        <f>O175*H175</f>
        <v>0</v>
      </c>
      <c r="Q175" s="238">
        <v>0.00364</v>
      </c>
      <c r="R175" s="238">
        <f>Q175*H175</f>
        <v>0.30940000000000001</v>
      </c>
      <c r="S175" s="238">
        <v>0</v>
      </c>
      <c r="T175" s="239">
        <f>S175*H175</f>
        <v>0</v>
      </c>
      <c r="AR175" s="240" t="s">
        <v>230</v>
      </c>
      <c r="AT175" s="240" t="s">
        <v>168</v>
      </c>
      <c r="AU175" s="240" t="s">
        <v>89</v>
      </c>
      <c r="AY175" s="13" t="s">
        <v>166</v>
      </c>
      <c r="BE175" s="241">
        <f>IF(N175="základní",J175,0)</f>
        <v>0</v>
      </c>
      <c r="BF175" s="241">
        <f>IF(N175="snížená",J175,0)</f>
        <v>0</v>
      </c>
      <c r="BG175" s="241">
        <f>IF(N175="zákl. přenesená",J175,0)</f>
        <v>0</v>
      </c>
      <c r="BH175" s="241">
        <f>IF(N175="sníž. přenesená",J175,0)</f>
        <v>0</v>
      </c>
      <c r="BI175" s="241">
        <f>IF(N175="nulová",J175,0)</f>
        <v>0</v>
      </c>
      <c r="BJ175" s="13" t="s">
        <v>83</v>
      </c>
      <c r="BK175" s="241">
        <f>ROUND(I175*H175,2)</f>
        <v>0</v>
      </c>
      <c r="BL175" s="13" t="s">
        <v>230</v>
      </c>
      <c r="BM175" s="240" t="s">
        <v>1277</v>
      </c>
    </row>
    <row r="176" s="1" customFormat="1" ht="24" customHeight="1">
      <c r="B176" s="34"/>
      <c r="C176" s="229" t="s">
        <v>321</v>
      </c>
      <c r="D176" s="229" t="s">
        <v>168</v>
      </c>
      <c r="E176" s="230" t="s">
        <v>1278</v>
      </c>
      <c r="F176" s="231" t="s">
        <v>1279</v>
      </c>
      <c r="G176" s="232" t="s">
        <v>205</v>
      </c>
      <c r="H176" s="233">
        <v>60</v>
      </c>
      <c r="I176" s="234"/>
      <c r="J176" s="235">
        <f>ROUND(I176*H176,2)</f>
        <v>0</v>
      </c>
      <c r="K176" s="231" t="s">
        <v>1</v>
      </c>
      <c r="L176" s="39"/>
      <c r="M176" s="236" t="s">
        <v>1</v>
      </c>
      <c r="N176" s="237" t="s">
        <v>41</v>
      </c>
      <c r="O176" s="82"/>
      <c r="P176" s="238">
        <f>O176*H176</f>
        <v>0</v>
      </c>
      <c r="Q176" s="238">
        <v>0.0061000000000000004</v>
      </c>
      <c r="R176" s="238">
        <f>Q176*H176</f>
        <v>0.36600000000000005</v>
      </c>
      <c r="S176" s="238">
        <v>0</v>
      </c>
      <c r="T176" s="239">
        <f>S176*H176</f>
        <v>0</v>
      </c>
      <c r="AR176" s="240" t="s">
        <v>230</v>
      </c>
      <c r="AT176" s="240" t="s">
        <v>168</v>
      </c>
      <c r="AU176" s="240" t="s">
        <v>89</v>
      </c>
      <c r="AY176" s="13" t="s">
        <v>166</v>
      </c>
      <c r="BE176" s="241">
        <f>IF(N176="základní",J176,0)</f>
        <v>0</v>
      </c>
      <c r="BF176" s="241">
        <f>IF(N176="snížená",J176,0)</f>
        <v>0</v>
      </c>
      <c r="BG176" s="241">
        <f>IF(N176="zákl. přenesená",J176,0)</f>
        <v>0</v>
      </c>
      <c r="BH176" s="241">
        <f>IF(N176="sníž. přenesená",J176,0)</f>
        <v>0</v>
      </c>
      <c r="BI176" s="241">
        <f>IF(N176="nulová",J176,0)</f>
        <v>0</v>
      </c>
      <c r="BJ176" s="13" t="s">
        <v>83</v>
      </c>
      <c r="BK176" s="241">
        <f>ROUND(I176*H176,2)</f>
        <v>0</v>
      </c>
      <c r="BL176" s="13" t="s">
        <v>230</v>
      </c>
      <c r="BM176" s="240" t="s">
        <v>1280</v>
      </c>
    </row>
    <row r="177" s="1" customFormat="1" ht="24" customHeight="1">
      <c r="B177" s="34"/>
      <c r="C177" s="229" t="s">
        <v>325</v>
      </c>
      <c r="D177" s="229" t="s">
        <v>168</v>
      </c>
      <c r="E177" s="230" t="s">
        <v>1281</v>
      </c>
      <c r="F177" s="231" t="s">
        <v>1282</v>
      </c>
      <c r="G177" s="232" t="s">
        <v>205</v>
      </c>
      <c r="H177" s="233">
        <v>230</v>
      </c>
      <c r="I177" s="234"/>
      <c r="J177" s="235">
        <f>ROUND(I177*H177,2)</f>
        <v>0</v>
      </c>
      <c r="K177" s="231" t="s">
        <v>1</v>
      </c>
      <c r="L177" s="39"/>
      <c r="M177" s="236" t="s">
        <v>1</v>
      </c>
      <c r="N177" s="237" t="s">
        <v>41</v>
      </c>
      <c r="O177" s="82"/>
      <c r="P177" s="238">
        <f>O177*H177</f>
        <v>0</v>
      </c>
      <c r="Q177" s="238">
        <v>6.9999999999999994E-05</v>
      </c>
      <c r="R177" s="238">
        <f>Q177*H177</f>
        <v>0.0161</v>
      </c>
      <c r="S177" s="238">
        <v>0</v>
      </c>
      <c r="T177" s="239">
        <f>S177*H177</f>
        <v>0</v>
      </c>
      <c r="AR177" s="240" t="s">
        <v>230</v>
      </c>
      <c r="AT177" s="240" t="s">
        <v>168</v>
      </c>
      <c r="AU177" s="240" t="s">
        <v>89</v>
      </c>
      <c r="AY177" s="13" t="s">
        <v>166</v>
      </c>
      <c r="BE177" s="241">
        <f>IF(N177="základní",J177,0)</f>
        <v>0</v>
      </c>
      <c r="BF177" s="241">
        <f>IF(N177="snížená",J177,0)</f>
        <v>0</v>
      </c>
      <c r="BG177" s="241">
        <f>IF(N177="zákl. přenesená",J177,0)</f>
        <v>0</v>
      </c>
      <c r="BH177" s="241">
        <f>IF(N177="sníž. přenesená",J177,0)</f>
        <v>0</v>
      </c>
      <c r="BI177" s="241">
        <f>IF(N177="nulová",J177,0)</f>
        <v>0</v>
      </c>
      <c r="BJ177" s="13" t="s">
        <v>83</v>
      </c>
      <c r="BK177" s="241">
        <f>ROUND(I177*H177,2)</f>
        <v>0</v>
      </c>
      <c r="BL177" s="13" t="s">
        <v>230</v>
      </c>
      <c r="BM177" s="240" t="s">
        <v>1283</v>
      </c>
    </row>
    <row r="178" s="1" customFormat="1" ht="24" customHeight="1">
      <c r="B178" s="34"/>
      <c r="C178" s="229" t="s">
        <v>329</v>
      </c>
      <c r="D178" s="229" t="s">
        <v>168</v>
      </c>
      <c r="E178" s="230" t="s">
        <v>1284</v>
      </c>
      <c r="F178" s="231" t="s">
        <v>1285</v>
      </c>
      <c r="G178" s="232" t="s">
        <v>205</v>
      </c>
      <c r="H178" s="233">
        <v>356</v>
      </c>
      <c r="I178" s="234"/>
      <c r="J178" s="235">
        <f>ROUND(I178*H178,2)</f>
        <v>0</v>
      </c>
      <c r="K178" s="231" t="s">
        <v>1</v>
      </c>
      <c r="L178" s="39"/>
      <c r="M178" s="236" t="s">
        <v>1</v>
      </c>
      <c r="N178" s="237" t="s">
        <v>41</v>
      </c>
      <c r="O178" s="82"/>
      <c r="P178" s="238">
        <f>O178*H178</f>
        <v>0</v>
      </c>
      <c r="Q178" s="238">
        <v>9.0000000000000006E-05</v>
      </c>
      <c r="R178" s="238">
        <f>Q178*H178</f>
        <v>0.032039999999999999</v>
      </c>
      <c r="S178" s="238">
        <v>0</v>
      </c>
      <c r="T178" s="239">
        <f>S178*H178</f>
        <v>0</v>
      </c>
      <c r="AR178" s="240" t="s">
        <v>230</v>
      </c>
      <c r="AT178" s="240" t="s">
        <v>168</v>
      </c>
      <c r="AU178" s="240" t="s">
        <v>89</v>
      </c>
      <c r="AY178" s="13" t="s">
        <v>166</v>
      </c>
      <c r="BE178" s="241">
        <f>IF(N178="základní",J178,0)</f>
        <v>0</v>
      </c>
      <c r="BF178" s="241">
        <f>IF(N178="snížená",J178,0)</f>
        <v>0</v>
      </c>
      <c r="BG178" s="241">
        <f>IF(N178="zákl. přenesená",J178,0)</f>
        <v>0</v>
      </c>
      <c r="BH178" s="241">
        <f>IF(N178="sníž. přenesená",J178,0)</f>
        <v>0</v>
      </c>
      <c r="BI178" s="241">
        <f>IF(N178="nulová",J178,0)</f>
        <v>0</v>
      </c>
      <c r="BJ178" s="13" t="s">
        <v>83</v>
      </c>
      <c r="BK178" s="241">
        <f>ROUND(I178*H178,2)</f>
        <v>0</v>
      </c>
      <c r="BL178" s="13" t="s">
        <v>230</v>
      </c>
      <c r="BM178" s="240" t="s">
        <v>1286</v>
      </c>
    </row>
    <row r="179" s="1" customFormat="1" ht="24" customHeight="1">
      <c r="B179" s="34"/>
      <c r="C179" s="229" t="s">
        <v>333</v>
      </c>
      <c r="D179" s="229" t="s">
        <v>168</v>
      </c>
      <c r="E179" s="230" t="s">
        <v>1287</v>
      </c>
      <c r="F179" s="231" t="s">
        <v>1288</v>
      </c>
      <c r="G179" s="232" t="s">
        <v>205</v>
      </c>
      <c r="H179" s="233">
        <v>145</v>
      </c>
      <c r="I179" s="234"/>
      <c r="J179" s="235">
        <f>ROUND(I179*H179,2)</f>
        <v>0</v>
      </c>
      <c r="K179" s="231" t="s">
        <v>1</v>
      </c>
      <c r="L179" s="39"/>
      <c r="M179" s="236" t="s">
        <v>1</v>
      </c>
      <c r="N179" s="237" t="s">
        <v>41</v>
      </c>
      <c r="O179" s="82"/>
      <c r="P179" s="238">
        <f>O179*H179</f>
        <v>0</v>
      </c>
      <c r="Q179" s="238">
        <v>0.00012</v>
      </c>
      <c r="R179" s="238">
        <f>Q179*H179</f>
        <v>0.017399999999999999</v>
      </c>
      <c r="S179" s="238">
        <v>0</v>
      </c>
      <c r="T179" s="239">
        <f>S179*H179</f>
        <v>0</v>
      </c>
      <c r="AR179" s="240" t="s">
        <v>230</v>
      </c>
      <c r="AT179" s="240" t="s">
        <v>168</v>
      </c>
      <c r="AU179" s="240" t="s">
        <v>89</v>
      </c>
      <c r="AY179" s="13" t="s">
        <v>166</v>
      </c>
      <c r="BE179" s="241">
        <f>IF(N179="základní",J179,0)</f>
        <v>0</v>
      </c>
      <c r="BF179" s="241">
        <f>IF(N179="snížená",J179,0)</f>
        <v>0</v>
      </c>
      <c r="BG179" s="241">
        <f>IF(N179="zákl. přenesená",J179,0)</f>
        <v>0</v>
      </c>
      <c r="BH179" s="241">
        <f>IF(N179="sníž. přenesená",J179,0)</f>
        <v>0</v>
      </c>
      <c r="BI179" s="241">
        <f>IF(N179="nulová",J179,0)</f>
        <v>0</v>
      </c>
      <c r="BJ179" s="13" t="s">
        <v>83</v>
      </c>
      <c r="BK179" s="241">
        <f>ROUND(I179*H179,2)</f>
        <v>0</v>
      </c>
      <c r="BL179" s="13" t="s">
        <v>230</v>
      </c>
      <c r="BM179" s="240" t="s">
        <v>1289</v>
      </c>
    </row>
    <row r="180" s="1" customFormat="1" ht="16.5" customHeight="1">
      <c r="B180" s="34"/>
      <c r="C180" s="229" t="s">
        <v>337</v>
      </c>
      <c r="D180" s="229" t="s">
        <v>168</v>
      </c>
      <c r="E180" s="230" t="s">
        <v>1290</v>
      </c>
      <c r="F180" s="231" t="s">
        <v>1291</v>
      </c>
      <c r="G180" s="232" t="s">
        <v>176</v>
      </c>
      <c r="H180" s="233">
        <v>81</v>
      </c>
      <c r="I180" s="234"/>
      <c r="J180" s="235">
        <f>ROUND(I180*H180,2)</f>
        <v>0</v>
      </c>
      <c r="K180" s="231" t="s">
        <v>1</v>
      </c>
      <c r="L180" s="39"/>
      <c r="M180" s="236" t="s">
        <v>1</v>
      </c>
      <c r="N180" s="237" t="s">
        <v>41</v>
      </c>
      <c r="O180" s="82"/>
      <c r="P180" s="238">
        <f>O180*H180</f>
        <v>0</v>
      </c>
      <c r="Q180" s="238">
        <v>0</v>
      </c>
      <c r="R180" s="238">
        <f>Q180*H180</f>
        <v>0</v>
      </c>
      <c r="S180" s="238">
        <v>0</v>
      </c>
      <c r="T180" s="239">
        <f>S180*H180</f>
        <v>0</v>
      </c>
      <c r="AR180" s="240" t="s">
        <v>230</v>
      </c>
      <c r="AT180" s="240" t="s">
        <v>168</v>
      </c>
      <c r="AU180" s="240" t="s">
        <v>89</v>
      </c>
      <c r="AY180" s="13" t="s">
        <v>166</v>
      </c>
      <c r="BE180" s="241">
        <f>IF(N180="základní",J180,0)</f>
        <v>0</v>
      </c>
      <c r="BF180" s="241">
        <f>IF(N180="snížená",J180,0)</f>
        <v>0</v>
      </c>
      <c r="BG180" s="241">
        <f>IF(N180="zákl. přenesená",J180,0)</f>
        <v>0</v>
      </c>
      <c r="BH180" s="241">
        <f>IF(N180="sníž. přenesená",J180,0)</f>
        <v>0</v>
      </c>
      <c r="BI180" s="241">
        <f>IF(N180="nulová",J180,0)</f>
        <v>0</v>
      </c>
      <c r="BJ180" s="13" t="s">
        <v>83</v>
      </c>
      <c r="BK180" s="241">
        <f>ROUND(I180*H180,2)</f>
        <v>0</v>
      </c>
      <c r="BL180" s="13" t="s">
        <v>230</v>
      </c>
      <c r="BM180" s="240" t="s">
        <v>1292</v>
      </c>
    </row>
    <row r="181" s="1" customFormat="1" ht="16.5" customHeight="1">
      <c r="B181" s="34"/>
      <c r="C181" s="229" t="s">
        <v>341</v>
      </c>
      <c r="D181" s="229" t="s">
        <v>168</v>
      </c>
      <c r="E181" s="230" t="s">
        <v>1293</v>
      </c>
      <c r="F181" s="231" t="s">
        <v>1294</v>
      </c>
      <c r="G181" s="232" t="s">
        <v>176</v>
      </c>
      <c r="H181" s="233">
        <v>69</v>
      </c>
      <c r="I181" s="234"/>
      <c r="J181" s="235">
        <f>ROUND(I181*H181,2)</f>
        <v>0</v>
      </c>
      <c r="K181" s="231" t="s">
        <v>1</v>
      </c>
      <c r="L181" s="39"/>
      <c r="M181" s="236" t="s">
        <v>1</v>
      </c>
      <c r="N181" s="237" t="s">
        <v>41</v>
      </c>
      <c r="O181" s="82"/>
      <c r="P181" s="238">
        <f>O181*H181</f>
        <v>0</v>
      </c>
      <c r="Q181" s="238">
        <v>0.00012999999999999999</v>
      </c>
      <c r="R181" s="238">
        <f>Q181*H181</f>
        <v>0.0089699999999999988</v>
      </c>
      <c r="S181" s="238">
        <v>0</v>
      </c>
      <c r="T181" s="239">
        <f>S181*H181</f>
        <v>0</v>
      </c>
      <c r="AR181" s="240" t="s">
        <v>230</v>
      </c>
      <c r="AT181" s="240" t="s">
        <v>168</v>
      </c>
      <c r="AU181" s="240" t="s">
        <v>89</v>
      </c>
      <c r="AY181" s="13" t="s">
        <v>166</v>
      </c>
      <c r="BE181" s="241">
        <f>IF(N181="základní",J181,0)</f>
        <v>0</v>
      </c>
      <c r="BF181" s="241">
        <f>IF(N181="snížená",J181,0)</f>
        <v>0</v>
      </c>
      <c r="BG181" s="241">
        <f>IF(N181="zákl. přenesená",J181,0)</f>
        <v>0</v>
      </c>
      <c r="BH181" s="241">
        <f>IF(N181="sníž. přenesená",J181,0)</f>
        <v>0</v>
      </c>
      <c r="BI181" s="241">
        <f>IF(N181="nulová",J181,0)</f>
        <v>0</v>
      </c>
      <c r="BJ181" s="13" t="s">
        <v>83</v>
      </c>
      <c r="BK181" s="241">
        <f>ROUND(I181*H181,2)</f>
        <v>0</v>
      </c>
      <c r="BL181" s="13" t="s">
        <v>230</v>
      </c>
      <c r="BM181" s="240" t="s">
        <v>1295</v>
      </c>
    </row>
    <row r="182" s="1" customFormat="1" ht="16.5" customHeight="1">
      <c r="B182" s="34"/>
      <c r="C182" s="229" t="s">
        <v>345</v>
      </c>
      <c r="D182" s="229" t="s">
        <v>168</v>
      </c>
      <c r="E182" s="230" t="s">
        <v>1296</v>
      </c>
      <c r="F182" s="231" t="s">
        <v>1297</v>
      </c>
      <c r="G182" s="232" t="s">
        <v>176</v>
      </c>
      <c r="H182" s="233">
        <v>12</v>
      </c>
      <c r="I182" s="234"/>
      <c r="J182" s="235">
        <f>ROUND(I182*H182,2)</f>
        <v>0</v>
      </c>
      <c r="K182" s="231" t="s">
        <v>1</v>
      </c>
      <c r="L182" s="39"/>
      <c r="M182" s="236" t="s">
        <v>1</v>
      </c>
      <c r="N182" s="237" t="s">
        <v>41</v>
      </c>
      <c r="O182" s="82"/>
      <c r="P182" s="238">
        <f>O182*H182</f>
        <v>0</v>
      </c>
      <c r="Q182" s="238">
        <v>0.00022000000000000001</v>
      </c>
      <c r="R182" s="238">
        <f>Q182*H182</f>
        <v>0.00264</v>
      </c>
      <c r="S182" s="238">
        <v>0</v>
      </c>
      <c r="T182" s="239">
        <f>S182*H182</f>
        <v>0</v>
      </c>
      <c r="AR182" s="240" t="s">
        <v>230</v>
      </c>
      <c r="AT182" s="240" t="s">
        <v>168</v>
      </c>
      <c r="AU182" s="240" t="s">
        <v>89</v>
      </c>
      <c r="AY182" s="13" t="s">
        <v>166</v>
      </c>
      <c r="BE182" s="241">
        <f>IF(N182="základní",J182,0)</f>
        <v>0</v>
      </c>
      <c r="BF182" s="241">
        <f>IF(N182="snížená",J182,0)</f>
        <v>0</v>
      </c>
      <c r="BG182" s="241">
        <f>IF(N182="zákl. přenesená",J182,0)</f>
        <v>0</v>
      </c>
      <c r="BH182" s="241">
        <f>IF(N182="sníž. přenesená",J182,0)</f>
        <v>0</v>
      </c>
      <c r="BI182" s="241">
        <f>IF(N182="nulová",J182,0)</f>
        <v>0</v>
      </c>
      <c r="BJ182" s="13" t="s">
        <v>83</v>
      </c>
      <c r="BK182" s="241">
        <f>ROUND(I182*H182,2)</f>
        <v>0</v>
      </c>
      <c r="BL182" s="13" t="s">
        <v>230</v>
      </c>
      <c r="BM182" s="240" t="s">
        <v>1298</v>
      </c>
    </row>
    <row r="183" s="1" customFormat="1" ht="24" customHeight="1">
      <c r="B183" s="34"/>
      <c r="C183" s="229" t="s">
        <v>349</v>
      </c>
      <c r="D183" s="229" t="s">
        <v>168</v>
      </c>
      <c r="E183" s="230" t="s">
        <v>1299</v>
      </c>
      <c r="F183" s="231" t="s">
        <v>1300</v>
      </c>
      <c r="G183" s="232" t="s">
        <v>176</v>
      </c>
      <c r="H183" s="233">
        <v>4</v>
      </c>
      <c r="I183" s="234"/>
      <c r="J183" s="235">
        <f>ROUND(I183*H183,2)</f>
        <v>0</v>
      </c>
      <c r="K183" s="231" t="s">
        <v>1</v>
      </c>
      <c r="L183" s="39"/>
      <c r="M183" s="236" t="s">
        <v>1</v>
      </c>
      <c r="N183" s="237" t="s">
        <v>41</v>
      </c>
      <c r="O183" s="82"/>
      <c r="P183" s="238">
        <f>O183*H183</f>
        <v>0</v>
      </c>
      <c r="Q183" s="238">
        <v>0.00029999999999999997</v>
      </c>
      <c r="R183" s="238">
        <f>Q183*H183</f>
        <v>0.0011999999999999999</v>
      </c>
      <c r="S183" s="238">
        <v>0</v>
      </c>
      <c r="T183" s="239">
        <f>S183*H183</f>
        <v>0</v>
      </c>
      <c r="AR183" s="240" t="s">
        <v>230</v>
      </c>
      <c r="AT183" s="240" t="s">
        <v>168</v>
      </c>
      <c r="AU183" s="240" t="s">
        <v>89</v>
      </c>
      <c r="AY183" s="13" t="s">
        <v>166</v>
      </c>
      <c r="BE183" s="241">
        <f>IF(N183="základní",J183,0)</f>
        <v>0</v>
      </c>
      <c r="BF183" s="241">
        <f>IF(N183="snížená",J183,0)</f>
        <v>0</v>
      </c>
      <c r="BG183" s="241">
        <f>IF(N183="zákl. přenesená",J183,0)</f>
        <v>0</v>
      </c>
      <c r="BH183" s="241">
        <f>IF(N183="sníž. přenesená",J183,0)</f>
        <v>0</v>
      </c>
      <c r="BI183" s="241">
        <f>IF(N183="nulová",J183,0)</f>
        <v>0</v>
      </c>
      <c r="BJ183" s="13" t="s">
        <v>83</v>
      </c>
      <c r="BK183" s="241">
        <f>ROUND(I183*H183,2)</f>
        <v>0</v>
      </c>
      <c r="BL183" s="13" t="s">
        <v>230</v>
      </c>
      <c r="BM183" s="240" t="s">
        <v>1301</v>
      </c>
    </row>
    <row r="184" s="1" customFormat="1" ht="24" customHeight="1">
      <c r="B184" s="34"/>
      <c r="C184" s="229" t="s">
        <v>353</v>
      </c>
      <c r="D184" s="229" t="s">
        <v>168</v>
      </c>
      <c r="E184" s="230" t="s">
        <v>1302</v>
      </c>
      <c r="F184" s="231" t="s">
        <v>1303</v>
      </c>
      <c r="G184" s="232" t="s">
        <v>176</v>
      </c>
      <c r="H184" s="233">
        <v>1</v>
      </c>
      <c r="I184" s="234"/>
      <c r="J184" s="235">
        <f>ROUND(I184*H184,2)</f>
        <v>0</v>
      </c>
      <c r="K184" s="231" t="s">
        <v>1</v>
      </c>
      <c r="L184" s="39"/>
      <c r="M184" s="236" t="s">
        <v>1</v>
      </c>
      <c r="N184" s="237" t="s">
        <v>41</v>
      </c>
      <c r="O184" s="82"/>
      <c r="P184" s="238">
        <f>O184*H184</f>
        <v>0</v>
      </c>
      <c r="Q184" s="238">
        <v>0.00079000000000000001</v>
      </c>
      <c r="R184" s="238">
        <f>Q184*H184</f>
        <v>0.00079000000000000001</v>
      </c>
      <c r="S184" s="238">
        <v>0</v>
      </c>
      <c r="T184" s="239">
        <f>S184*H184</f>
        <v>0</v>
      </c>
      <c r="AR184" s="240" t="s">
        <v>230</v>
      </c>
      <c r="AT184" s="240" t="s">
        <v>168</v>
      </c>
      <c r="AU184" s="240" t="s">
        <v>89</v>
      </c>
      <c r="AY184" s="13" t="s">
        <v>166</v>
      </c>
      <c r="BE184" s="241">
        <f>IF(N184="základní",J184,0)</f>
        <v>0</v>
      </c>
      <c r="BF184" s="241">
        <f>IF(N184="snížená",J184,0)</f>
        <v>0</v>
      </c>
      <c r="BG184" s="241">
        <f>IF(N184="zákl. přenesená",J184,0)</f>
        <v>0</v>
      </c>
      <c r="BH184" s="241">
        <f>IF(N184="sníž. přenesená",J184,0)</f>
        <v>0</v>
      </c>
      <c r="BI184" s="241">
        <f>IF(N184="nulová",J184,0)</f>
        <v>0</v>
      </c>
      <c r="BJ184" s="13" t="s">
        <v>83</v>
      </c>
      <c r="BK184" s="241">
        <f>ROUND(I184*H184,2)</f>
        <v>0</v>
      </c>
      <c r="BL184" s="13" t="s">
        <v>230</v>
      </c>
      <c r="BM184" s="240" t="s">
        <v>1304</v>
      </c>
    </row>
    <row r="185" s="1" customFormat="1" ht="16.5" customHeight="1">
      <c r="B185" s="34"/>
      <c r="C185" s="229" t="s">
        <v>357</v>
      </c>
      <c r="D185" s="229" t="s">
        <v>168</v>
      </c>
      <c r="E185" s="230" t="s">
        <v>1305</v>
      </c>
      <c r="F185" s="231" t="s">
        <v>1306</v>
      </c>
      <c r="G185" s="232" t="s">
        <v>171</v>
      </c>
      <c r="H185" s="233">
        <v>12</v>
      </c>
      <c r="I185" s="234"/>
      <c r="J185" s="235">
        <f>ROUND(I185*H185,2)</f>
        <v>0</v>
      </c>
      <c r="K185" s="231" t="s">
        <v>1</v>
      </c>
      <c r="L185" s="39"/>
      <c r="M185" s="236" t="s">
        <v>1</v>
      </c>
      <c r="N185" s="237" t="s">
        <v>41</v>
      </c>
      <c r="O185" s="82"/>
      <c r="P185" s="238">
        <f>O185*H185</f>
        <v>0</v>
      </c>
      <c r="Q185" s="238">
        <v>0.00089999999999999998</v>
      </c>
      <c r="R185" s="238">
        <f>Q185*H185</f>
        <v>0.010800000000000001</v>
      </c>
      <c r="S185" s="238">
        <v>0</v>
      </c>
      <c r="T185" s="239">
        <f>S185*H185</f>
        <v>0</v>
      </c>
      <c r="AR185" s="240" t="s">
        <v>230</v>
      </c>
      <c r="AT185" s="240" t="s">
        <v>168</v>
      </c>
      <c r="AU185" s="240" t="s">
        <v>89</v>
      </c>
      <c r="AY185" s="13" t="s">
        <v>166</v>
      </c>
      <c r="BE185" s="241">
        <f>IF(N185="základní",J185,0)</f>
        <v>0</v>
      </c>
      <c r="BF185" s="241">
        <f>IF(N185="snížená",J185,0)</f>
        <v>0</v>
      </c>
      <c r="BG185" s="241">
        <f>IF(N185="zákl. přenesená",J185,0)</f>
        <v>0</v>
      </c>
      <c r="BH185" s="241">
        <f>IF(N185="sníž. přenesená",J185,0)</f>
        <v>0</v>
      </c>
      <c r="BI185" s="241">
        <f>IF(N185="nulová",J185,0)</f>
        <v>0</v>
      </c>
      <c r="BJ185" s="13" t="s">
        <v>83</v>
      </c>
      <c r="BK185" s="241">
        <f>ROUND(I185*H185,2)</f>
        <v>0</v>
      </c>
      <c r="BL185" s="13" t="s">
        <v>230</v>
      </c>
      <c r="BM185" s="240" t="s">
        <v>1307</v>
      </c>
    </row>
    <row r="186" s="1" customFormat="1" ht="24" customHeight="1">
      <c r="B186" s="34"/>
      <c r="C186" s="229" t="s">
        <v>361</v>
      </c>
      <c r="D186" s="229" t="s">
        <v>168</v>
      </c>
      <c r="E186" s="230" t="s">
        <v>1308</v>
      </c>
      <c r="F186" s="231" t="s">
        <v>1309</v>
      </c>
      <c r="G186" s="232" t="s">
        <v>176</v>
      </c>
      <c r="H186" s="233">
        <v>4</v>
      </c>
      <c r="I186" s="234"/>
      <c r="J186" s="235">
        <f>ROUND(I186*H186,2)</f>
        <v>0</v>
      </c>
      <c r="K186" s="231" t="s">
        <v>1</v>
      </c>
      <c r="L186" s="39"/>
      <c r="M186" s="236" t="s">
        <v>1</v>
      </c>
      <c r="N186" s="237" t="s">
        <v>41</v>
      </c>
      <c r="O186" s="82"/>
      <c r="P186" s="238">
        <f>O186*H186</f>
        <v>0</v>
      </c>
      <c r="Q186" s="238">
        <v>0.00027</v>
      </c>
      <c r="R186" s="238">
        <f>Q186*H186</f>
        <v>0.00108</v>
      </c>
      <c r="S186" s="238">
        <v>0</v>
      </c>
      <c r="T186" s="239">
        <f>S186*H186</f>
        <v>0</v>
      </c>
      <c r="AR186" s="240" t="s">
        <v>230</v>
      </c>
      <c r="AT186" s="240" t="s">
        <v>168</v>
      </c>
      <c r="AU186" s="240" t="s">
        <v>89</v>
      </c>
      <c r="AY186" s="13" t="s">
        <v>166</v>
      </c>
      <c r="BE186" s="241">
        <f>IF(N186="základní",J186,0)</f>
        <v>0</v>
      </c>
      <c r="BF186" s="241">
        <f>IF(N186="snížená",J186,0)</f>
        <v>0</v>
      </c>
      <c r="BG186" s="241">
        <f>IF(N186="zákl. přenesená",J186,0)</f>
        <v>0</v>
      </c>
      <c r="BH186" s="241">
        <f>IF(N186="sníž. přenesená",J186,0)</f>
        <v>0</v>
      </c>
      <c r="BI186" s="241">
        <f>IF(N186="nulová",J186,0)</f>
        <v>0</v>
      </c>
      <c r="BJ186" s="13" t="s">
        <v>83</v>
      </c>
      <c r="BK186" s="241">
        <f>ROUND(I186*H186,2)</f>
        <v>0</v>
      </c>
      <c r="BL186" s="13" t="s">
        <v>230</v>
      </c>
      <c r="BM186" s="240" t="s">
        <v>1310</v>
      </c>
    </row>
    <row r="187" s="1" customFormat="1" ht="24" customHeight="1">
      <c r="B187" s="34"/>
      <c r="C187" s="229" t="s">
        <v>365</v>
      </c>
      <c r="D187" s="229" t="s">
        <v>168</v>
      </c>
      <c r="E187" s="230" t="s">
        <v>1311</v>
      </c>
      <c r="F187" s="231" t="s">
        <v>1312</v>
      </c>
      <c r="G187" s="232" t="s">
        <v>176</v>
      </c>
      <c r="H187" s="233">
        <v>12</v>
      </c>
      <c r="I187" s="234"/>
      <c r="J187" s="235">
        <f>ROUND(I187*H187,2)</f>
        <v>0</v>
      </c>
      <c r="K187" s="231" t="s">
        <v>1</v>
      </c>
      <c r="L187" s="39"/>
      <c r="M187" s="236" t="s">
        <v>1</v>
      </c>
      <c r="N187" s="237" t="s">
        <v>41</v>
      </c>
      <c r="O187" s="82"/>
      <c r="P187" s="238">
        <f>O187*H187</f>
        <v>0</v>
      </c>
      <c r="Q187" s="238">
        <v>0.00021000000000000001</v>
      </c>
      <c r="R187" s="238">
        <f>Q187*H187</f>
        <v>0.0025200000000000001</v>
      </c>
      <c r="S187" s="238">
        <v>0</v>
      </c>
      <c r="T187" s="239">
        <f>S187*H187</f>
        <v>0</v>
      </c>
      <c r="AR187" s="240" t="s">
        <v>230</v>
      </c>
      <c r="AT187" s="240" t="s">
        <v>168</v>
      </c>
      <c r="AU187" s="240" t="s">
        <v>89</v>
      </c>
      <c r="AY187" s="13" t="s">
        <v>166</v>
      </c>
      <c r="BE187" s="241">
        <f>IF(N187="základní",J187,0)</f>
        <v>0</v>
      </c>
      <c r="BF187" s="241">
        <f>IF(N187="snížená",J187,0)</f>
        <v>0</v>
      </c>
      <c r="BG187" s="241">
        <f>IF(N187="zákl. přenesená",J187,0)</f>
        <v>0</v>
      </c>
      <c r="BH187" s="241">
        <f>IF(N187="sníž. přenesená",J187,0)</f>
        <v>0</v>
      </c>
      <c r="BI187" s="241">
        <f>IF(N187="nulová",J187,0)</f>
        <v>0</v>
      </c>
      <c r="BJ187" s="13" t="s">
        <v>83</v>
      </c>
      <c r="BK187" s="241">
        <f>ROUND(I187*H187,2)</f>
        <v>0</v>
      </c>
      <c r="BL187" s="13" t="s">
        <v>230</v>
      </c>
      <c r="BM187" s="240" t="s">
        <v>1313</v>
      </c>
    </row>
    <row r="188" s="1" customFormat="1" ht="16.5" customHeight="1">
      <c r="B188" s="34"/>
      <c r="C188" s="229" t="s">
        <v>369</v>
      </c>
      <c r="D188" s="229" t="s">
        <v>168</v>
      </c>
      <c r="E188" s="230" t="s">
        <v>1314</v>
      </c>
      <c r="F188" s="231" t="s">
        <v>1315</v>
      </c>
      <c r="G188" s="232" t="s">
        <v>176</v>
      </c>
      <c r="H188" s="233">
        <v>2</v>
      </c>
      <c r="I188" s="234"/>
      <c r="J188" s="235">
        <f>ROUND(I188*H188,2)</f>
        <v>0</v>
      </c>
      <c r="K188" s="231" t="s">
        <v>1</v>
      </c>
      <c r="L188" s="39"/>
      <c r="M188" s="236" t="s">
        <v>1</v>
      </c>
      <c r="N188" s="237" t="s">
        <v>41</v>
      </c>
      <c r="O188" s="82"/>
      <c r="P188" s="238">
        <f>O188*H188</f>
        <v>0</v>
      </c>
      <c r="Q188" s="238">
        <v>0.00012</v>
      </c>
      <c r="R188" s="238">
        <f>Q188*H188</f>
        <v>0.00024000000000000001</v>
      </c>
      <c r="S188" s="238">
        <v>0</v>
      </c>
      <c r="T188" s="239">
        <f>S188*H188</f>
        <v>0</v>
      </c>
      <c r="AR188" s="240" t="s">
        <v>230</v>
      </c>
      <c r="AT188" s="240" t="s">
        <v>168</v>
      </c>
      <c r="AU188" s="240" t="s">
        <v>89</v>
      </c>
      <c r="AY188" s="13" t="s">
        <v>166</v>
      </c>
      <c r="BE188" s="241">
        <f>IF(N188="základní",J188,0)</f>
        <v>0</v>
      </c>
      <c r="BF188" s="241">
        <f>IF(N188="snížená",J188,0)</f>
        <v>0</v>
      </c>
      <c r="BG188" s="241">
        <f>IF(N188="zákl. přenesená",J188,0)</f>
        <v>0</v>
      </c>
      <c r="BH188" s="241">
        <f>IF(N188="sníž. přenesená",J188,0)</f>
        <v>0</v>
      </c>
      <c r="BI188" s="241">
        <f>IF(N188="nulová",J188,0)</f>
        <v>0</v>
      </c>
      <c r="BJ188" s="13" t="s">
        <v>83</v>
      </c>
      <c r="BK188" s="241">
        <f>ROUND(I188*H188,2)</f>
        <v>0</v>
      </c>
      <c r="BL188" s="13" t="s">
        <v>230</v>
      </c>
      <c r="BM188" s="240" t="s">
        <v>1316</v>
      </c>
    </row>
    <row r="189" s="1" customFormat="1" ht="16.5" customHeight="1">
      <c r="B189" s="34"/>
      <c r="C189" s="229" t="s">
        <v>373</v>
      </c>
      <c r="D189" s="229" t="s">
        <v>168</v>
      </c>
      <c r="E189" s="230" t="s">
        <v>1317</v>
      </c>
      <c r="F189" s="231" t="s">
        <v>1318</v>
      </c>
      <c r="G189" s="232" t="s">
        <v>176</v>
      </c>
      <c r="H189" s="233">
        <v>2</v>
      </c>
      <c r="I189" s="234"/>
      <c r="J189" s="235">
        <f>ROUND(I189*H189,2)</f>
        <v>0</v>
      </c>
      <c r="K189" s="231" t="s">
        <v>1</v>
      </c>
      <c r="L189" s="39"/>
      <c r="M189" s="236" t="s">
        <v>1</v>
      </c>
      <c r="N189" s="237" t="s">
        <v>41</v>
      </c>
      <c r="O189" s="82"/>
      <c r="P189" s="238">
        <f>O189*H189</f>
        <v>0</v>
      </c>
      <c r="Q189" s="238">
        <v>0.00017000000000000001</v>
      </c>
      <c r="R189" s="238">
        <f>Q189*H189</f>
        <v>0.00034000000000000002</v>
      </c>
      <c r="S189" s="238">
        <v>0</v>
      </c>
      <c r="T189" s="239">
        <f>S189*H189</f>
        <v>0</v>
      </c>
      <c r="AR189" s="240" t="s">
        <v>230</v>
      </c>
      <c r="AT189" s="240" t="s">
        <v>168</v>
      </c>
      <c r="AU189" s="240" t="s">
        <v>89</v>
      </c>
      <c r="AY189" s="13" t="s">
        <v>166</v>
      </c>
      <c r="BE189" s="241">
        <f>IF(N189="základní",J189,0)</f>
        <v>0</v>
      </c>
      <c r="BF189" s="241">
        <f>IF(N189="snížená",J189,0)</f>
        <v>0</v>
      </c>
      <c r="BG189" s="241">
        <f>IF(N189="zákl. přenesená",J189,0)</f>
        <v>0</v>
      </c>
      <c r="BH189" s="241">
        <f>IF(N189="sníž. přenesená",J189,0)</f>
        <v>0</v>
      </c>
      <c r="BI189" s="241">
        <f>IF(N189="nulová",J189,0)</f>
        <v>0</v>
      </c>
      <c r="BJ189" s="13" t="s">
        <v>83</v>
      </c>
      <c r="BK189" s="241">
        <f>ROUND(I189*H189,2)</f>
        <v>0</v>
      </c>
      <c r="BL189" s="13" t="s">
        <v>230</v>
      </c>
      <c r="BM189" s="240" t="s">
        <v>1319</v>
      </c>
    </row>
    <row r="190" s="1" customFormat="1" ht="16.5" customHeight="1">
      <c r="B190" s="34"/>
      <c r="C190" s="229" t="s">
        <v>377</v>
      </c>
      <c r="D190" s="229" t="s">
        <v>168</v>
      </c>
      <c r="E190" s="230" t="s">
        <v>1320</v>
      </c>
      <c r="F190" s="231" t="s">
        <v>1321</v>
      </c>
      <c r="G190" s="232" t="s">
        <v>176</v>
      </c>
      <c r="H190" s="233">
        <v>2</v>
      </c>
      <c r="I190" s="234"/>
      <c r="J190" s="235">
        <f>ROUND(I190*H190,2)</f>
        <v>0</v>
      </c>
      <c r="K190" s="231" t="s">
        <v>1</v>
      </c>
      <c r="L190" s="39"/>
      <c r="M190" s="236" t="s">
        <v>1</v>
      </c>
      <c r="N190" s="237" t="s">
        <v>41</v>
      </c>
      <c r="O190" s="82"/>
      <c r="P190" s="238">
        <f>O190*H190</f>
        <v>0</v>
      </c>
      <c r="Q190" s="238">
        <v>0.00024000000000000001</v>
      </c>
      <c r="R190" s="238">
        <f>Q190*H190</f>
        <v>0.00048000000000000001</v>
      </c>
      <c r="S190" s="238">
        <v>0</v>
      </c>
      <c r="T190" s="239">
        <f>S190*H190</f>
        <v>0</v>
      </c>
      <c r="AR190" s="240" t="s">
        <v>230</v>
      </c>
      <c r="AT190" s="240" t="s">
        <v>168</v>
      </c>
      <c r="AU190" s="240" t="s">
        <v>89</v>
      </c>
      <c r="AY190" s="13" t="s">
        <v>166</v>
      </c>
      <c r="BE190" s="241">
        <f>IF(N190="základní",J190,0)</f>
        <v>0</v>
      </c>
      <c r="BF190" s="241">
        <f>IF(N190="snížená",J190,0)</f>
        <v>0</v>
      </c>
      <c r="BG190" s="241">
        <f>IF(N190="zákl. přenesená",J190,0)</f>
        <v>0</v>
      </c>
      <c r="BH190" s="241">
        <f>IF(N190="sníž. přenesená",J190,0)</f>
        <v>0</v>
      </c>
      <c r="BI190" s="241">
        <f>IF(N190="nulová",J190,0)</f>
        <v>0</v>
      </c>
      <c r="BJ190" s="13" t="s">
        <v>83</v>
      </c>
      <c r="BK190" s="241">
        <f>ROUND(I190*H190,2)</f>
        <v>0</v>
      </c>
      <c r="BL190" s="13" t="s">
        <v>230</v>
      </c>
      <c r="BM190" s="240" t="s">
        <v>1322</v>
      </c>
    </row>
    <row r="191" s="1" customFormat="1" ht="16.5" customHeight="1">
      <c r="B191" s="34"/>
      <c r="C191" s="229" t="s">
        <v>381</v>
      </c>
      <c r="D191" s="229" t="s">
        <v>168</v>
      </c>
      <c r="E191" s="230" t="s">
        <v>1323</v>
      </c>
      <c r="F191" s="231" t="s">
        <v>1324</v>
      </c>
      <c r="G191" s="232" t="s">
        <v>176</v>
      </c>
      <c r="H191" s="233">
        <v>1</v>
      </c>
      <c r="I191" s="234"/>
      <c r="J191" s="235">
        <f>ROUND(I191*H191,2)</f>
        <v>0</v>
      </c>
      <c r="K191" s="231" t="s">
        <v>1</v>
      </c>
      <c r="L191" s="39"/>
      <c r="M191" s="236" t="s">
        <v>1</v>
      </c>
      <c r="N191" s="237" t="s">
        <v>41</v>
      </c>
      <c r="O191" s="82"/>
      <c r="P191" s="238">
        <f>O191*H191</f>
        <v>0</v>
      </c>
      <c r="Q191" s="238">
        <v>0.00076000000000000004</v>
      </c>
      <c r="R191" s="238">
        <f>Q191*H191</f>
        <v>0.00076000000000000004</v>
      </c>
      <c r="S191" s="238">
        <v>0</v>
      </c>
      <c r="T191" s="239">
        <f>S191*H191</f>
        <v>0</v>
      </c>
      <c r="AR191" s="240" t="s">
        <v>230</v>
      </c>
      <c r="AT191" s="240" t="s">
        <v>168</v>
      </c>
      <c r="AU191" s="240" t="s">
        <v>89</v>
      </c>
      <c r="AY191" s="13" t="s">
        <v>166</v>
      </c>
      <c r="BE191" s="241">
        <f>IF(N191="základní",J191,0)</f>
        <v>0</v>
      </c>
      <c r="BF191" s="241">
        <f>IF(N191="snížená",J191,0)</f>
        <v>0</v>
      </c>
      <c r="BG191" s="241">
        <f>IF(N191="zákl. přenesená",J191,0)</f>
        <v>0</v>
      </c>
      <c r="BH191" s="241">
        <f>IF(N191="sníž. přenesená",J191,0)</f>
        <v>0</v>
      </c>
      <c r="BI191" s="241">
        <f>IF(N191="nulová",J191,0)</f>
        <v>0</v>
      </c>
      <c r="BJ191" s="13" t="s">
        <v>83</v>
      </c>
      <c r="BK191" s="241">
        <f>ROUND(I191*H191,2)</f>
        <v>0</v>
      </c>
      <c r="BL191" s="13" t="s">
        <v>230</v>
      </c>
      <c r="BM191" s="240" t="s">
        <v>1325</v>
      </c>
    </row>
    <row r="192" s="1" customFormat="1" ht="16.5" customHeight="1">
      <c r="B192" s="34"/>
      <c r="C192" s="229" t="s">
        <v>385</v>
      </c>
      <c r="D192" s="229" t="s">
        <v>168</v>
      </c>
      <c r="E192" s="230" t="s">
        <v>1326</v>
      </c>
      <c r="F192" s="231" t="s">
        <v>1327</v>
      </c>
      <c r="G192" s="232" t="s">
        <v>176</v>
      </c>
      <c r="H192" s="233">
        <v>2</v>
      </c>
      <c r="I192" s="234"/>
      <c r="J192" s="235">
        <f>ROUND(I192*H192,2)</f>
        <v>0</v>
      </c>
      <c r="K192" s="231" t="s">
        <v>1</v>
      </c>
      <c r="L192" s="39"/>
      <c r="M192" s="236" t="s">
        <v>1</v>
      </c>
      <c r="N192" s="237" t="s">
        <v>41</v>
      </c>
      <c r="O192" s="82"/>
      <c r="P192" s="238">
        <f>O192*H192</f>
        <v>0</v>
      </c>
      <c r="Q192" s="238">
        <v>0.00076999999999999996</v>
      </c>
      <c r="R192" s="238">
        <f>Q192*H192</f>
        <v>0.0015399999999999999</v>
      </c>
      <c r="S192" s="238">
        <v>0</v>
      </c>
      <c r="T192" s="239">
        <f>S192*H192</f>
        <v>0</v>
      </c>
      <c r="AR192" s="240" t="s">
        <v>230</v>
      </c>
      <c r="AT192" s="240" t="s">
        <v>168</v>
      </c>
      <c r="AU192" s="240" t="s">
        <v>89</v>
      </c>
      <c r="AY192" s="13" t="s">
        <v>166</v>
      </c>
      <c r="BE192" s="241">
        <f>IF(N192="základní",J192,0)</f>
        <v>0</v>
      </c>
      <c r="BF192" s="241">
        <f>IF(N192="snížená",J192,0)</f>
        <v>0</v>
      </c>
      <c r="BG192" s="241">
        <f>IF(N192="zákl. přenesená",J192,0)</f>
        <v>0</v>
      </c>
      <c r="BH192" s="241">
        <f>IF(N192="sníž. přenesená",J192,0)</f>
        <v>0</v>
      </c>
      <c r="BI192" s="241">
        <f>IF(N192="nulová",J192,0)</f>
        <v>0</v>
      </c>
      <c r="BJ192" s="13" t="s">
        <v>83</v>
      </c>
      <c r="BK192" s="241">
        <f>ROUND(I192*H192,2)</f>
        <v>0</v>
      </c>
      <c r="BL192" s="13" t="s">
        <v>230</v>
      </c>
      <c r="BM192" s="240" t="s">
        <v>1328</v>
      </c>
    </row>
    <row r="193" s="1" customFormat="1" ht="24" customHeight="1">
      <c r="B193" s="34"/>
      <c r="C193" s="229" t="s">
        <v>389</v>
      </c>
      <c r="D193" s="229" t="s">
        <v>168</v>
      </c>
      <c r="E193" s="230" t="s">
        <v>1329</v>
      </c>
      <c r="F193" s="231" t="s">
        <v>1330</v>
      </c>
      <c r="G193" s="232" t="s">
        <v>176</v>
      </c>
      <c r="H193" s="233">
        <v>1</v>
      </c>
      <c r="I193" s="234"/>
      <c r="J193" s="235">
        <f>ROUND(I193*H193,2)</f>
        <v>0</v>
      </c>
      <c r="K193" s="231" t="s">
        <v>1</v>
      </c>
      <c r="L193" s="39"/>
      <c r="M193" s="236" t="s">
        <v>1</v>
      </c>
      <c r="N193" s="237" t="s">
        <v>41</v>
      </c>
      <c r="O193" s="82"/>
      <c r="P193" s="238">
        <f>O193*H193</f>
        <v>0</v>
      </c>
      <c r="Q193" s="238">
        <v>0.0088299999999999993</v>
      </c>
      <c r="R193" s="238">
        <f>Q193*H193</f>
        <v>0.0088299999999999993</v>
      </c>
      <c r="S193" s="238">
        <v>0</v>
      </c>
      <c r="T193" s="239">
        <f>S193*H193</f>
        <v>0</v>
      </c>
      <c r="AR193" s="240" t="s">
        <v>230</v>
      </c>
      <c r="AT193" s="240" t="s">
        <v>168</v>
      </c>
      <c r="AU193" s="240" t="s">
        <v>89</v>
      </c>
      <c r="AY193" s="13" t="s">
        <v>166</v>
      </c>
      <c r="BE193" s="241">
        <f>IF(N193="základní",J193,0)</f>
        <v>0</v>
      </c>
      <c r="BF193" s="241">
        <f>IF(N193="snížená",J193,0)</f>
        <v>0</v>
      </c>
      <c r="BG193" s="241">
        <f>IF(N193="zákl. přenesená",J193,0)</f>
        <v>0</v>
      </c>
      <c r="BH193" s="241">
        <f>IF(N193="sníž. přenesená",J193,0)</f>
        <v>0</v>
      </c>
      <c r="BI193" s="241">
        <f>IF(N193="nulová",J193,0)</f>
        <v>0</v>
      </c>
      <c r="BJ193" s="13" t="s">
        <v>83</v>
      </c>
      <c r="BK193" s="241">
        <f>ROUND(I193*H193,2)</f>
        <v>0</v>
      </c>
      <c r="BL193" s="13" t="s">
        <v>230</v>
      </c>
      <c r="BM193" s="240" t="s">
        <v>1331</v>
      </c>
    </row>
    <row r="194" s="1" customFormat="1" ht="16.5" customHeight="1">
      <c r="B194" s="34"/>
      <c r="C194" s="229" t="s">
        <v>393</v>
      </c>
      <c r="D194" s="229" t="s">
        <v>168</v>
      </c>
      <c r="E194" s="230" t="s">
        <v>1332</v>
      </c>
      <c r="F194" s="231" t="s">
        <v>1333</v>
      </c>
      <c r="G194" s="232" t="s">
        <v>176</v>
      </c>
      <c r="H194" s="233">
        <v>10</v>
      </c>
      <c r="I194" s="234"/>
      <c r="J194" s="235">
        <f>ROUND(I194*H194,2)</f>
        <v>0</v>
      </c>
      <c r="K194" s="231" t="s">
        <v>1</v>
      </c>
      <c r="L194" s="39"/>
      <c r="M194" s="236" t="s">
        <v>1</v>
      </c>
      <c r="N194" s="237" t="s">
        <v>41</v>
      </c>
      <c r="O194" s="82"/>
      <c r="P194" s="238">
        <f>O194*H194</f>
        <v>0</v>
      </c>
      <c r="Q194" s="238">
        <v>0.00034000000000000002</v>
      </c>
      <c r="R194" s="238">
        <f>Q194*H194</f>
        <v>0.0034000000000000002</v>
      </c>
      <c r="S194" s="238">
        <v>0</v>
      </c>
      <c r="T194" s="239">
        <f>S194*H194</f>
        <v>0</v>
      </c>
      <c r="AR194" s="240" t="s">
        <v>230</v>
      </c>
      <c r="AT194" s="240" t="s">
        <v>168</v>
      </c>
      <c r="AU194" s="240" t="s">
        <v>89</v>
      </c>
      <c r="AY194" s="13" t="s">
        <v>166</v>
      </c>
      <c r="BE194" s="241">
        <f>IF(N194="základní",J194,0)</f>
        <v>0</v>
      </c>
      <c r="BF194" s="241">
        <f>IF(N194="snížená",J194,0)</f>
        <v>0</v>
      </c>
      <c r="BG194" s="241">
        <f>IF(N194="zákl. přenesená",J194,0)</f>
        <v>0</v>
      </c>
      <c r="BH194" s="241">
        <f>IF(N194="sníž. přenesená",J194,0)</f>
        <v>0</v>
      </c>
      <c r="BI194" s="241">
        <f>IF(N194="nulová",J194,0)</f>
        <v>0</v>
      </c>
      <c r="BJ194" s="13" t="s">
        <v>83</v>
      </c>
      <c r="BK194" s="241">
        <f>ROUND(I194*H194,2)</f>
        <v>0</v>
      </c>
      <c r="BL194" s="13" t="s">
        <v>230</v>
      </c>
      <c r="BM194" s="240" t="s">
        <v>1334</v>
      </c>
    </row>
    <row r="195" s="1" customFormat="1" ht="16.5" customHeight="1">
      <c r="B195" s="34"/>
      <c r="C195" s="229" t="s">
        <v>398</v>
      </c>
      <c r="D195" s="229" t="s">
        <v>168</v>
      </c>
      <c r="E195" s="230" t="s">
        <v>1335</v>
      </c>
      <c r="F195" s="231" t="s">
        <v>1336</v>
      </c>
      <c r="G195" s="232" t="s">
        <v>176</v>
      </c>
      <c r="H195" s="233">
        <v>12</v>
      </c>
      <c r="I195" s="234"/>
      <c r="J195" s="235">
        <f>ROUND(I195*H195,2)</f>
        <v>0</v>
      </c>
      <c r="K195" s="231" t="s">
        <v>1</v>
      </c>
      <c r="L195" s="39"/>
      <c r="M195" s="236" t="s">
        <v>1</v>
      </c>
      <c r="N195" s="237" t="s">
        <v>41</v>
      </c>
      <c r="O195" s="82"/>
      <c r="P195" s="238">
        <f>O195*H195</f>
        <v>0</v>
      </c>
      <c r="Q195" s="238">
        <v>0.00050000000000000001</v>
      </c>
      <c r="R195" s="238">
        <f>Q195*H195</f>
        <v>0.0060000000000000001</v>
      </c>
      <c r="S195" s="238">
        <v>0</v>
      </c>
      <c r="T195" s="239">
        <f>S195*H195</f>
        <v>0</v>
      </c>
      <c r="AR195" s="240" t="s">
        <v>230</v>
      </c>
      <c r="AT195" s="240" t="s">
        <v>168</v>
      </c>
      <c r="AU195" s="240" t="s">
        <v>89</v>
      </c>
      <c r="AY195" s="13" t="s">
        <v>166</v>
      </c>
      <c r="BE195" s="241">
        <f>IF(N195="základní",J195,0)</f>
        <v>0</v>
      </c>
      <c r="BF195" s="241">
        <f>IF(N195="snížená",J195,0)</f>
        <v>0</v>
      </c>
      <c r="BG195" s="241">
        <f>IF(N195="zákl. přenesená",J195,0)</f>
        <v>0</v>
      </c>
      <c r="BH195" s="241">
        <f>IF(N195="sníž. přenesená",J195,0)</f>
        <v>0</v>
      </c>
      <c r="BI195" s="241">
        <f>IF(N195="nulová",J195,0)</f>
        <v>0</v>
      </c>
      <c r="BJ195" s="13" t="s">
        <v>83</v>
      </c>
      <c r="BK195" s="241">
        <f>ROUND(I195*H195,2)</f>
        <v>0</v>
      </c>
      <c r="BL195" s="13" t="s">
        <v>230</v>
      </c>
      <c r="BM195" s="240" t="s">
        <v>1337</v>
      </c>
    </row>
    <row r="196" s="1" customFormat="1" ht="16.5" customHeight="1">
      <c r="B196" s="34"/>
      <c r="C196" s="229" t="s">
        <v>402</v>
      </c>
      <c r="D196" s="229" t="s">
        <v>168</v>
      </c>
      <c r="E196" s="230" t="s">
        <v>1338</v>
      </c>
      <c r="F196" s="231" t="s">
        <v>1339</v>
      </c>
      <c r="G196" s="232" t="s">
        <v>176</v>
      </c>
      <c r="H196" s="233">
        <v>4</v>
      </c>
      <c r="I196" s="234"/>
      <c r="J196" s="235">
        <f>ROUND(I196*H196,2)</f>
        <v>0</v>
      </c>
      <c r="K196" s="231" t="s">
        <v>1</v>
      </c>
      <c r="L196" s="39"/>
      <c r="M196" s="236" t="s">
        <v>1</v>
      </c>
      <c r="N196" s="237" t="s">
        <v>41</v>
      </c>
      <c r="O196" s="82"/>
      <c r="P196" s="238">
        <f>O196*H196</f>
        <v>0</v>
      </c>
      <c r="Q196" s="238">
        <v>0.00069999999999999999</v>
      </c>
      <c r="R196" s="238">
        <f>Q196*H196</f>
        <v>0.0028</v>
      </c>
      <c r="S196" s="238">
        <v>0</v>
      </c>
      <c r="T196" s="239">
        <f>S196*H196</f>
        <v>0</v>
      </c>
      <c r="AR196" s="240" t="s">
        <v>230</v>
      </c>
      <c r="AT196" s="240" t="s">
        <v>168</v>
      </c>
      <c r="AU196" s="240" t="s">
        <v>89</v>
      </c>
      <c r="AY196" s="13" t="s">
        <v>166</v>
      </c>
      <c r="BE196" s="241">
        <f>IF(N196="základní",J196,0)</f>
        <v>0</v>
      </c>
      <c r="BF196" s="241">
        <f>IF(N196="snížená",J196,0)</f>
        <v>0</v>
      </c>
      <c r="BG196" s="241">
        <f>IF(N196="zákl. přenesená",J196,0)</f>
        <v>0</v>
      </c>
      <c r="BH196" s="241">
        <f>IF(N196="sníž. přenesená",J196,0)</f>
        <v>0</v>
      </c>
      <c r="BI196" s="241">
        <f>IF(N196="nulová",J196,0)</f>
        <v>0</v>
      </c>
      <c r="BJ196" s="13" t="s">
        <v>83</v>
      </c>
      <c r="BK196" s="241">
        <f>ROUND(I196*H196,2)</f>
        <v>0</v>
      </c>
      <c r="BL196" s="13" t="s">
        <v>230</v>
      </c>
      <c r="BM196" s="240" t="s">
        <v>1340</v>
      </c>
    </row>
    <row r="197" s="1" customFormat="1" ht="24" customHeight="1">
      <c r="B197" s="34"/>
      <c r="C197" s="229" t="s">
        <v>406</v>
      </c>
      <c r="D197" s="229" t="s">
        <v>168</v>
      </c>
      <c r="E197" s="230" t="s">
        <v>1341</v>
      </c>
      <c r="F197" s="231" t="s">
        <v>1342</v>
      </c>
      <c r="G197" s="232" t="s">
        <v>176</v>
      </c>
      <c r="H197" s="233">
        <v>4</v>
      </c>
      <c r="I197" s="234"/>
      <c r="J197" s="235">
        <f>ROUND(I197*H197,2)</f>
        <v>0</v>
      </c>
      <c r="K197" s="231" t="s">
        <v>1</v>
      </c>
      <c r="L197" s="39"/>
      <c r="M197" s="236" t="s">
        <v>1</v>
      </c>
      <c r="N197" s="237" t="s">
        <v>41</v>
      </c>
      <c r="O197" s="82"/>
      <c r="P197" s="238">
        <f>O197*H197</f>
        <v>0</v>
      </c>
      <c r="Q197" s="238">
        <v>0.00040000000000000002</v>
      </c>
      <c r="R197" s="238">
        <f>Q197*H197</f>
        <v>0.0016000000000000001</v>
      </c>
      <c r="S197" s="238">
        <v>0</v>
      </c>
      <c r="T197" s="239">
        <f>S197*H197</f>
        <v>0</v>
      </c>
      <c r="AR197" s="240" t="s">
        <v>230</v>
      </c>
      <c r="AT197" s="240" t="s">
        <v>168</v>
      </c>
      <c r="AU197" s="240" t="s">
        <v>89</v>
      </c>
      <c r="AY197" s="13" t="s">
        <v>166</v>
      </c>
      <c r="BE197" s="241">
        <f>IF(N197="základní",J197,0)</f>
        <v>0</v>
      </c>
      <c r="BF197" s="241">
        <f>IF(N197="snížená",J197,0)</f>
        <v>0</v>
      </c>
      <c r="BG197" s="241">
        <f>IF(N197="zákl. přenesená",J197,0)</f>
        <v>0</v>
      </c>
      <c r="BH197" s="241">
        <f>IF(N197="sníž. přenesená",J197,0)</f>
        <v>0</v>
      </c>
      <c r="BI197" s="241">
        <f>IF(N197="nulová",J197,0)</f>
        <v>0</v>
      </c>
      <c r="BJ197" s="13" t="s">
        <v>83</v>
      </c>
      <c r="BK197" s="241">
        <f>ROUND(I197*H197,2)</f>
        <v>0</v>
      </c>
      <c r="BL197" s="13" t="s">
        <v>230</v>
      </c>
      <c r="BM197" s="240" t="s">
        <v>1343</v>
      </c>
    </row>
    <row r="198" s="1" customFormat="1" ht="24" customHeight="1">
      <c r="B198" s="34"/>
      <c r="C198" s="229" t="s">
        <v>410</v>
      </c>
      <c r="D198" s="229" t="s">
        <v>168</v>
      </c>
      <c r="E198" s="230" t="s">
        <v>1344</v>
      </c>
      <c r="F198" s="231" t="s">
        <v>1345</v>
      </c>
      <c r="G198" s="232" t="s">
        <v>176</v>
      </c>
      <c r="H198" s="233">
        <v>2</v>
      </c>
      <c r="I198" s="234"/>
      <c r="J198" s="235">
        <f>ROUND(I198*H198,2)</f>
        <v>0</v>
      </c>
      <c r="K198" s="231" t="s">
        <v>1</v>
      </c>
      <c r="L198" s="39"/>
      <c r="M198" s="236" t="s">
        <v>1</v>
      </c>
      <c r="N198" s="237" t="s">
        <v>41</v>
      </c>
      <c r="O198" s="82"/>
      <c r="P198" s="238">
        <f>O198*H198</f>
        <v>0</v>
      </c>
      <c r="Q198" s="238">
        <v>0.00056999999999999998</v>
      </c>
      <c r="R198" s="238">
        <f>Q198*H198</f>
        <v>0.00114</v>
      </c>
      <c r="S198" s="238">
        <v>0</v>
      </c>
      <c r="T198" s="239">
        <f>S198*H198</f>
        <v>0</v>
      </c>
      <c r="AR198" s="240" t="s">
        <v>230</v>
      </c>
      <c r="AT198" s="240" t="s">
        <v>168</v>
      </c>
      <c r="AU198" s="240" t="s">
        <v>89</v>
      </c>
      <c r="AY198" s="13" t="s">
        <v>166</v>
      </c>
      <c r="BE198" s="241">
        <f>IF(N198="základní",J198,0)</f>
        <v>0</v>
      </c>
      <c r="BF198" s="241">
        <f>IF(N198="snížená",J198,0)</f>
        <v>0</v>
      </c>
      <c r="BG198" s="241">
        <f>IF(N198="zákl. přenesená",J198,0)</f>
        <v>0</v>
      </c>
      <c r="BH198" s="241">
        <f>IF(N198="sníž. přenesená",J198,0)</f>
        <v>0</v>
      </c>
      <c r="BI198" s="241">
        <f>IF(N198="nulová",J198,0)</f>
        <v>0</v>
      </c>
      <c r="BJ198" s="13" t="s">
        <v>83</v>
      </c>
      <c r="BK198" s="241">
        <f>ROUND(I198*H198,2)</f>
        <v>0</v>
      </c>
      <c r="BL198" s="13" t="s">
        <v>230</v>
      </c>
      <c r="BM198" s="240" t="s">
        <v>1346</v>
      </c>
    </row>
    <row r="199" s="1" customFormat="1" ht="24" customHeight="1">
      <c r="B199" s="34"/>
      <c r="C199" s="229" t="s">
        <v>414</v>
      </c>
      <c r="D199" s="229" t="s">
        <v>168</v>
      </c>
      <c r="E199" s="230" t="s">
        <v>1347</v>
      </c>
      <c r="F199" s="231" t="s">
        <v>1348</v>
      </c>
      <c r="G199" s="232" t="s">
        <v>176</v>
      </c>
      <c r="H199" s="233">
        <v>2</v>
      </c>
      <c r="I199" s="234"/>
      <c r="J199" s="235">
        <f>ROUND(I199*H199,2)</f>
        <v>0</v>
      </c>
      <c r="K199" s="231" t="s">
        <v>1</v>
      </c>
      <c r="L199" s="39"/>
      <c r="M199" s="236" t="s">
        <v>1</v>
      </c>
      <c r="N199" s="237" t="s">
        <v>41</v>
      </c>
      <c r="O199" s="82"/>
      <c r="P199" s="238">
        <f>O199*H199</f>
        <v>0</v>
      </c>
      <c r="Q199" s="238">
        <v>0.00182</v>
      </c>
      <c r="R199" s="238">
        <f>Q199*H199</f>
        <v>0.00364</v>
      </c>
      <c r="S199" s="238">
        <v>0</v>
      </c>
      <c r="T199" s="239">
        <f>S199*H199</f>
        <v>0</v>
      </c>
      <c r="AR199" s="240" t="s">
        <v>230</v>
      </c>
      <c r="AT199" s="240" t="s">
        <v>168</v>
      </c>
      <c r="AU199" s="240" t="s">
        <v>89</v>
      </c>
      <c r="AY199" s="13" t="s">
        <v>166</v>
      </c>
      <c r="BE199" s="241">
        <f>IF(N199="základní",J199,0)</f>
        <v>0</v>
      </c>
      <c r="BF199" s="241">
        <f>IF(N199="snížená",J199,0)</f>
        <v>0</v>
      </c>
      <c r="BG199" s="241">
        <f>IF(N199="zákl. přenesená",J199,0)</f>
        <v>0</v>
      </c>
      <c r="BH199" s="241">
        <f>IF(N199="sníž. přenesená",J199,0)</f>
        <v>0</v>
      </c>
      <c r="BI199" s="241">
        <f>IF(N199="nulová",J199,0)</f>
        <v>0</v>
      </c>
      <c r="BJ199" s="13" t="s">
        <v>83</v>
      </c>
      <c r="BK199" s="241">
        <f>ROUND(I199*H199,2)</f>
        <v>0</v>
      </c>
      <c r="BL199" s="13" t="s">
        <v>230</v>
      </c>
      <c r="BM199" s="240" t="s">
        <v>1349</v>
      </c>
    </row>
    <row r="200" s="1" customFormat="1" ht="24" customHeight="1">
      <c r="B200" s="34"/>
      <c r="C200" s="229" t="s">
        <v>418</v>
      </c>
      <c r="D200" s="229" t="s">
        <v>168</v>
      </c>
      <c r="E200" s="230" t="s">
        <v>1350</v>
      </c>
      <c r="F200" s="231" t="s">
        <v>1351</v>
      </c>
      <c r="G200" s="232" t="s">
        <v>176</v>
      </c>
      <c r="H200" s="233">
        <v>1</v>
      </c>
      <c r="I200" s="234"/>
      <c r="J200" s="235">
        <f>ROUND(I200*H200,2)</f>
        <v>0</v>
      </c>
      <c r="K200" s="231" t="s">
        <v>1</v>
      </c>
      <c r="L200" s="39"/>
      <c r="M200" s="236" t="s">
        <v>1</v>
      </c>
      <c r="N200" s="237" t="s">
        <v>41</v>
      </c>
      <c r="O200" s="82"/>
      <c r="P200" s="238">
        <f>O200*H200</f>
        <v>0</v>
      </c>
      <c r="Q200" s="238">
        <v>0.00084999999999999995</v>
      </c>
      <c r="R200" s="238">
        <f>Q200*H200</f>
        <v>0.00084999999999999995</v>
      </c>
      <c r="S200" s="238">
        <v>0</v>
      </c>
      <c r="T200" s="239">
        <f>S200*H200</f>
        <v>0</v>
      </c>
      <c r="AR200" s="240" t="s">
        <v>230</v>
      </c>
      <c r="AT200" s="240" t="s">
        <v>168</v>
      </c>
      <c r="AU200" s="240" t="s">
        <v>89</v>
      </c>
      <c r="AY200" s="13" t="s">
        <v>166</v>
      </c>
      <c r="BE200" s="241">
        <f>IF(N200="základní",J200,0)</f>
        <v>0</v>
      </c>
      <c r="BF200" s="241">
        <f>IF(N200="snížená",J200,0)</f>
        <v>0</v>
      </c>
      <c r="BG200" s="241">
        <f>IF(N200="zákl. přenesená",J200,0)</f>
        <v>0</v>
      </c>
      <c r="BH200" s="241">
        <f>IF(N200="sníž. přenesená",J200,0)</f>
        <v>0</v>
      </c>
      <c r="BI200" s="241">
        <f>IF(N200="nulová",J200,0)</f>
        <v>0</v>
      </c>
      <c r="BJ200" s="13" t="s">
        <v>83</v>
      </c>
      <c r="BK200" s="241">
        <f>ROUND(I200*H200,2)</f>
        <v>0</v>
      </c>
      <c r="BL200" s="13" t="s">
        <v>230</v>
      </c>
      <c r="BM200" s="240" t="s">
        <v>1352</v>
      </c>
    </row>
    <row r="201" s="1" customFormat="1" ht="24" customHeight="1">
      <c r="B201" s="34"/>
      <c r="C201" s="229" t="s">
        <v>422</v>
      </c>
      <c r="D201" s="229" t="s">
        <v>168</v>
      </c>
      <c r="E201" s="230" t="s">
        <v>1353</v>
      </c>
      <c r="F201" s="231" t="s">
        <v>1354</v>
      </c>
      <c r="G201" s="232" t="s">
        <v>205</v>
      </c>
      <c r="H201" s="233">
        <v>230</v>
      </c>
      <c r="I201" s="234"/>
      <c r="J201" s="235">
        <f>ROUND(I201*H201,2)</f>
        <v>0</v>
      </c>
      <c r="K201" s="231" t="s">
        <v>1</v>
      </c>
      <c r="L201" s="39"/>
      <c r="M201" s="236" t="s">
        <v>1</v>
      </c>
      <c r="N201" s="237" t="s">
        <v>41</v>
      </c>
      <c r="O201" s="82"/>
      <c r="P201" s="238">
        <f>O201*H201</f>
        <v>0</v>
      </c>
      <c r="Q201" s="238">
        <v>0.00019000000000000001</v>
      </c>
      <c r="R201" s="238">
        <f>Q201*H201</f>
        <v>0.043700000000000003</v>
      </c>
      <c r="S201" s="238">
        <v>0</v>
      </c>
      <c r="T201" s="239">
        <f>S201*H201</f>
        <v>0</v>
      </c>
      <c r="AR201" s="240" t="s">
        <v>230</v>
      </c>
      <c r="AT201" s="240" t="s">
        <v>168</v>
      </c>
      <c r="AU201" s="240" t="s">
        <v>89</v>
      </c>
      <c r="AY201" s="13" t="s">
        <v>166</v>
      </c>
      <c r="BE201" s="241">
        <f>IF(N201="základní",J201,0)</f>
        <v>0</v>
      </c>
      <c r="BF201" s="241">
        <f>IF(N201="snížená",J201,0)</f>
        <v>0</v>
      </c>
      <c r="BG201" s="241">
        <f>IF(N201="zákl. přenesená",J201,0)</f>
        <v>0</v>
      </c>
      <c r="BH201" s="241">
        <f>IF(N201="sníž. přenesená",J201,0)</f>
        <v>0</v>
      </c>
      <c r="BI201" s="241">
        <f>IF(N201="nulová",J201,0)</f>
        <v>0</v>
      </c>
      <c r="BJ201" s="13" t="s">
        <v>83</v>
      </c>
      <c r="BK201" s="241">
        <f>ROUND(I201*H201,2)</f>
        <v>0</v>
      </c>
      <c r="BL201" s="13" t="s">
        <v>230</v>
      </c>
      <c r="BM201" s="240" t="s">
        <v>1355</v>
      </c>
    </row>
    <row r="202" s="1" customFormat="1" ht="16.5" customHeight="1">
      <c r="B202" s="34"/>
      <c r="C202" s="229" t="s">
        <v>426</v>
      </c>
      <c r="D202" s="229" t="s">
        <v>168</v>
      </c>
      <c r="E202" s="230" t="s">
        <v>1356</v>
      </c>
      <c r="F202" s="231" t="s">
        <v>1357</v>
      </c>
      <c r="G202" s="232" t="s">
        <v>205</v>
      </c>
      <c r="H202" s="233">
        <v>731</v>
      </c>
      <c r="I202" s="234"/>
      <c r="J202" s="235">
        <f>ROUND(I202*H202,2)</f>
        <v>0</v>
      </c>
      <c r="K202" s="231" t="s">
        <v>1</v>
      </c>
      <c r="L202" s="39"/>
      <c r="M202" s="236" t="s">
        <v>1</v>
      </c>
      <c r="N202" s="237" t="s">
        <v>41</v>
      </c>
      <c r="O202" s="82"/>
      <c r="P202" s="238">
        <f>O202*H202</f>
        <v>0</v>
      </c>
      <c r="Q202" s="238">
        <v>1.0000000000000001E-05</v>
      </c>
      <c r="R202" s="238">
        <f>Q202*H202</f>
        <v>0.0073100000000000005</v>
      </c>
      <c r="S202" s="238">
        <v>0</v>
      </c>
      <c r="T202" s="239">
        <f>S202*H202</f>
        <v>0</v>
      </c>
      <c r="AR202" s="240" t="s">
        <v>230</v>
      </c>
      <c r="AT202" s="240" t="s">
        <v>168</v>
      </c>
      <c r="AU202" s="240" t="s">
        <v>89</v>
      </c>
      <c r="AY202" s="13" t="s">
        <v>166</v>
      </c>
      <c r="BE202" s="241">
        <f>IF(N202="základní",J202,0)</f>
        <v>0</v>
      </c>
      <c r="BF202" s="241">
        <f>IF(N202="snížená",J202,0)</f>
        <v>0</v>
      </c>
      <c r="BG202" s="241">
        <f>IF(N202="zákl. přenesená",J202,0)</f>
        <v>0</v>
      </c>
      <c r="BH202" s="241">
        <f>IF(N202="sníž. přenesená",J202,0)</f>
        <v>0</v>
      </c>
      <c r="BI202" s="241">
        <f>IF(N202="nulová",J202,0)</f>
        <v>0</v>
      </c>
      <c r="BJ202" s="13" t="s">
        <v>83</v>
      </c>
      <c r="BK202" s="241">
        <f>ROUND(I202*H202,2)</f>
        <v>0</v>
      </c>
      <c r="BL202" s="13" t="s">
        <v>230</v>
      </c>
      <c r="BM202" s="240" t="s">
        <v>1358</v>
      </c>
    </row>
    <row r="203" s="1" customFormat="1" ht="24" customHeight="1">
      <c r="B203" s="34"/>
      <c r="C203" s="229" t="s">
        <v>430</v>
      </c>
      <c r="D203" s="229" t="s">
        <v>168</v>
      </c>
      <c r="E203" s="230" t="s">
        <v>1359</v>
      </c>
      <c r="F203" s="231" t="s">
        <v>1360</v>
      </c>
      <c r="G203" s="232" t="s">
        <v>759</v>
      </c>
      <c r="H203" s="252"/>
      <c r="I203" s="234"/>
      <c r="J203" s="235">
        <f>ROUND(I203*H203,2)</f>
        <v>0</v>
      </c>
      <c r="K203" s="231" t="s">
        <v>1</v>
      </c>
      <c r="L203" s="39"/>
      <c r="M203" s="236" t="s">
        <v>1</v>
      </c>
      <c r="N203" s="237" t="s">
        <v>41</v>
      </c>
      <c r="O203" s="82"/>
      <c r="P203" s="238">
        <f>O203*H203</f>
        <v>0</v>
      </c>
      <c r="Q203" s="238">
        <v>0</v>
      </c>
      <c r="R203" s="238">
        <f>Q203*H203</f>
        <v>0</v>
      </c>
      <c r="S203" s="238">
        <v>0</v>
      </c>
      <c r="T203" s="239">
        <f>S203*H203</f>
        <v>0</v>
      </c>
      <c r="AR203" s="240" t="s">
        <v>230</v>
      </c>
      <c r="AT203" s="240" t="s">
        <v>168</v>
      </c>
      <c r="AU203" s="240" t="s">
        <v>89</v>
      </c>
      <c r="AY203" s="13" t="s">
        <v>166</v>
      </c>
      <c r="BE203" s="241">
        <f>IF(N203="základní",J203,0)</f>
        <v>0</v>
      </c>
      <c r="BF203" s="241">
        <f>IF(N203="snížená",J203,0)</f>
        <v>0</v>
      </c>
      <c r="BG203" s="241">
        <f>IF(N203="zákl. přenesená",J203,0)</f>
        <v>0</v>
      </c>
      <c r="BH203" s="241">
        <f>IF(N203="sníž. přenesená",J203,0)</f>
        <v>0</v>
      </c>
      <c r="BI203" s="241">
        <f>IF(N203="nulová",J203,0)</f>
        <v>0</v>
      </c>
      <c r="BJ203" s="13" t="s">
        <v>83</v>
      </c>
      <c r="BK203" s="241">
        <f>ROUND(I203*H203,2)</f>
        <v>0</v>
      </c>
      <c r="BL203" s="13" t="s">
        <v>230</v>
      </c>
      <c r="BM203" s="240" t="s">
        <v>1361</v>
      </c>
    </row>
    <row r="204" s="11" customFormat="1" ht="22.8" customHeight="1">
      <c r="B204" s="213"/>
      <c r="C204" s="214"/>
      <c r="D204" s="215" t="s">
        <v>75</v>
      </c>
      <c r="E204" s="227" t="s">
        <v>1362</v>
      </c>
      <c r="F204" s="227" t="s">
        <v>1190</v>
      </c>
      <c r="G204" s="214"/>
      <c r="H204" s="214"/>
      <c r="I204" s="217"/>
      <c r="J204" s="228">
        <f>BK204</f>
        <v>0</v>
      </c>
      <c r="K204" s="214"/>
      <c r="L204" s="219"/>
      <c r="M204" s="220"/>
      <c r="N204" s="221"/>
      <c r="O204" s="221"/>
      <c r="P204" s="222">
        <f>SUM(P205:P210)</f>
        <v>0</v>
      </c>
      <c r="Q204" s="221"/>
      <c r="R204" s="222">
        <f>SUM(R205:R210)</f>
        <v>0.087820000000000009</v>
      </c>
      <c r="S204" s="221"/>
      <c r="T204" s="223">
        <f>SUM(T205:T210)</f>
        <v>0</v>
      </c>
      <c r="AR204" s="224" t="s">
        <v>89</v>
      </c>
      <c r="AT204" s="225" t="s">
        <v>75</v>
      </c>
      <c r="AU204" s="225" t="s">
        <v>83</v>
      </c>
      <c r="AY204" s="224" t="s">
        <v>166</v>
      </c>
      <c r="BK204" s="226">
        <f>SUM(BK205:BK210)</f>
        <v>0</v>
      </c>
    </row>
    <row r="205" s="1" customFormat="1" ht="36" customHeight="1">
      <c r="B205" s="34"/>
      <c r="C205" s="229" t="s">
        <v>434</v>
      </c>
      <c r="D205" s="229" t="s">
        <v>168</v>
      </c>
      <c r="E205" s="230" t="s">
        <v>1363</v>
      </c>
      <c r="F205" s="231" t="s">
        <v>1364</v>
      </c>
      <c r="G205" s="232" t="s">
        <v>171</v>
      </c>
      <c r="H205" s="233">
        <v>1</v>
      </c>
      <c r="I205" s="234"/>
      <c r="J205" s="235">
        <f>ROUND(I205*H205,2)</f>
        <v>0</v>
      </c>
      <c r="K205" s="231" t="s">
        <v>1</v>
      </c>
      <c r="L205" s="39"/>
      <c r="M205" s="236" t="s">
        <v>1</v>
      </c>
      <c r="N205" s="237" t="s">
        <v>41</v>
      </c>
      <c r="O205" s="82"/>
      <c r="P205" s="238">
        <f>O205*H205</f>
        <v>0</v>
      </c>
      <c r="Q205" s="238">
        <v>0.032030000000000003</v>
      </c>
      <c r="R205" s="238">
        <f>Q205*H205</f>
        <v>0.032030000000000003</v>
      </c>
      <c r="S205" s="238">
        <v>0</v>
      </c>
      <c r="T205" s="239">
        <f>S205*H205</f>
        <v>0</v>
      </c>
      <c r="AR205" s="240" t="s">
        <v>230</v>
      </c>
      <c r="AT205" s="240" t="s">
        <v>168</v>
      </c>
      <c r="AU205" s="240" t="s">
        <v>89</v>
      </c>
      <c r="AY205" s="13" t="s">
        <v>166</v>
      </c>
      <c r="BE205" s="241">
        <f>IF(N205="základní",J205,0)</f>
        <v>0</v>
      </c>
      <c r="BF205" s="241">
        <f>IF(N205="snížená",J205,0)</f>
        <v>0</v>
      </c>
      <c r="BG205" s="241">
        <f>IF(N205="zákl. přenesená",J205,0)</f>
        <v>0</v>
      </c>
      <c r="BH205" s="241">
        <f>IF(N205="sníž. přenesená",J205,0)</f>
        <v>0</v>
      </c>
      <c r="BI205" s="241">
        <f>IF(N205="nulová",J205,0)</f>
        <v>0</v>
      </c>
      <c r="BJ205" s="13" t="s">
        <v>83</v>
      </c>
      <c r="BK205" s="241">
        <f>ROUND(I205*H205,2)</f>
        <v>0</v>
      </c>
      <c r="BL205" s="13" t="s">
        <v>230</v>
      </c>
      <c r="BM205" s="240" t="s">
        <v>1365</v>
      </c>
    </row>
    <row r="206" s="1" customFormat="1" ht="24" customHeight="1">
      <c r="B206" s="34"/>
      <c r="C206" s="229" t="s">
        <v>438</v>
      </c>
      <c r="D206" s="229" t="s">
        <v>168</v>
      </c>
      <c r="E206" s="230" t="s">
        <v>1366</v>
      </c>
      <c r="F206" s="231" t="s">
        <v>1367</v>
      </c>
      <c r="G206" s="232" t="s">
        <v>176</v>
      </c>
      <c r="H206" s="233">
        <v>1</v>
      </c>
      <c r="I206" s="234"/>
      <c r="J206" s="235">
        <f>ROUND(I206*H206,2)</f>
        <v>0</v>
      </c>
      <c r="K206" s="231" t="s">
        <v>1</v>
      </c>
      <c r="L206" s="39"/>
      <c r="M206" s="236" t="s">
        <v>1</v>
      </c>
      <c r="N206" s="237" t="s">
        <v>41</v>
      </c>
      <c r="O206" s="82"/>
      <c r="P206" s="238">
        <f>O206*H206</f>
        <v>0</v>
      </c>
      <c r="Q206" s="238">
        <v>0.0011999999999999999</v>
      </c>
      <c r="R206" s="238">
        <f>Q206*H206</f>
        <v>0.0011999999999999999</v>
      </c>
      <c r="S206" s="238">
        <v>0</v>
      </c>
      <c r="T206" s="239">
        <f>S206*H206</f>
        <v>0</v>
      </c>
      <c r="AR206" s="240" t="s">
        <v>230</v>
      </c>
      <c r="AT206" s="240" t="s">
        <v>168</v>
      </c>
      <c r="AU206" s="240" t="s">
        <v>89</v>
      </c>
      <c r="AY206" s="13" t="s">
        <v>166</v>
      </c>
      <c r="BE206" s="241">
        <f>IF(N206="základní",J206,0)</f>
        <v>0</v>
      </c>
      <c r="BF206" s="241">
        <f>IF(N206="snížená",J206,0)</f>
        <v>0</v>
      </c>
      <c r="BG206" s="241">
        <f>IF(N206="zákl. přenesená",J206,0)</f>
        <v>0</v>
      </c>
      <c r="BH206" s="241">
        <f>IF(N206="sníž. přenesená",J206,0)</f>
        <v>0</v>
      </c>
      <c r="BI206" s="241">
        <f>IF(N206="nulová",J206,0)</f>
        <v>0</v>
      </c>
      <c r="BJ206" s="13" t="s">
        <v>83</v>
      </c>
      <c r="BK206" s="241">
        <f>ROUND(I206*H206,2)</f>
        <v>0</v>
      </c>
      <c r="BL206" s="13" t="s">
        <v>230</v>
      </c>
      <c r="BM206" s="240" t="s">
        <v>1368</v>
      </c>
    </row>
    <row r="207" s="1" customFormat="1" ht="24" customHeight="1">
      <c r="B207" s="34"/>
      <c r="C207" s="229" t="s">
        <v>442</v>
      </c>
      <c r="D207" s="229" t="s">
        <v>168</v>
      </c>
      <c r="E207" s="230" t="s">
        <v>1369</v>
      </c>
      <c r="F207" s="231" t="s">
        <v>1370</v>
      </c>
      <c r="G207" s="232" t="s">
        <v>171</v>
      </c>
      <c r="H207" s="233">
        <v>1</v>
      </c>
      <c r="I207" s="234"/>
      <c r="J207" s="235">
        <f>ROUND(I207*H207,2)</f>
        <v>0</v>
      </c>
      <c r="K207" s="231" t="s">
        <v>1</v>
      </c>
      <c r="L207" s="39"/>
      <c r="M207" s="236" t="s">
        <v>1</v>
      </c>
      <c r="N207" s="237" t="s">
        <v>41</v>
      </c>
      <c r="O207" s="82"/>
      <c r="P207" s="238">
        <f>O207*H207</f>
        <v>0</v>
      </c>
      <c r="Q207" s="238">
        <v>0.052389999999999999</v>
      </c>
      <c r="R207" s="238">
        <f>Q207*H207</f>
        <v>0.052389999999999999</v>
      </c>
      <c r="S207" s="238">
        <v>0</v>
      </c>
      <c r="T207" s="239">
        <f>S207*H207</f>
        <v>0</v>
      </c>
      <c r="AR207" s="240" t="s">
        <v>230</v>
      </c>
      <c r="AT207" s="240" t="s">
        <v>168</v>
      </c>
      <c r="AU207" s="240" t="s">
        <v>89</v>
      </c>
      <c r="AY207" s="13" t="s">
        <v>166</v>
      </c>
      <c r="BE207" s="241">
        <f>IF(N207="základní",J207,0)</f>
        <v>0</v>
      </c>
      <c r="BF207" s="241">
        <f>IF(N207="snížená",J207,0)</f>
        <v>0</v>
      </c>
      <c r="BG207" s="241">
        <f>IF(N207="zákl. přenesená",J207,0)</f>
        <v>0</v>
      </c>
      <c r="BH207" s="241">
        <f>IF(N207="sníž. přenesená",J207,0)</f>
        <v>0</v>
      </c>
      <c r="BI207" s="241">
        <f>IF(N207="nulová",J207,0)</f>
        <v>0</v>
      </c>
      <c r="BJ207" s="13" t="s">
        <v>83</v>
      </c>
      <c r="BK207" s="241">
        <f>ROUND(I207*H207,2)</f>
        <v>0</v>
      </c>
      <c r="BL207" s="13" t="s">
        <v>230</v>
      </c>
      <c r="BM207" s="240" t="s">
        <v>1371</v>
      </c>
    </row>
    <row r="208" s="1" customFormat="1" ht="24" customHeight="1">
      <c r="B208" s="34"/>
      <c r="C208" s="229" t="s">
        <v>446</v>
      </c>
      <c r="D208" s="229" t="s">
        <v>168</v>
      </c>
      <c r="E208" s="230" t="s">
        <v>1372</v>
      </c>
      <c r="F208" s="231" t="s">
        <v>1373</v>
      </c>
      <c r="G208" s="232" t="s">
        <v>171</v>
      </c>
      <c r="H208" s="233">
        <v>1</v>
      </c>
      <c r="I208" s="234"/>
      <c r="J208" s="235">
        <f>ROUND(I208*H208,2)</f>
        <v>0</v>
      </c>
      <c r="K208" s="231" t="s">
        <v>1</v>
      </c>
      <c r="L208" s="39"/>
      <c r="M208" s="236" t="s">
        <v>1</v>
      </c>
      <c r="N208" s="237" t="s">
        <v>41</v>
      </c>
      <c r="O208" s="82"/>
      <c r="P208" s="238">
        <f>O208*H208</f>
        <v>0</v>
      </c>
      <c r="Q208" s="238">
        <v>0.0011999999999999999</v>
      </c>
      <c r="R208" s="238">
        <f>Q208*H208</f>
        <v>0.0011999999999999999</v>
      </c>
      <c r="S208" s="238">
        <v>0</v>
      </c>
      <c r="T208" s="239">
        <f>S208*H208</f>
        <v>0</v>
      </c>
      <c r="AR208" s="240" t="s">
        <v>230</v>
      </c>
      <c r="AT208" s="240" t="s">
        <v>168</v>
      </c>
      <c r="AU208" s="240" t="s">
        <v>89</v>
      </c>
      <c r="AY208" s="13" t="s">
        <v>166</v>
      </c>
      <c r="BE208" s="241">
        <f>IF(N208="základní",J208,0)</f>
        <v>0</v>
      </c>
      <c r="BF208" s="241">
        <f>IF(N208="snížená",J208,0)</f>
        <v>0</v>
      </c>
      <c r="BG208" s="241">
        <f>IF(N208="zákl. přenesená",J208,0)</f>
        <v>0</v>
      </c>
      <c r="BH208" s="241">
        <f>IF(N208="sníž. přenesená",J208,0)</f>
        <v>0</v>
      </c>
      <c r="BI208" s="241">
        <f>IF(N208="nulová",J208,0)</f>
        <v>0</v>
      </c>
      <c r="BJ208" s="13" t="s">
        <v>83</v>
      </c>
      <c r="BK208" s="241">
        <f>ROUND(I208*H208,2)</f>
        <v>0</v>
      </c>
      <c r="BL208" s="13" t="s">
        <v>230</v>
      </c>
      <c r="BM208" s="240" t="s">
        <v>1374</v>
      </c>
    </row>
    <row r="209" s="1" customFormat="1" ht="16.5" customHeight="1">
      <c r="B209" s="34"/>
      <c r="C209" s="242" t="s">
        <v>451</v>
      </c>
      <c r="D209" s="242" t="s">
        <v>394</v>
      </c>
      <c r="E209" s="243" t="s">
        <v>1375</v>
      </c>
      <c r="F209" s="244" t="s">
        <v>1376</v>
      </c>
      <c r="G209" s="245" t="s">
        <v>176</v>
      </c>
      <c r="H209" s="246">
        <v>1</v>
      </c>
      <c r="I209" s="247"/>
      <c r="J209" s="248">
        <f>ROUND(I209*H209,2)</f>
        <v>0</v>
      </c>
      <c r="K209" s="244" t="s">
        <v>1</v>
      </c>
      <c r="L209" s="249"/>
      <c r="M209" s="250" t="s">
        <v>1</v>
      </c>
      <c r="N209" s="251" t="s">
        <v>41</v>
      </c>
      <c r="O209" s="82"/>
      <c r="P209" s="238">
        <f>O209*H209</f>
        <v>0</v>
      </c>
      <c r="Q209" s="238">
        <v>0.001</v>
      </c>
      <c r="R209" s="238">
        <f>Q209*H209</f>
        <v>0.001</v>
      </c>
      <c r="S209" s="238">
        <v>0</v>
      </c>
      <c r="T209" s="239">
        <f>S209*H209</f>
        <v>0</v>
      </c>
      <c r="AR209" s="240" t="s">
        <v>296</v>
      </c>
      <c r="AT209" s="240" t="s">
        <v>394</v>
      </c>
      <c r="AU209" s="240" t="s">
        <v>89</v>
      </c>
      <c r="AY209" s="13" t="s">
        <v>166</v>
      </c>
      <c r="BE209" s="241">
        <f>IF(N209="základní",J209,0)</f>
        <v>0</v>
      </c>
      <c r="BF209" s="241">
        <f>IF(N209="snížená",J209,0)</f>
        <v>0</v>
      </c>
      <c r="BG209" s="241">
        <f>IF(N209="zákl. přenesená",J209,0)</f>
        <v>0</v>
      </c>
      <c r="BH209" s="241">
        <f>IF(N209="sníž. přenesená",J209,0)</f>
        <v>0</v>
      </c>
      <c r="BI209" s="241">
        <f>IF(N209="nulová",J209,0)</f>
        <v>0</v>
      </c>
      <c r="BJ209" s="13" t="s">
        <v>83</v>
      </c>
      <c r="BK209" s="241">
        <f>ROUND(I209*H209,2)</f>
        <v>0</v>
      </c>
      <c r="BL209" s="13" t="s">
        <v>230</v>
      </c>
      <c r="BM209" s="240" t="s">
        <v>1377</v>
      </c>
    </row>
    <row r="210" s="1" customFormat="1" ht="24" customHeight="1">
      <c r="B210" s="34"/>
      <c r="C210" s="229" t="s">
        <v>455</v>
      </c>
      <c r="D210" s="229" t="s">
        <v>168</v>
      </c>
      <c r="E210" s="230" t="s">
        <v>1378</v>
      </c>
      <c r="F210" s="231" t="s">
        <v>1379</v>
      </c>
      <c r="G210" s="232" t="s">
        <v>759</v>
      </c>
      <c r="H210" s="252"/>
      <c r="I210" s="234"/>
      <c r="J210" s="235">
        <f>ROUND(I210*H210,2)</f>
        <v>0</v>
      </c>
      <c r="K210" s="231" t="s">
        <v>1</v>
      </c>
      <c r="L210" s="39"/>
      <c r="M210" s="236" t="s">
        <v>1</v>
      </c>
      <c r="N210" s="237" t="s">
        <v>41</v>
      </c>
      <c r="O210" s="82"/>
      <c r="P210" s="238">
        <f>O210*H210</f>
        <v>0</v>
      </c>
      <c r="Q210" s="238">
        <v>0</v>
      </c>
      <c r="R210" s="238">
        <f>Q210*H210</f>
        <v>0</v>
      </c>
      <c r="S210" s="238">
        <v>0</v>
      </c>
      <c r="T210" s="239">
        <f>S210*H210</f>
        <v>0</v>
      </c>
      <c r="AR210" s="240" t="s">
        <v>230</v>
      </c>
      <c r="AT210" s="240" t="s">
        <v>168</v>
      </c>
      <c r="AU210" s="240" t="s">
        <v>89</v>
      </c>
      <c r="AY210" s="13" t="s">
        <v>166</v>
      </c>
      <c r="BE210" s="241">
        <f>IF(N210="základní",J210,0)</f>
        <v>0</v>
      </c>
      <c r="BF210" s="241">
        <f>IF(N210="snížená",J210,0)</f>
        <v>0</v>
      </c>
      <c r="BG210" s="241">
        <f>IF(N210="zákl. přenesená",J210,0)</f>
        <v>0</v>
      </c>
      <c r="BH210" s="241">
        <f>IF(N210="sníž. přenesená",J210,0)</f>
        <v>0</v>
      </c>
      <c r="BI210" s="241">
        <f>IF(N210="nulová",J210,0)</f>
        <v>0</v>
      </c>
      <c r="BJ210" s="13" t="s">
        <v>83</v>
      </c>
      <c r="BK210" s="241">
        <f>ROUND(I210*H210,2)</f>
        <v>0</v>
      </c>
      <c r="BL210" s="13" t="s">
        <v>230</v>
      </c>
      <c r="BM210" s="240" t="s">
        <v>1380</v>
      </c>
    </row>
    <row r="211" s="11" customFormat="1" ht="22.8" customHeight="1">
      <c r="B211" s="213"/>
      <c r="C211" s="214"/>
      <c r="D211" s="215" t="s">
        <v>75</v>
      </c>
      <c r="E211" s="227" t="s">
        <v>1381</v>
      </c>
      <c r="F211" s="227" t="s">
        <v>1190</v>
      </c>
      <c r="G211" s="214"/>
      <c r="H211" s="214"/>
      <c r="I211" s="217"/>
      <c r="J211" s="228">
        <f>BK211</f>
        <v>0</v>
      </c>
      <c r="K211" s="214"/>
      <c r="L211" s="219"/>
      <c r="M211" s="220"/>
      <c r="N211" s="221"/>
      <c r="O211" s="221"/>
      <c r="P211" s="222">
        <f>SUM(P212:P230)</f>
        <v>0</v>
      </c>
      <c r="Q211" s="221"/>
      <c r="R211" s="222">
        <f>SUM(R212:R230)</f>
        <v>0.97582999999999986</v>
      </c>
      <c r="S211" s="221"/>
      <c r="T211" s="223">
        <f>SUM(T212:T230)</f>
        <v>0</v>
      </c>
      <c r="AR211" s="224" t="s">
        <v>89</v>
      </c>
      <c r="AT211" s="225" t="s">
        <v>75</v>
      </c>
      <c r="AU211" s="225" t="s">
        <v>83</v>
      </c>
      <c r="AY211" s="224" t="s">
        <v>166</v>
      </c>
      <c r="BK211" s="226">
        <f>SUM(BK212:BK230)</f>
        <v>0</v>
      </c>
    </row>
    <row r="212" s="1" customFormat="1" ht="24" customHeight="1">
      <c r="B212" s="34"/>
      <c r="C212" s="229" t="s">
        <v>459</v>
      </c>
      <c r="D212" s="229" t="s">
        <v>168</v>
      </c>
      <c r="E212" s="230" t="s">
        <v>1382</v>
      </c>
      <c r="F212" s="231" t="s">
        <v>1383</v>
      </c>
      <c r="G212" s="232" t="s">
        <v>171</v>
      </c>
      <c r="H212" s="233">
        <v>8</v>
      </c>
      <c r="I212" s="234"/>
      <c r="J212" s="235">
        <f>ROUND(I212*H212,2)</f>
        <v>0</v>
      </c>
      <c r="K212" s="231" t="s">
        <v>1</v>
      </c>
      <c r="L212" s="39"/>
      <c r="M212" s="236" t="s">
        <v>1</v>
      </c>
      <c r="N212" s="237" t="s">
        <v>41</v>
      </c>
      <c r="O212" s="82"/>
      <c r="P212" s="238">
        <f>O212*H212</f>
        <v>0</v>
      </c>
      <c r="Q212" s="238">
        <v>0.022749999999999999</v>
      </c>
      <c r="R212" s="238">
        <f>Q212*H212</f>
        <v>0.182</v>
      </c>
      <c r="S212" s="238">
        <v>0</v>
      </c>
      <c r="T212" s="239">
        <f>S212*H212</f>
        <v>0</v>
      </c>
      <c r="AR212" s="240" t="s">
        <v>230</v>
      </c>
      <c r="AT212" s="240" t="s">
        <v>168</v>
      </c>
      <c r="AU212" s="240" t="s">
        <v>89</v>
      </c>
      <c r="AY212" s="13" t="s">
        <v>166</v>
      </c>
      <c r="BE212" s="241">
        <f>IF(N212="základní",J212,0)</f>
        <v>0</v>
      </c>
      <c r="BF212" s="241">
        <f>IF(N212="snížená",J212,0)</f>
        <v>0</v>
      </c>
      <c r="BG212" s="241">
        <f>IF(N212="zákl. přenesená",J212,0)</f>
        <v>0</v>
      </c>
      <c r="BH212" s="241">
        <f>IF(N212="sníž. přenesená",J212,0)</f>
        <v>0</v>
      </c>
      <c r="BI212" s="241">
        <f>IF(N212="nulová",J212,0)</f>
        <v>0</v>
      </c>
      <c r="BJ212" s="13" t="s">
        <v>83</v>
      </c>
      <c r="BK212" s="241">
        <f>ROUND(I212*H212,2)</f>
        <v>0</v>
      </c>
      <c r="BL212" s="13" t="s">
        <v>230</v>
      </c>
      <c r="BM212" s="240" t="s">
        <v>1384</v>
      </c>
    </row>
    <row r="213" s="1" customFormat="1" ht="24" customHeight="1">
      <c r="B213" s="34"/>
      <c r="C213" s="229" t="s">
        <v>463</v>
      </c>
      <c r="D213" s="229" t="s">
        <v>168</v>
      </c>
      <c r="E213" s="230" t="s">
        <v>1385</v>
      </c>
      <c r="F213" s="231" t="s">
        <v>1386</v>
      </c>
      <c r="G213" s="232" t="s">
        <v>171</v>
      </c>
      <c r="H213" s="233">
        <v>9</v>
      </c>
      <c r="I213" s="234"/>
      <c r="J213" s="235">
        <f>ROUND(I213*H213,2)</f>
        <v>0</v>
      </c>
      <c r="K213" s="231" t="s">
        <v>1</v>
      </c>
      <c r="L213" s="39"/>
      <c r="M213" s="236" t="s">
        <v>1</v>
      </c>
      <c r="N213" s="237" t="s">
        <v>41</v>
      </c>
      <c r="O213" s="82"/>
      <c r="P213" s="238">
        <f>O213*H213</f>
        <v>0</v>
      </c>
      <c r="Q213" s="238">
        <v>0.026190000000000001</v>
      </c>
      <c r="R213" s="238">
        <f>Q213*H213</f>
        <v>0.23571</v>
      </c>
      <c r="S213" s="238">
        <v>0</v>
      </c>
      <c r="T213" s="239">
        <f>S213*H213</f>
        <v>0</v>
      </c>
      <c r="AR213" s="240" t="s">
        <v>230</v>
      </c>
      <c r="AT213" s="240" t="s">
        <v>168</v>
      </c>
      <c r="AU213" s="240" t="s">
        <v>89</v>
      </c>
      <c r="AY213" s="13" t="s">
        <v>166</v>
      </c>
      <c r="BE213" s="241">
        <f>IF(N213="základní",J213,0)</f>
        <v>0</v>
      </c>
      <c r="BF213" s="241">
        <f>IF(N213="snížená",J213,0)</f>
        <v>0</v>
      </c>
      <c r="BG213" s="241">
        <f>IF(N213="zákl. přenesená",J213,0)</f>
        <v>0</v>
      </c>
      <c r="BH213" s="241">
        <f>IF(N213="sníž. přenesená",J213,0)</f>
        <v>0</v>
      </c>
      <c r="BI213" s="241">
        <f>IF(N213="nulová",J213,0)</f>
        <v>0</v>
      </c>
      <c r="BJ213" s="13" t="s">
        <v>83</v>
      </c>
      <c r="BK213" s="241">
        <f>ROUND(I213*H213,2)</f>
        <v>0</v>
      </c>
      <c r="BL213" s="13" t="s">
        <v>230</v>
      </c>
      <c r="BM213" s="240" t="s">
        <v>1387</v>
      </c>
    </row>
    <row r="214" s="1" customFormat="1" ht="16.5" customHeight="1">
      <c r="B214" s="34"/>
      <c r="C214" s="229" t="s">
        <v>467</v>
      </c>
      <c r="D214" s="229" t="s">
        <v>168</v>
      </c>
      <c r="E214" s="230" t="s">
        <v>1388</v>
      </c>
      <c r="F214" s="231" t="s">
        <v>1389</v>
      </c>
      <c r="G214" s="232" t="s">
        <v>171</v>
      </c>
      <c r="H214" s="233">
        <v>3</v>
      </c>
      <c r="I214" s="234"/>
      <c r="J214" s="235">
        <f>ROUND(I214*H214,2)</f>
        <v>0</v>
      </c>
      <c r="K214" s="231" t="s">
        <v>1</v>
      </c>
      <c r="L214" s="39"/>
      <c r="M214" s="236" t="s">
        <v>1</v>
      </c>
      <c r="N214" s="237" t="s">
        <v>41</v>
      </c>
      <c r="O214" s="82"/>
      <c r="P214" s="238">
        <f>O214*H214</f>
        <v>0</v>
      </c>
      <c r="Q214" s="238">
        <v>0.010760000000000001</v>
      </c>
      <c r="R214" s="238">
        <f>Q214*H214</f>
        <v>0.032280000000000003</v>
      </c>
      <c r="S214" s="238">
        <v>0</v>
      </c>
      <c r="T214" s="239">
        <f>S214*H214</f>
        <v>0</v>
      </c>
      <c r="AR214" s="240" t="s">
        <v>230</v>
      </c>
      <c r="AT214" s="240" t="s">
        <v>168</v>
      </c>
      <c r="AU214" s="240" t="s">
        <v>89</v>
      </c>
      <c r="AY214" s="13" t="s">
        <v>166</v>
      </c>
      <c r="BE214" s="241">
        <f>IF(N214="základní",J214,0)</f>
        <v>0</v>
      </c>
      <c r="BF214" s="241">
        <f>IF(N214="snížená",J214,0)</f>
        <v>0</v>
      </c>
      <c r="BG214" s="241">
        <f>IF(N214="zákl. přenesená",J214,0)</f>
        <v>0</v>
      </c>
      <c r="BH214" s="241">
        <f>IF(N214="sníž. přenesená",J214,0)</f>
        <v>0</v>
      </c>
      <c r="BI214" s="241">
        <f>IF(N214="nulová",J214,0)</f>
        <v>0</v>
      </c>
      <c r="BJ214" s="13" t="s">
        <v>83</v>
      </c>
      <c r="BK214" s="241">
        <f>ROUND(I214*H214,2)</f>
        <v>0</v>
      </c>
      <c r="BL214" s="13" t="s">
        <v>230</v>
      </c>
      <c r="BM214" s="240" t="s">
        <v>1390</v>
      </c>
    </row>
    <row r="215" s="1" customFormat="1" ht="16.5" customHeight="1">
      <c r="B215" s="34"/>
      <c r="C215" s="229" t="s">
        <v>471</v>
      </c>
      <c r="D215" s="229" t="s">
        <v>168</v>
      </c>
      <c r="E215" s="230" t="s">
        <v>1391</v>
      </c>
      <c r="F215" s="231" t="s">
        <v>1392</v>
      </c>
      <c r="G215" s="232" t="s">
        <v>171</v>
      </c>
      <c r="H215" s="233">
        <v>1</v>
      </c>
      <c r="I215" s="234"/>
      <c r="J215" s="235">
        <f>ROUND(I215*H215,2)</f>
        <v>0</v>
      </c>
      <c r="K215" s="231" t="s">
        <v>1</v>
      </c>
      <c r="L215" s="39"/>
      <c r="M215" s="236" t="s">
        <v>1</v>
      </c>
      <c r="N215" s="237" t="s">
        <v>41</v>
      </c>
      <c r="O215" s="82"/>
      <c r="P215" s="238">
        <f>O215*H215</f>
        <v>0</v>
      </c>
      <c r="Q215" s="238">
        <v>0.01388</v>
      </c>
      <c r="R215" s="238">
        <f>Q215*H215</f>
        <v>0.01388</v>
      </c>
      <c r="S215" s="238">
        <v>0</v>
      </c>
      <c r="T215" s="239">
        <f>S215*H215</f>
        <v>0</v>
      </c>
      <c r="AR215" s="240" t="s">
        <v>230</v>
      </c>
      <c r="AT215" s="240" t="s">
        <v>168</v>
      </c>
      <c r="AU215" s="240" t="s">
        <v>89</v>
      </c>
      <c r="AY215" s="13" t="s">
        <v>166</v>
      </c>
      <c r="BE215" s="241">
        <f>IF(N215="základní",J215,0)</f>
        <v>0</v>
      </c>
      <c r="BF215" s="241">
        <f>IF(N215="snížená",J215,0)</f>
        <v>0</v>
      </c>
      <c r="BG215" s="241">
        <f>IF(N215="zákl. přenesená",J215,0)</f>
        <v>0</v>
      </c>
      <c r="BH215" s="241">
        <f>IF(N215="sníž. přenesená",J215,0)</f>
        <v>0</v>
      </c>
      <c r="BI215" s="241">
        <f>IF(N215="nulová",J215,0)</f>
        <v>0</v>
      </c>
      <c r="BJ215" s="13" t="s">
        <v>83</v>
      </c>
      <c r="BK215" s="241">
        <f>ROUND(I215*H215,2)</f>
        <v>0</v>
      </c>
      <c r="BL215" s="13" t="s">
        <v>230</v>
      </c>
      <c r="BM215" s="240" t="s">
        <v>1393</v>
      </c>
    </row>
    <row r="216" s="1" customFormat="1" ht="16.5" customHeight="1">
      <c r="B216" s="34"/>
      <c r="C216" s="229" t="s">
        <v>475</v>
      </c>
      <c r="D216" s="229" t="s">
        <v>168</v>
      </c>
      <c r="E216" s="230" t="s">
        <v>1394</v>
      </c>
      <c r="F216" s="231" t="s">
        <v>1395</v>
      </c>
      <c r="G216" s="232" t="s">
        <v>171</v>
      </c>
      <c r="H216" s="233">
        <v>4</v>
      </c>
      <c r="I216" s="234"/>
      <c r="J216" s="235">
        <f>ROUND(I216*H216,2)</f>
        <v>0</v>
      </c>
      <c r="K216" s="231" t="s">
        <v>1</v>
      </c>
      <c r="L216" s="39"/>
      <c r="M216" s="236" t="s">
        <v>1</v>
      </c>
      <c r="N216" s="237" t="s">
        <v>41</v>
      </c>
      <c r="O216" s="82"/>
      <c r="P216" s="238">
        <f>O216*H216</f>
        <v>0</v>
      </c>
      <c r="Q216" s="238">
        <v>0.01388</v>
      </c>
      <c r="R216" s="238">
        <f>Q216*H216</f>
        <v>0.05552</v>
      </c>
      <c r="S216" s="238">
        <v>0</v>
      </c>
      <c r="T216" s="239">
        <f>S216*H216</f>
        <v>0</v>
      </c>
      <c r="AR216" s="240" t="s">
        <v>230</v>
      </c>
      <c r="AT216" s="240" t="s">
        <v>168</v>
      </c>
      <c r="AU216" s="240" t="s">
        <v>89</v>
      </c>
      <c r="AY216" s="13" t="s">
        <v>166</v>
      </c>
      <c r="BE216" s="241">
        <f>IF(N216="základní",J216,0)</f>
        <v>0</v>
      </c>
      <c r="BF216" s="241">
        <f>IF(N216="snížená",J216,0)</f>
        <v>0</v>
      </c>
      <c r="BG216" s="241">
        <f>IF(N216="zákl. přenesená",J216,0)</f>
        <v>0</v>
      </c>
      <c r="BH216" s="241">
        <f>IF(N216="sníž. přenesená",J216,0)</f>
        <v>0</v>
      </c>
      <c r="BI216" s="241">
        <f>IF(N216="nulová",J216,0)</f>
        <v>0</v>
      </c>
      <c r="BJ216" s="13" t="s">
        <v>83</v>
      </c>
      <c r="BK216" s="241">
        <f>ROUND(I216*H216,2)</f>
        <v>0</v>
      </c>
      <c r="BL216" s="13" t="s">
        <v>230</v>
      </c>
      <c r="BM216" s="240" t="s">
        <v>1396</v>
      </c>
    </row>
    <row r="217" s="1" customFormat="1" ht="24" customHeight="1">
      <c r="B217" s="34"/>
      <c r="C217" s="229" t="s">
        <v>479</v>
      </c>
      <c r="D217" s="229" t="s">
        <v>168</v>
      </c>
      <c r="E217" s="230" t="s">
        <v>1397</v>
      </c>
      <c r="F217" s="231" t="s">
        <v>1398</v>
      </c>
      <c r="G217" s="232" t="s">
        <v>171</v>
      </c>
      <c r="H217" s="233">
        <v>1</v>
      </c>
      <c r="I217" s="234"/>
      <c r="J217" s="235">
        <f>ROUND(I217*H217,2)</f>
        <v>0</v>
      </c>
      <c r="K217" s="231" t="s">
        <v>1</v>
      </c>
      <c r="L217" s="39"/>
      <c r="M217" s="236" t="s">
        <v>1</v>
      </c>
      <c r="N217" s="237" t="s">
        <v>41</v>
      </c>
      <c r="O217" s="82"/>
      <c r="P217" s="238">
        <f>O217*H217</f>
        <v>0</v>
      </c>
      <c r="Q217" s="238">
        <v>0.01034</v>
      </c>
      <c r="R217" s="238">
        <f>Q217*H217</f>
        <v>0.01034</v>
      </c>
      <c r="S217" s="238">
        <v>0</v>
      </c>
      <c r="T217" s="239">
        <f>S217*H217</f>
        <v>0</v>
      </c>
      <c r="AR217" s="240" t="s">
        <v>230</v>
      </c>
      <c r="AT217" s="240" t="s">
        <v>168</v>
      </c>
      <c r="AU217" s="240" t="s">
        <v>89</v>
      </c>
      <c r="AY217" s="13" t="s">
        <v>166</v>
      </c>
      <c r="BE217" s="241">
        <f>IF(N217="základní",J217,0)</f>
        <v>0</v>
      </c>
      <c r="BF217" s="241">
        <f>IF(N217="snížená",J217,0)</f>
        <v>0</v>
      </c>
      <c r="BG217" s="241">
        <f>IF(N217="zákl. přenesená",J217,0)</f>
        <v>0</v>
      </c>
      <c r="BH217" s="241">
        <f>IF(N217="sníž. přenesená",J217,0)</f>
        <v>0</v>
      </c>
      <c r="BI217" s="241">
        <f>IF(N217="nulová",J217,0)</f>
        <v>0</v>
      </c>
      <c r="BJ217" s="13" t="s">
        <v>83</v>
      </c>
      <c r="BK217" s="241">
        <f>ROUND(I217*H217,2)</f>
        <v>0</v>
      </c>
      <c r="BL217" s="13" t="s">
        <v>230</v>
      </c>
      <c r="BM217" s="240" t="s">
        <v>1399</v>
      </c>
    </row>
    <row r="218" s="1" customFormat="1" ht="36" customHeight="1">
      <c r="B218" s="34"/>
      <c r="C218" s="229" t="s">
        <v>483</v>
      </c>
      <c r="D218" s="229" t="s">
        <v>168</v>
      </c>
      <c r="E218" s="230" t="s">
        <v>1400</v>
      </c>
      <c r="F218" s="231" t="s">
        <v>1401</v>
      </c>
      <c r="G218" s="232" t="s">
        <v>171</v>
      </c>
      <c r="H218" s="233">
        <v>4</v>
      </c>
      <c r="I218" s="234"/>
      <c r="J218" s="235">
        <f>ROUND(I218*H218,2)</f>
        <v>0</v>
      </c>
      <c r="K218" s="231" t="s">
        <v>1</v>
      </c>
      <c r="L218" s="39"/>
      <c r="M218" s="236" t="s">
        <v>1</v>
      </c>
      <c r="N218" s="237" t="s">
        <v>41</v>
      </c>
      <c r="O218" s="82"/>
      <c r="P218" s="238">
        <f>O218*H218</f>
        <v>0</v>
      </c>
      <c r="Q218" s="238">
        <v>0.01534</v>
      </c>
      <c r="R218" s="238">
        <f>Q218*H218</f>
        <v>0.061359999999999998</v>
      </c>
      <c r="S218" s="238">
        <v>0</v>
      </c>
      <c r="T218" s="239">
        <f>S218*H218</f>
        <v>0</v>
      </c>
      <c r="AR218" s="240" t="s">
        <v>230</v>
      </c>
      <c r="AT218" s="240" t="s">
        <v>168</v>
      </c>
      <c r="AU218" s="240" t="s">
        <v>89</v>
      </c>
      <c r="AY218" s="13" t="s">
        <v>166</v>
      </c>
      <c r="BE218" s="241">
        <f>IF(N218="základní",J218,0)</f>
        <v>0</v>
      </c>
      <c r="BF218" s="241">
        <f>IF(N218="snížená",J218,0)</f>
        <v>0</v>
      </c>
      <c r="BG218" s="241">
        <f>IF(N218="zákl. přenesená",J218,0)</f>
        <v>0</v>
      </c>
      <c r="BH218" s="241">
        <f>IF(N218="sníž. přenesená",J218,0)</f>
        <v>0</v>
      </c>
      <c r="BI218" s="241">
        <f>IF(N218="nulová",J218,0)</f>
        <v>0</v>
      </c>
      <c r="BJ218" s="13" t="s">
        <v>83</v>
      </c>
      <c r="BK218" s="241">
        <f>ROUND(I218*H218,2)</f>
        <v>0</v>
      </c>
      <c r="BL218" s="13" t="s">
        <v>230</v>
      </c>
      <c r="BM218" s="240" t="s">
        <v>1402</v>
      </c>
    </row>
    <row r="219" s="1" customFormat="1" ht="24" customHeight="1">
      <c r="B219" s="34"/>
      <c r="C219" s="229" t="s">
        <v>487</v>
      </c>
      <c r="D219" s="229" t="s">
        <v>168</v>
      </c>
      <c r="E219" s="230" t="s">
        <v>1403</v>
      </c>
      <c r="F219" s="231" t="s">
        <v>1404</v>
      </c>
      <c r="G219" s="232" t="s">
        <v>171</v>
      </c>
      <c r="H219" s="233">
        <v>3</v>
      </c>
      <c r="I219" s="234"/>
      <c r="J219" s="235">
        <f>ROUND(I219*H219,2)</f>
        <v>0</v>
      </c>
      <c r="K219" s="231" t="s">
        <v>1</v>
      </c>
      <c r="L219" s="39"/>
      <c r="M219" s="236" t="s">
        <v>1</v>
      </c>
      <c r="N219" s="237" t="s">
        <v>41</v>
      </c>
      <c r="O219" s="82"/>
      <c r="P219" s="238">
        <f>O219*H219</f>
        <v>0</v>
      </c>
      <c r="Q219" s="238">
        <v>0.0049399999999999999</v>
      </c>
      <c r="R219" s="238">
        <f>Q219*H219</f>
        <v>0.01482</v>
      </c>
      <c r="S219" s="238">
        <v>0</v>
      </c>
      <c r="T219" s="239">
        <f>S219*H219</f>
        <v>0</v>
      </c>
      <c r="AR219" s="240" t="s">
        <v>230</v>
      </c>
      <c r="AT219" s="240" t="s">
        <v>168</v>
      </c>
      <c r="AU219" s="240" t="s">
        <v>89</v>
      </c>
      <c r="AY219" s="13" t="s">
        <v>166</v>
      </c>
      <c r="BE219" s="241">
        <f>IF(N219="základní",J219,0)</f>
        <v>0</v>
      </c>
      <c r="BF219" s="241">
        <f>IF(N219="snížená",J219,0)</f>
        <v>0</v>
      </c>
      <c r="BG219" s="241">
        <f>IF(N219="zákl. přenesená",J219,0)</f>
        <v>0</v>
      </c>
      <c r="BH219" s="241">
        <f>IF(N219="sníž. přenesená",J219,0)</f>
        <v>0</v>
      </c>
      <c r="BI219" s="241">
        <f>IF(N219="nulová",J219,0)</f>
        <v>0</v>
      </c>
      <c r="BJ219" s="13" t="s">
        <v>83</v>
      </c>
      <c r="BK219" s="241">
        <f>ROUND(I219*H219,2)</f>
        <v>0</v>
      </c>
      <c r="BL219" s="13" t="s">
        <v>230</v>
      </c>
      <c r="BM219" s="240" t="s">
        <v>1405</v>
      </c>
    </row>
    <row r="220" s="1" customFormat="1" ht="24" customHeight="1">
      <c r="B220" s="34"/>
      <c r="C220" s="229" t="s">
        <v>491</v>
      </c>
      <c r="D220" s="229" t="s">
        <v>168</v>
      </c>
      <c r="E220" s="230" t="s">
        <v>1406</v>
      </c>
      <c r="F220" s="231" t="s">
        <v>1407</v>
      </c>
      <c r="G220" s="232" t="s">
        <v>171</v>
      </c>
      <c r="H220" s="233">
        <v>3</v>
      </c>
      <c r="I220" s="234"/>
      <c r="J220" s="235">
        <f>ROUND(I220*H220,2)</f>
        <v>0</v>
      </c>
      <c r="K220" s="231" t="s">
        <v>1</v>
      </c>
      <c r="L220" s="39"/>
      <c r="M220" s="236" t="s">
        <v>1</v>
      </c>
      <c r="N220" s="237" t="s">
        <v>41</v>
      </c>
      <c r="O220" s="82"/>
      <c r="P220" s="238">
        <f>O220*H220</f>
        <v>0</v>
      </c>
      <c r="Q220" s="238">
        <v>0.0147</v>
      </c>
      <c r="R220" s="238">
        <f>Q220*H220</f>
        <v>0.0441</v>
      </c>
      <c r="S220" s="238">
        <v>0</v>
      </c>
      <c r="T220" s="239">
        <f>S220*H220</f>
        <v>0</v>
      </c>
      <c r="AR220" s="240" t="s">
        <v>230</v>
      </c>
      <c r="AT220" s="240" t="s">
        <v>168</v>
      </c>
      <c r="AU220" s="240" t="s">
        <v>89</v>
      </c>
      <c r="AY220" s="13" t="s">
        <v>166</v>
      </c>
      <c r="BE220" s="241">
        <f>IF(N220="základní",J220,0)</f>
        <v>0</v>
      </c>
      <c r="BF220" s="241">
        <f>IF(N220="snížená",J220,0)</f>
        <v>0</v>
      </c>
      <c r="BG220" s="241">
        <f>IF(N220="zákl. přenesená",J220,0)</f>
        <v>0</v>
      </c>
      <c r="BH220" s="241">
        <f>IF(N220="sníž. přenesená",J220,0)</f>
        <v>0</v>
      </c>
      <c r="BI220" s="241">
        <f>IF(N220="nulová",J220,0)</f>
        <v>0</v>
      </c>
      <c r="BJ220" s="13" t="s">
        <v>83</v>
      </c>
      <c r="BK220" s="241">
        <f>ROUND(I220*H220,2)</f>
        <v>0</v>
      </c>
      <c r="BL220" s="13" t="s">
        <v>230</v>
      </c>
      <c r="BM220" s="240" t="s">
        <v>1408</v>
      </c>
    </row>
    <row r="221" s="1" customFormat="1" ht="24" customHeight="1">
      <c r="B221" s="34"/>
      <c r="C221" s="229" t="s">
        <v>495</v>
      </c>
      <c r="D221" s="229" t="s">
        <v>168</v>
      </c>
      <c r="E221" s="230" t="s">
        <v>1409</v>
      </c>
      <c r="F221" s="231" t="s">
        <v>1410</v>
      </c>
      <c r="G221" s="232" t="s">
        <v>171</v>
      </c>
      <c r="H221" s="233">
        <v>2</v>
      </c>
      <c r="I221" s="234"/>
      <c r="J221" s="235">
        <f>ROUND(I221*H221,2)</f>
        <v>0</v>
      </c>
      <c r="K221" s="231" t="s">
        <v>1</v>
      </c>
      <c r="L221" s="39"/>
      <c r="M221" s="236" t="s">
        <v>1</v>
      </c>
      <c r="N221" s="237" t="s">
        <v>41</v>
      </c>
      <c r="O221" s="82"/>
      <c r="P221" s="238">
        <f>O221*H221</f>
        <v>0</v>
      </c>
      <c r="Q221" s="238">
        <v>0.13128000000000001</v>
      </c>
      <c r="R221" s="238">
        <f>Q221*H221</f>
        <v>0.26256000000000002</v>
      </c>
      <c r="S221" s="238">
        <v>0</v>
      </c>
      <c r="T221" s="239">
        <f>S221*H221</f>
        <v>0</v>
      </c>
      <c r="AR221" s="240" t="s">
        <v>230</v>
      </c>
      <c r="AT221" s="240" t="s">
        <v>168</v>
      </c>
      <c r="AU221" s="240" t="s">
        <v>89</v>
      </c>
      <c r="AY221" s="13" t="s">
        <v>166</v>
      </c>
      <c r="BE221" s="241">
        <f>IF(N221="základní",J221,0)</f>
        <v>0</v>
      </c>
      <c r="BF221" s="241">
        <f>IF(N221="snížená",J221,0)</f>
        <v>0</v>
      </c>
      <c r="BG221" s="241">
        <f>IF(N221="zákl. přenesená",J221,0)</f>
        <v>0</v>
      </c>
      <c r="BH221" s="241">
        <f>IF(N221="sníž. přenesená",J221,0)</f>
        <v>0</v>
      </c>
      <c r="BI221" s="241">
        <f>IF(N221="nulová",J221,0)</f>
        <v>0</v>
      </c>
      <c r="BJ221" s="13" t="s">
        <v>83</v>
      </c>
      <c r="BK221" s="241">
        <f>ROUND(I221*H221,2)</f>
        <v>0</v>
      </c>
      <c r="BL221" s="13" t="s">
        <v>230</v>
      </c>
      <c r="BM221" s="240" t="s">
        <v>1411</v>
      </c>
    </row>
    <row r="222" s="1" customFormat="1" ht="24" customHeight="1">
      <c r="B222" s="34"/>
      <c r="C222" s="229" t="s">
        <v>499</v>
      </c>
      <c r="D222" s="229" t="s">
        <v>168</v>
      </c>
      <c r="E222" s="230" t="s">
        <v>1412</v>
      </c>
      <c r="F222" s="231" t="s">
        <v>1413</v>
      </c>
      <c r="G222" s="232" t="s">
        <v>171</v>
      </c>
      <c r="H222" s="233">
        <v>38</v>
      </c>
      <c r="I222" s="234"/>
      <c r="J222" s="235">
        <f>ROUND(I222*H222,2)</f>
        <v>0</v>
      </c>
      <c r="K222" s="231" t="s">
        <v>1</v>
      </c>
      <c r="L222" s="39"/>
      <c r="M222" s="236" t="s">
        <v>1</v>
      </c>
      <c r="N222" s="237" t="s">
        <v>41</v>
      </c>
      <c r="O222" s="82"/>
      <c r="P222" s="238">
        <f>O222*H222</f>
        <v>0</v>
      </c>
      <c r="Q222" s="238">
        <v>0.00029999999999999997</v>
      </c>
      <c r="R222" s="238">
        <f>Q222*H222</f>
        <v>0.011399999999999999</v>
      </c>
      <c r="S222" s="238">
        <v>0</v>
      </c>
      <c r="T222" s="239">
        <f>S222*H222</f>
        <v>0</v>
      </c>
      <c r="AR222" s="240" t="s">
        <v>230</v>
      </c>
      <c r="AT222" s="240" t="s">
        <v>168</v>
      </c>
      <c r="AU222" s="240" t="s">
        <v>89</v>
      </c>
      <c r="AY222" s="13" t="s">
        <v>166</v>
      </c>
      <c r="BE222" s="241">
        <f>IF(N222="základní",J222,0)</f>
        <v>0</v>
      </c>
      <c r="BF222" s="241">
        <f>IF(N222="snížená",J222,0)</f>
        <v>0</v>
      </c>
      <c r="BG222" s="241">
        <f>IF(N222="zákl. přenesená",J222,0)</f>
        <v>0</v>
      </c>
      <c r="BH222" s="241">
        <f>IF(N222="sníž. přenesená",J222,0)</f>
        <v>0</v>
      </c>
      <c r="BI222" s="241">
        <f>IF(N222="nulová",J222,0)</f>
        <v>0</v>
      </c>
      <c r="BJ222" s="13" t="s">
        <v>83</v>
      </c>
      <c r="BK222" s="241">
        <f>ROUND(I222*H222,2)</f>
        <v>0</v>
      </c>
      <c r="BL222" s="13" t="s">
        <v>230</v>
      </c>
      <c r="BM222" s="240" t="s">
        <v>1414</v>
      </c>
    </row>
    <row r="223" s="1" customFormat="1" ht="16.5" customHeight="1">
      <c r="B223" s="34"/>
      <c r="C223" s="229" t="s">
        <v>503</v>
      </c>
      <c r="D223" s="229" t="s">
        <v>168</v>
      </c>
      <c r="E223" s="230" t="s">
        <v>1415</v>
      </c>
      <c r="F223" s="231" t="s">
        <v>1416</v>
      </c>
      <c r="G223" s="232" t="s">
        <v>176</v>
      </c>
      <c r="H223" s="233">
        <v>3</v>
      </c>
      <c r="I223" s="234"/>
      <c r="J223" s="235">
        <f>ROUND(I223*H223,2)</f>
        <v>0</v>
      </c>
      <c r="K223" s="231" t="s">
        <v>1</v>
      </c>
      <c r="L223" s="39"/>
      <c r="M223" s="236" t="s">
        <v>1</v>
      </c>
      <c r="N223" s="237" t="s">
        <v>41</v>
      </c>
      <c r="O223" s="82"/>
      <c r="P223" s="238">
        <f>O223*H223</f>
        <v>0</v>
      </c>
      <c r="Q223" s="238">
        <v>0.00109</v>
      </c>
      <c r="R223" s="238">
        <f>Q223*H223</f>
        <v>0.0032700000000000003</v>
      </c>
      <c r="S223" s="238">
        <v>0</v>
      </c>
      <c r="T223" s="239">
        <f>S223*H223</f>
        <v>0</v>
      </c>
      <c r="AR223" s="240" t="s">
        <v>230</v>
      </c>
      <c r="AT223" s="240" t="s">
        <v>168</v>
      </c>
      <c r="AU223" s="240" t="s">
        <v>89</v>
      </c>
      <c r="AY223" s="13" t="s">
        <v>166</v>
      </c>
      <c r="BE223" s="241">
        <f>IF(N223="základní",J223,0)</f>
        <v>0</v>
      </c>
      <c r="BF223" s="241">
        <f>IF(N223="snížená",J223,0)</f>
        <v>0</v>
      </c>
      <c r="BG223" s="241">
        <f>IF(N223="zákl. přenesená",J223,0)</f>
        <v>0</v>
      </c>
      <c r="BH223" s="241">
        <f>IF(N223="sníž. přenesená",J223,0)</f>
        <v>0</v>
      </c>
      <c r="BI223" s="241">
        <f>IF(N223="nulová",J223,0)</f>
        <v>0</v>
      </c>
      <c r="BJ223" s="13" t="s">
        <v>83</v>
      </c>
      <c r="BK223" s="241">
        <f>ROUND(I223*H223,2)</f>
        <v>0</v>
      </c>
      <c r="BL223" s="13" t="s">
        <v>230</v>
      </c>
      <c r="BM223" s="240" t="s">
        <v>1417</v>
      </c>
    </row>
    <row r="224" s="1" customFormat="1" ht="24" customHeight="1">
      <c r="B224" s="34"/>
      <c r="C224" s="229" t="s">
        <v>507</v>
      </c>
      <c r="D224" s="229" t="s">
        <v>168</v>
      </c>
      <c r="E224" s="230" t="s">
        <v>1418</v>
      </c>
      <c r="F224" s="231" t="s">
        <v>1419</v>
      </c>
      <c r="G224" s="232" t="s">
        <v>171</v>
      </c>
      <c r="H224" s="233">
        <v>3</v>
      </c>
      <c r="I224" s="234"/>
      <c r="J224" s="235">
        <f>ROUND(I224*H224,2)</f>
        <v>0</v>
      </c>
      <c r="K224" s="231" t="s">
        <v>1</v>
      </c>
      <c r="L224" s="39"/>
      <c r="M224" s="236" t="s">
        <v>1</v>
      </c>
      <c r="N224" s="237" t="s">
        <v>41</v>
      </c>
      <c r="O224" s="82"/>
      <c r="P224" s="238">
        <f>O224*H224</f>
        <v>0</v>
      </c>
      <c r="Q224" s="238">
        <v>0.0019599999999999999</v>
      </c>
      <c r="R224" s="238">
        <f>Q224*H224</f>
        <v>0.0058799999999999998</v>
      </c>
      <c r="S224" s="238">
        <v>0</v>
      </c>
      <c r="T224" s="239">
        <f>S224*H224</f>
        <v>0</v>
      </c>
      <c r="AR224" s="240" t="s">
        <v>230</v>
      </c>
      <c r="AT224" s="240" t="s">
        <v>168</v>
      </c>
      <c r="AU224" s="240" t="s">
        <v>89</v>
      </c>
      <c r="AY224" s="13" t="s">
        <v>166</v>
      </c>
      <c r="BE224" s="241">
        <f>IF(N224="základní",J224,0)</f>
        <v>0</v>
      </c>
      <c r="BF224" s="241">
        <f>IF(N224="snížená",J224,0)</f>
        <v>0</v>
      </c>
      <c r="BG224" s="241">
        <f>IF(N224="zákl. přenesená",J224,0)</f>
        <v>0</v>
      </c>
      <c r="BH224" s="241">
        <f>IF(N224="sníž. přenesená",J224,0)</f>
        <v>0</v>
      </c>
      <c r="BI224" s="241">
        <f>IF(N224="nulová",J224,0)</f>
        <v>0</v>
      </c>
      <c r="BJ224" s="13" t="s">
        <v>83</v>
      </c>
      <c r="BK224" s="241">
        <f>ROUND(I224*H224,2)</f>
        <v>0</v>
      </c>
      <c r="BL224" s="13" t="s">
        <v>230</v>
      </c>
      <c r="BM224" s="240" t="s">
        <v>1420</v>
      </c>
    </row>
    <row r="225" s="1" customFormat="1" ht="24" customHeight="1">
      <c r="B225" s="34"/>
      <c r="C225" s="229" t="s">
        <v>511</v>
      </c>
      <c r="D225" s="229" t="s">
        <v>168</v>
      </c>
      <c r="E225" s="230" t="s">
        <v>1421</v>
      </c>
      <c r="F225" s="231" t="s">
        <v>1422</v>
      </c>
      <c r="G225" s="232" t="s">
        <v>171</v>
      </c>
      <c r="H225" s="233">
        <v>3</v>
      </c>
      <c r="I225" s="234"/>
      <c r="J225" s="235">
        <f>ROUND(I225*H225,2)</f>
        <v>0</v>
      </c>
      <c r="K225" s="231" t="s">
        <v>1</v>
      </c>
      <c r="L225" s="39"/>
      <c r="M225" s="236" t="s">
        <v>1</v>
      </c>
      <c r="N225" s="237" t="s">
        <v>41</v>
      </c>
      <c r="O225" s="82"/>
      <c r="P225" s="238">
        <f>O225*H225</f>
        <v>0</v>
      </c>
      <c r="Q225" s="238">
        <v>0.0018</v>
      </c>
      <c r="R225" s="238">
        <f>Q225*H225</f>
        <v>0.0054000000000000003</v>
      </c>
      <c r="S225" s="238">
        <v>0</v>
      </c>
      <c r="T225" s="239">
        <f>S225*H225</f>
        <v>0</v>
      </c>
      <c r="AR225" s="240" t="s">
        <v>230</v>
      </c>
      <c r="AT225" s="240" t="s">
        <v>168</v>
      </c>
      <c r="AU225" s="240" t="s">
        <v>89</v>
      </c>
      <c r="AY225" s="13" t="s">
        <v>166</v>
      </c>
      <c r="BE225" s="241">
        <f>IF(N225="základní",J225,0)</f>
        <v>0</v>
      </c>
      <c r="BF225" s="241">
        <f>IF(N225="snížená",J225,0)</f>
        <v>0</v>
      </c>
      <c r="BG225" s="241">
        <f>IF(N225="zákl. přenesená",J225,0)</f>
        <v>0</v>
      </c>
      <c r="BH225" s="241">
        <f>IF(N225="sníž. přenesená",J225,0)</f>
        <v>0</v>
      </c>
      <c r="BI225" s="241">
        <f>IF(N225="nulová",J225,0)</f>
        <v>0</v>
      </c>
      <c r="BJ225" s="13" t="s">
        <v>83</v>
      </c>
      <c r="BK225" s="241">
        <f>ROUND(I225*H225,2)</f>
        <v>0</v>
      </c>
      <c r="BL225" s="13" t="s">
        <v>230</v>
      </c>
      <c r="BM225" s="240" t="s">
        <v>1423</v>
      </c>
    </row>
    <row r="226" s="1" customFormat="1" ht="16.5" customHeight="1">
      <c r="B226" s="34"/>
      <c r="C226" s="229" t="s">
        <v>516</v>
      </c>
      <c r="D226" s="229" t="s">
        <v>168</v>
      </c>
      <c r="E226" s="230" t="s">
        <v>1424</v>
      </c>
      <c r="F226" s="231" t="s">
        <v>1425</v>
      </c>
      <c r="G226" s="232" t="s">
        <v>171</v>
      </c>
      <c r="H226" s="233">
        <v>12</v>
      </c>
      <c r="I226" s="234"/>
      <c r="J226" s="235">
        <f>ROUND(I226*H226,2)</f>
        <v>0</v>
      </c>
      <c r="K226" s="231" t="s">
        <v>1</v>
      </c>
      <c r="L226" s="39"/>
      <c r="M226" s="236" t="s">
        <v>1</v>
      </c>
      <c r="N226" s="237" t="s">
        <v>41</v>
      </c>
      <c r="O226" s="82"/>
      <c r="P226" s="238">
        <f>O226*H226</f>
        <v>0</v>
      </c>
      <c r="Q226" s="238">
        <v>0.0018</v>
      </c>
      <c r="R226" s="238">
        <f>Q226*H226</f>
        <v>0.021600000000000001</v>
      </c>
      <c r="S226" s="238">
        <v>0</v>
      </c>
      <c r="T226" s="239">
        <f>S226*H226</f>
        <v>0</v>
      </c>
      <c r="AR226" s="240" t="s">
        <v>230</v>
      </c>
      <c r="AT226" s="240" t="s">
        <v>168</v>
      </c>
      <c r="AU226" s="240" t="s">
        <v>89</v>
      </c>
      <c r="AY226" s="13" t="s">
        <v>166</v>
      </c>
      <c r="BE226" s="241">
        <f>IF(N226="základní",J226,0)</f>
        <v>0</v>
      </c>
      <c r="BF226" s="241">
        <f>IF(N226="snížená",J226,0)</f>
        <v>0</v>
      </c>
      <c r="BG226" s="241">
        <f>IF(N226="zákl. přenesená",J226,0)</f>
        <v>0</v>
      </c>
      <c r="BH226" s="241">
        <f>IF(N226="sníž. přenesená",J226,0)</f>
        <v>0</v>
      </c>
      <c r="BI226" s="241">
        <f>IF(N226="nulová",J226,0)</f>
        <v>0</v>
      </c>
      <c r="BJ226" s="13" t="s">
        <v>83</v>
      </c>
      <c r="BK226" s="241">
        <f>ROUND(I226*H226,2)</f>
        <v>0</v>
      </c>
      <c r="BL226" s="13" t="s">
        <v>230</v>
      </c>
      <c r="BM226" s="240" t="s">
        <v>1426</v>
      </c>
    </row>
    <row r="227" s="1" customFormat="1" ht="16.5" customHeight="1">
      <c r="B227" s="34"/>
      <c r="C227" s="229" t="s">
        <v>520</v>
      </c>
      <c r="D227" s="229" t="s">
        <v>168</v>
      </c>
      <c r="E227" s="230" t="s">
        <v>1427</v>
      </c>
      <c r="F227" s="231" t="s">
        <v>1428</v>
      </c>
      <c r="G227" s="232" t="s">
        <v>171</v>
      </c>
      <c r="H227" s="233">
        <v>5</v>
      </c>
      <c r="I227" s="234"/>
      <c r="J227" s="235">
        <f>ROUND(I227*H227,2)</f>
        <v>0</v>
      </c>
      <c r="K227" s="231" t="s">
        <v>1</v>
      </c>
      <c r="L227" s="39"/>
      <c r="M227" s="236" t="s">
        <v>1</v>
      </c>
      <c r="N227" s="237" t="s">
        <v>41</v>
      </c>
      <c r="O227" s="82"/>
      <c r="P227" s="238">
        <f>O227*H227</f>
        <v>0</v>
      </c>
      <c r="Q227" s="238">
        <v>0.0018400000000000001</v>
      </c>
      <c r="R227" s="238">
        <f>Q227*H227</f>
        <v>0.0091999999999999998</v>
      </c>
      <c r="S227" s="238">
        <v>0</v>
      </c>
      <c r="T227" s="239">
        <f>S227*H227</f>
        <v>0</v>
      </c>
      <c r="AR227" s="240" t="s">
        <v>230</v>
      </c>
      <c r="AT227" s="240" t="s">
        <v>168</v>
      </c>
      <c r="AU227" s="240" t="s">
        <v>89</v>
      </c>
      <c r="AY227" s="13" t="s">
        <v>166</v>
      </c>
      <c r="BE227" s="241">
        <f>IF(N227="základní",J227,0)</f>
        <v>0</v>
      </c>
      <c r="BF227" s="241">
        <f>IF(N227="snížená",J227,0)</f>
        <v>0</v>
      </c>
      <c r="BG227" s="241">
        <f>IF(N227="zákl. přenesená",J227,0)</f>
        <v>0</v>
      </c>
      <c r="BH227" s="241">
        <f>IF(N227="sníž. přenesená",J227,0)</f>
        <v>0</v>
      </c>
      <c r="BI227" s="241">
        <f>IF(N227="nulová",J227,0)</f>
        <v>0</v>
      </c>
      <c r="BJ227" s="13" t="s">
        <v>83</v>
      </c>
      <c r="BK227" s="241">
        <f>ROUND(I227*H227,2)</f>
        <v>0</v>
      </c>
      <c r="BL227" s="13" t="s">
        <v>230</v>
      </c>
      <c r="BM227" s="240" t="s">
        <v>1429</v>
      </c>
    </row>
    <row r="228" s="1" customFormat="1" ht="16.5" customHeight="1">
      <c r="B228" s="34"/>
      <c r="C228" s="229" t="s">
        <v>524</v>
      </c>
      <c r="D228" s="229" t="s">
        <v>168</v>
      </c>
      <c r="E228" s="230" t="s">
        <v>1430</v>
      </c>
      <c r="F228" s="231" t="s">
        <v>1431</v>
      </c>
      <c r="G228" s="232" t="s">
        <v>176</v>
      </c>
      <c r="H228" s="233">
        <v>12</v>
      </c>
      <c r="I228" s="234"/>
      <c r="J228" s="235">
        <f>ROUND(I228*H228,2)</f>
        <v>0</v>
      </c>
      <c r="K228" s="231" t="s">
        <v>1</v>
      </c>
      <c r="L228" s="39"/>
      <c r="M228" s="236" t="s">
        <v>1</v>
      </c>
      <c r="N228" s="237" t="s">
        <v>41</v>
      </c>
      <c r="O228" s="82"/>
      <c r="P228" s="238">
        <f>O228*H228</f>
        <v>0</v>
      </c>
      <c r="Q228" s="238">
        <v>0.00023000000000000001</v>
      </c>
      <c r="R228" s="238">
        <f>Q228*H228</f>
        <v>0.0027600000000000003</v>
      </c>
      <c r="S228" s="238">
        <v>0</v>
      </c>
      <c r="T228" s="239">
        <f>S228*H228</f>
        <v>0</v>
      </c>
      <c r="AR228" s="240" t="s">
        <v>230</v>
      </c>
      <c r="AT228" s="240" t="s">
        <v>168</v>
      </c>
      <c r="AU228" s="240" t="s">
        <v>89</v>
      </c>
      <c r="AY228" s="13" t="s">
        <v>166</v>
      </c>
      <c r="BE228" s="241">
        <f>IF(N228="základní",J228,0)</f>
        <v>0</v>
      </c>
      <c r="BF228" s="241">
        <f>IF(N228="snížená",J228,0)</f>
        <v>0</v>
      </c>
      <c r="BG228" s="241">
        <f>IF(N228="zákl. přenesená",J228,0)</f>
        <v>0</v>
      </c>
      <c r="BH228" s="241">
        <f>IF(N228="sníž. přenesená",J228,0)</f>
        <v>0</v>
      </c>
      <c r="BI228" s="241">
        <f>IF(N228="nulová",J228,0)</f>
        <v>0</v>
      </c>
      <c r="BJ228" s="13" t="s">
        <v>83</v>
      </c>
      <c r="BK228" s="241">
        <f>ROUND(I228*H228,2)</f>
        <v>0</v>
      </c>
      <c r="BL228" s="13" t="s">
        <v>230</v>
      </c>
      <c r="BM228" s="240" t="s">
        <v>1432</v>
      </c>
    </row>
    <row r="229" s="1" customFormat="1" ht="24" customHeight="1">
      <c r="B229" s="34"/>
      <c r="C229" s="229" t="s">
        <v>528</v>
      </c>
      <c r="D229" s="229" t="s">
        <v>168</v>
      </c>
      <c r="E229" s="230" t="s">
        <v>1433</v>
      </c>
      <c r="F229" s="231" t="s">
        <v>1434</v>
      </c>
      <c r="G229" s="232" t="s">
        <v>176</v>
      </c>
      <c r="H229" s="233">
        <v>5</v>
      </c>
      <c r="I229" s="234"/>
      <c r="J229" s="235">
        <f>ROUND(I229*H229,2)</f>
        <v>0</v>
      </c>
      <c r="K229" s="231" t="s">
        <v>1</v>
      </c>
      <c r="L229" s="39"/>
      <c r="M229" s="236" t="s">
        <v>1</v>
      </c>
      <c r="N229" s="237" t="s">
        <v>41</v>
      </c>
      <c r="O229" s="82"/>
      <c r="P229" s="238">
        <f>O229*H229</f>
        <v>0</v>
      </c>
      <c r="Q229" s="238">
        <v>0.00075000000000000002</v>
      </c>
      <c r="R229" s="238">
        <f>Q229*H229</f>
        <v>0.0037499999999999999</v>
      </c>
      <c r="S229" s="238">
        <v>0</v>
      </c>
      <c r="T229" s="239">
        <f>S229*H229</f>
        <v>0</v>
      </c>
      <c r="AR229" s="240" t="s">
        <v>230</v>
      </c>
      <c r="AT229" s="240" t="s">
        <v>168</v>
      </c>
      <c r="AU229" s="240" t="s">
        <v>89</v>
      </c>
      <c r="AY229" s="13" t="s">
        <v>166</v>
      </c>
      <c r="BE229" s="241">
        <f>IF(N229="základní",J229,0)</f>
        <v>0</v>
      </c>
      <c r="BF229" s="241">
        <f>IF(N229="snížená",J229,0)</f>
        <v>0</v>
      </c>
      <c r="BG229" s="241">
        <f>IF(N229="zákl. přenesená",J229,0)</f>
        <v>0</v>
      </c>
      <c r="BH229" s="241">
        <f>IF(N229="sníž. přenesená",J229,0)</f>
        <v>0</v>
      </c>
      <c r="BI229" s="241">
        <f>IF(N229="nulová",J229,0)</f>
        <v>0</v>
      </c>
      <c r="BJ229" s="13" t="s">
        <v>83</v>
      </c>
      <c r="BK229" s="241">
        <f>ROUND(I229*H229,2)</f>
        <v>0</v>
      </c>
      <c r="BL229" s="13" t="s">
        <v>230</v>
      </c>
      <c r="BM229" s="240" t="s">
        <v>1435</v>
      </c>
    </row>
    <row r="230" s="1" customFormat="1" ht="24" customHeight="1">
      <c r="B230" s="34"/>
      <c r="C230" s="229" t="s">
        <v>532</v>
      </c>
      <c r="D230" s="229" t="s">
        <v>168</v>
      </c>
      <c r="E230" s="230" t="s">
        <v>1436</v>
      </c>
      <c r="F230" s="231" t="s">
        <v>1437</v>
      </c>
      <c r="G230" s="232" t="s">
        <v>759</v>
      </c>
      <c r="H230" s="252"/>
      <c r="I230" s="234"/>
      <c r="J230" s="235">
        <f>ROUND(I230*H230,2)</f>
        <v>0</v>
      </c>
      <c r="K230" s="231" t="s">
        <v>1</v>
      </c>
      <c r="L230" s="39"/>
      <c r="M230" s="253" t="s">
        <v>1</v>
      </c>
      <c r="N230" s="254" t="s">
        <v>41</v>
      </c>
      <c r="O230" s="255"/>
      <c r="P230" s="256">
        <f>O230*H230</f>
        <v>0</v>
      </c>
      <c r="Q230" s="256">
        <v>0</v>
      </c>
      <c r="R230" s="256">
        <f>Q230*H230</f>
        <v>0</v>
      </c>
      <c r="S230" s="256">
        <v>0</v>
      </c>
      <c r="T230" s="257">
        <f>S230*H230</f>
        <v>0</v>
      </c>
      <c r="AR230" s="240" t="s">
        <v>230</v>
      </c>
      <c r="AT230" s="240" t="s">
        <v>168</v>
      </c>
      <c r="AU230" s="240" t="s">
        <v>89</v>
      </c>
      <c r="AY230" s="13" t="s">
        <v>166</v>
      </c>
      <c r="BE230" s="241">
        <f>IF(N230="základní",J230,0)</f>
        <v>0</v>
      </c>
      <c r="BF230" s="241">
        <f>IF(N230="snížená",J230,0)</f>
        <v>0</v>
      </c>
      <c r="BG230" s="241">
        <f>IF(N230="zákl. přenesená",J230,0)</f>
        <v>0</v>
      </c>
      <c r="BH230" s="241">
        <f>IF(N230="sníž. přenesená",J230,0)</f>
        <v>0</v>
      </c>
      <c r="BI230" s="241">
        <f>IF(N230="nulová",J230,0)</f>
        <v>0</v>
      </c>
      <c r="BJ230" s="13" t="s">
        <v>83</v>
      </c>
      <c r="BK230" s="241">
        <f>ROUND(I230*H230,2)</f>
        <v>0</v>
      </c>
      <c r="BL230" s="13" t="s">
        <v>230</v>
      </c>
      <c r="BM230" s="240" t="s">
        <v>1438</v>
      </c>
    </row>
    <row r="231" s="1" customFormat="1" ht="6.96" customHeight="1">
      <c r="B231" s="57"/>
      <c r="C231" s="58"/>
      <c r="D231" s="58"/>
      <c r="E231" s="58"/>
      <c r="F231" s="58"/>
      <c r="G231" s="58"/>
      <c r="H231" s="58"/>
      <c r="I231" s="179"/>
      <c r="J231" s="58"/>
      <c r="K231" s="58"/>
      <c r="L231" s="39"/>
    </row>
  </sheetData>
  <sheetProtection sheet="1" autoFilter="0" formatColumns="0" formatRows="0" objects="1" scenarios="1" spinCount="100000" saltValue="Q9Cepe2KfDKhCIC0a/jw+u+GGQ7gatOlLwGjQDOd6p8NmKCs+1PWsQUYHIhusj/pPCAc9TAMt8d7DlR+CbB2wA==" hashValue="F9yYM3mJCjDjh9YdoewfauOMfXIrqIDeQ3Bz90ZGe1gRKxfxGYD9MzXXoy9HLZBcouoyqwYIrIFFvdhedmIaAQ==" algorithmName="SHA-512" password="CC35"/>
  <autoFilter ref="C129:K23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8:H11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8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100</v>
      </c>
    </row>
    <row r="3" ht="6.96" customHeight="1">
      <c r="B3" s="139"/>
      <c r="C3" s="140"/>
      <c r="D3" s="140"/>
      <c r="E3" s="140"/>
      <c r="F3" s="140"/>
      <c r="G3" s="140"/>
      <c r="H3" s="140"/>
      <c r="I3" s="141"/>
      <c r="J3" s="140"/>
      <c r="K3" s="140"/>
      <c r="L3" s="16"/>
      <c r="AT3" s="13" t="s">
        <v>89</v>
      </c>
    </row>
    <row r="4" ht="24.96" customHeight="1">
      <c r="B4" s="16"/>
      <c r="D4" s="142" t="s">
        <v>116</v>
      </c>
      <c r="L4" s="16"/>
      <c r="M4" s="143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44" t="s">
        <v>17</v>
      </c>
      <c r="L6" s="16"/>
    </row>
    <row r="7" ht="16.5" customHeight="1">
      <c r="B7" s="16"/>
      <c r="E7" s="145" t="str">
        <f>'Rekapitulace stavby'!K6</f>
        <v>Zpracování zemědělských produktů Ekofarmy Kosař</v>
      </c>
      <c r="F7" s="144"/>
      <c r="G7" s="144"/>
      <c r="H7" s="144"/>
      <c r="L7" s="16"/>
    </row>
    <row r="8">
      <c r="B8" s="16"/>
      <c r="D8" s="144" t="s">
        <v>117</v>
      </c>
      <c r="L8" s="16"/>
    </row>
    <row r="9" ht="16.5" customHeight="1">
      <c r="B9" s="16"/>
      <c r="E9" s="145" t="s">
        <v>118</v>
      </c>
      <c r="L9" s="16"/>
    </row>
    <row r="10" ht="12" customHeight="1">
      <c r="B10" s="16"/>
      <c r="D10" s="144" t="s">
        <v>119</v>
      </c>
      <c r="L10" s="16"/>
    </row>
    <row r="11" s="1" customFormat="1" ht="16.5" customHeight="1">
      <c r="B11" s="39"/>
      <c r="E11" s="158" t="s">
        <v>1439</v>
      </c>
      <c r="F11" s="1"/>
      <c r="G11" s="1"/>
      <c r="H11" s="1"/>
      <c r="I11" s="146"/>
      <c r="L11" s="39"/>
    </row>
    <row r="12" s="1" customFormat="1" ht="12" customHeight="1">
      <c r="B12" s="39"/>
      <c r="D12" s="144" t="s">
        <v>1440</v>
      </c>
      <c r="I12" s="146"/>
      <c r="L12" s="39"/>
    </row>
    <row r="13" s="1" customFormat="1" ht="36.96" customHeight="1">
      <c r="B13" s="39"/>
      <c r="E13" s="147" t="s">
        <v>1441</v>
      </c>
      <c r="F13" s="1"/>
      <c r="G13" s="1"/>
      <c r="H13" s="1"/>
      <c r="I13" s="146"/>
      <c r="L13" s="39"/>
    </row>
    <row r="14" s="1" customFormat="1">
      <c r="B14" s="39"/>
      <c r="I14" s="146"/>
      <c r="L14" s="39"/>
    </row>
    <row r="15" s="1" customFormat="1" ht="12" customHeight="1">
      <c r="B15" s="39"/>
      <c r="D15" s="144" t="s">
        <v>19</v>
      </c>
      <c r="F15" s="132" t="s">
        <v>1</v>
      </c>
      <c r="I15" s="148" t="s">
        <v>20</v>
      </c>
      <c r="J15" s="132" t="s">
        <v>1</v>
      </c>
      <c r="L15" s="39"/>
    </row>
    <row r="16" s="1" customFormat="1" ht="12" customHeight="1">
      <c r="B16" s="39"/>
      <c r="D16" s="144" t="s">
        <v>21</v>
      </c>
      <c r="F16" s="132" t="s">
        <v>22</v>
      </c>
      <c r="I16" s="148" t="s">
        <v>23</v>
      </c>
      <c r="J16" s="149" t="str">
        <f>'Rekapitulace stavby'!AN8</f>
        <v>10. 12. 2018</v>
      </c>
      <c r="L16" s="39"/>
    </row>
    <row r="17" s="1" customFormat="1" ht="10.8" customHeight="1">
      <c r="B17" s="39"/>
      <c r="I17" s="146"/>
      <c r="L17" s="39"/>
    </row>
    <row r="18" s="1" customFormat="1" ht="12" customHeight="1">
      <c r="B18" s="39"/>
      <c r="D18" s="144" t="s">
        <v>25</v>
      </c>
      <c r="I18" s="148" t="s">
        <v>26</v>
      </c>
      <c r="J18" s="132" t="s">
        <v>1</v>
      </c>
      <c r="L18" s="39"/>
    </row>
    <row r="19" s="1" customFormat="1" ht="18" customHeight="1">
      <c r="B19" s="39"/>
      <c r="E19" s="132" t="s">
        <v>27</v>
      </c>
      <c r="I19" s="148" t="s">
        <v>28</v>
      </c>
      <c r="J19" s="132" t="s">
        <v>1</v>
      </c>
      <c r="L19" s="39"/>
    </row>
    <row r="20" s="1" customFormat="1" ht="6.96" customHeight="1">
      <c r="B20" s="39"/>
      <c r="I20" s="146"/>
      <c r="L20" s="39"/>
    </row>
    <row r="21" s="1" customFormat="1" ht="12" customHeight="1">
      <c r="B21" s="39"/>
      <c r="D21" s="144" t="s">
        <v>29</v>
      </c>
      <c r="I21" s="148" t="s">
        <v>26</v>
      </c>
      <c r="J21" s="29" t="str">
        <f>'Rekapitulace stavby'!AN13</f>
        <v>Vyplň údaj</v>
      </c>
      <c r="L21" s="39"/>
    </row>
    <row r="22" s="1" customFormat="1" ht="18" customHeight="1">
      <c r="B22" s="39"/>
      <c r="E22" s="29" t="str">
        <f>'Rekapitulace stavby'!E14</f>
        <v>Vyplň údaj</v>
      </c>
      <c r="F22" s="132"/>
      <c r="G22" s="132"/>
      <c r="H22" s="132"/>
      <c r="I22" s="148" t="s">
        <v>28</v>
      </c>
      <c r="J22" s="29" t="str">
        <f>'Rekapitulace stavby'!AN14</f>
        <v>Vyplň údaj</v>
      </c>
      <c r="L22" s="39"/>
    </row>
    <row r="23" s="1" customFormat="1" ht="6.96" customHeight="1">
      <c r="B23" s="39"/>
      <c r="I23" s="146"/>
      <c r="L23" s="39"/>
    </row>
    <row r="24" s="1" customFormat="1" ht="12" customHeight="1">
      <c r="B24" s="39"/>
      <c r="D24" s="144" t="s">
        <v>31</v>
      </c>
      <c r="I24" s="148" t="s">
        <v>26</v>
      </c>
      <c r="J24" s="132" t="str">
        <f>IF('Rekapitulace stavby'!AN16="","",'Rekapitulace stavby'!AN16)</f>
        <v/>
      </c>
      <c r="L24" s="39"/>
    </row>
    <row r="25" s="1" customFormat="1" ht="18" customHeight="1">
      <c r="B25" s="39"/>
      <c r="E25" s="132" t="str">
        <f>IF('Rekapitulace stavby'!E17="","",'Rekapitulace stavby'!E17)</f>
        <v xml:space="preserve"> </v>
      </c>
      <c r="I25" s="148" t="s">
        <v>28</v>
      </c>
      <c r="J25" s="132" t="str">
        <f>IF('Rekapitulace stavby'!AN17="","",'Rekapitulace stavby'!AN17)</f>
        <v/>
      </c>
      <c r="L25" s="39"/>
    </row>
    <row r="26" s="1" customFormat="1" ht="6.96" customHeight="1">
      <c r="B26" s="39"/>
      <c r="I26" s="146"/>
      <c r="L26" s="39"/>
    </row>
    <row r="27" s="1" customFormat="1" ht="12" customHeight="1">
      <c r="B27" s="39"/>
      <c r="D27" s="144" t="s">
        <v>34</v>
      </c>
      <c r="I27" s="148" t="s">
        <v>26</v>
      </c>
      <c r="J27" s="132" t="str">
        <f>IF('Rekapitulace stavby'!AN19="","",'Rekapitulace stavby'!AN19)</f>
        <v/>
      </c>
      <c r="L27" s="39"/>
    </row>
    <row r="28" s="1" customFormat="1" ht="18" customHeight="1">
      <c r="B28" s="39"/>
      <c r="E28" s="132" t="str">
        <f>IF('Rekapitulace stavby'!E20="","",'Rekapitulace stavby'!E20)</f>
        <v xml:space="preserve"> </v>
      </c>
      <c r="I28" s="148" t="s">
        <v>28</v>
      </c>
      <c r="J28" s="132" t="str">
        <f>IF('Rekapitulace stavby'!AN20="","",'Rekapitulace stavby'!AN20)</f>
        <v/>
      </c>
      <c r="L28" s="39"/>
    </row>
    <row r="29" s="1" customFormat="1" ht="6.96" customHeight="1">
      <c r="B29" s="39"/>
      <c r="I29" s="146"/>
      <c r="L29" s="39"/>
    </row>
    <row r="30" s="1" customFormat="1" ht="12" customHeight="1">
      <c r="B30" s="39"/>
      <c r="D30" s="144" t="s">
        <v>35</v>
      </c>
      <c r="I30" s="146"/>
      <c r="L30" s="39"/>
    </row>
    <row r="31" s="7" customFormat="1" ht="16.5" customHeight="1">
      <c r="B31" s="150"/>
      <c r="E31" s="151" t="s">
        <v>1</v>
      </c>
      <c r="F31" s="151"/>
      <c r="G31" s="151"/>
      <c r="H31" s="151"/>
      <c r="I31" s="152"/>
      <c r="L31" s="150"/>
    </row>
    <row r="32" s="1" customFormat="1" ht="6.96" customHeight="1">
      <c r="B32" s="39"/>
      <c r="I32" s="146"/>
      <c r="L32" s="39"/>
    </row>
    <row r="33" s="1" customFormat="1" ht="6.96" customHeight="1">
      <c r="B33" s="39"/>
      <c r="D33" s="74"/>
      <c r="E33" s="74"/>
      <c r="F33" s="74"/>
      <c r="G33" s="74"/>
      <c r="H33" s="74"/>
      <c r="I33" s="153"/>
      <c r="J33" s="74"/>
      <c r="K33" s="74"/>
      <c r="L33" s="39"/>
    </row>
    <row r="34" s="1" customFormat="1" ht="25.44" customHeight="1">
      <c r="B34" s="39"/>
      <c r="D34" s="154" t="s">
        <v>36</v>
      </c>
      <c r="I34" s="146"/>
      <c r="J34" s="155">
        <f>ROUND(J126, 2)</f>
        <v>0</v>
      </c>
      <c r="L34" s="39"/>
    </row>
    <row r="35" s="1" customFormat="1" ht="6.96" customHeight="1">
      <c r="B35" s="39"/>
      <c r="D35" s="74"/>
      <c r="E35" s="74"/>
      <c r="F35" s="74"/>
      <c r="G35" s="74"/>
      <c r="H35" s="74"/>
      <c r="I35" s="153"/>
      <c r="J35" s="74"/>
      <c r="K35" s="74"/>
      <c r="L35" s="39"/>
    </row>
    <row r="36" s="1" customFormat="1" ht="14.4" customHeight="1">
      <c r="B36" s="39"/>
      <c r="F36" s="156" t="s">
        <v>38</v>
      </c>
      <c r="I36" s="157" t="s">
        <v>37</v>
      </c>
      <c r="J36" s="156" t="s">
        <v>39</v>
      </c>
      <c r="L36" s="39"/>
    </row>
    <row r="37" s="1" customFormat="1" ht="14.4" customHeight="1">
      <c r="B37" s="39"/>
      <c r="D37" s="158" t="s">
        <v>40</v>
      </c>
      <c r="E37" s="144" t="s">
        <v>41</v>
      </c>
      <c r="F37" s="159">
        <f>ROUND((SUM(BE126:BE263)),  2)</f>
        <v>0</v>
      </c>
      <c r="I37" s="160">
        <v>0.20999999999999999</v>
      </c>
      <c r="J37" s="159">
        <f>ROUND(((SUM(BE126:BE263))*I37),  2)</f>
        <v>0</v>
      </c>
      <c r="L37" s="39"/>
    </row>
    <row r="38" s="1" customFormat="1" ht="14.4" customHeight="1">
      <c r="B38" s="39"/>
      <c r="E38" s="144" t="s">
        <v>42</v>
      </c>
      <c r="F38" s="159">
        <f>ROUND((SUM(BF126:BF263)),  2)</f>
        <v>0</v>
      </c>
      <c r="I38" s="160">
        <v>0.14999999999999999</v>
      </c>
      <c r="J38" s="159">
        <f>ROUND(((SUM(BF126:BF263))*I38),  2)</f>
        <v>0</v>
      </c>
      <c r="L38" s="39"/>
    </row>
    <row r="39" hidden="1" s="1" customFormat="1" ht="14.4" customHeight="1">
      <c r="B39" s="39"/>
      <c r="E39" s="144" t="s">
        <v>43</v>
      </c>
      <c r="F39" s="159">
        <f>ROUND((SUM(BG126:BG263)),  2)</f>
        <v>0</v>
      </c>
      <c r="I39" s="160">
        <v>0.20999999999999999</v>
      </c>
      <c r="J39" s="159">
        <f>0</f>
        <v>0</v>
      </c>
      <c r="L39" s="39"/>
    </row>
    <row r="40" hidden="1" s="1" customFormat="1" ht="14.4" customHeight="1">
      <c r="B40" s="39"/>
      <c r="E40" s="144" t="s">
        <v>44</v>
      </c>
      <c r="F40" s="159">
        <f>ROUND((SUM(BH126:BH263)),  2)</f>
        <v>0</v>
      </c>
      <c r="I40" s="160">
        <v>0.14999999999999999</v>
      </c>
      <c r="J40" s="159">
        <f>0</f>
        <v>0</v>
      </c>
      <c r="L40" s="39"/>
    </row>
    <row r="41" hidden="1" s="1" customFormat="1" ht="14.4" customHeight="1">
      <c r="B41" s="39"/>
      <c r="E41" s="144" t="s">
        <v>45</v>
      </c>
      <c r="F41" s="159">
        <f>ROUND((SUM(BI126:BI263)),  2)</f>
        <v>0</v>
      </c>
      <c r="I41" s="160">
        <v>0</v>
      </c>
      <c r="J41" s="159">
        <f>0</f>
        <v>0</v>
      </c>
      <c r="L41" s="39"/>
    </row>
    <row r="42" s="1" customFormat="1" ht="6.96" customHeight="1">
      <c r="B42" s="39"/>
      <c r="I42" s="146"/>
      <c r="L42" s="39"/>
    </row>
    <row r="43" s="1" customFormat="1" ht="25.44" customHeight="1">
      <c r="B43" s="39"/>
      <c r="C43" s="161"/>
      <c r="D43" s="162" t="s">
        <v>46</v>
      </c>
      <c r="E43" s="163"/>
      <c r="F43" s="163"/>
      <c r="G43" s="164" t="s">
        <v>47</v>
      </c>
      <c r="H43" s="165" t="s">
        <v>48</v>
      </c>
      <c r="I43" s="166"/>
      <c r="J43" s="167">
        <f>SUM(J34:J41)</f>
        <v>0</v>
      </c>
      <c r="K43" s="168"/>
      <c r="L43" s="39"/>
    </row>
    <row r="44" s="1" customFormat="1" ht="14.4" customHeight="1">
      <c r="B44" s="39"/>
      <c r="I44" s="146"/>
      <c r="L44" s="39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39"/>
      <c r="D50" s="169" t="s">
        <v>49</v>
      </c>
      <c r="E50" s="170"/>
      <c r="F50" s="170"/>
      <c r="G50" s="169" t="s">
        <v>50</v>
      </c>
      <c r="H50" s="170"/>
      <c r="I50" s="171"/>
      <c r="J50" s="170"/>
      <c r="K50" s="170"/>
      <c r="L50" s="3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39"/>
      <c r="D61" s="172" t="s">
        <v>51</v>
      </c>
      <c r="E61" s="173"/>
      <c r="F61" s="174" t="s">
        <v>52</v>
      </c>
      <c r="G61" s="172" t="s">
        <v>51</v>
      </c>
      <c r="H61" s="173"/>
      <c r="I61" s="175"/>
      <c r="J61" s="176" t="s">
        <v>52</v>
      </c>
      <c r="K61" s="173"/>
      <c r="L61" s="39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39"/>
      <c r="D65" s="169" t="s">
        <v>53</v>
      </c>
      <c r="E65" s="170"/>
      <c r="F65" s="170"/>
      <c r="G65" s="169" t="s">
        <v>54</v>
      </c>
      <c r="H65" s="170"/>
      <c r="I65" s="171"/>
      <c r="J65" s="170"/>
      <c r="K65" s="170"/>
      <c r="L65" s="39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39"/>
      <c r="D76" s="172" t="s">
        <v>51</v>
      </c>
      <c r="E76" s="173"/>
      <c r="F76" s="174" t="s">
        <v>52</v>
      </c>
      <c r="G76" s="172" t="s">
        <v>51</v>
      </c>
      <c r="H76" s="173"/>
      <c r="I76" s="175"/>
      <c r="J76" s="176" t="s">
        <v>52</v>
      </c>
      <c r="K76" s="173"/>
      <c r="L76" s="39"/>
    </row>
    <row r="77" s="1" customFormat="1" ht="14.4" customHeight="1">
      <c r="B77" s="177"/>
      <c r="C77" s="178"/>
      <c r="D77" s="178"/>
      <c r="E77" s="178"/>
      <c r="F77" s="178"/>
      <c r="G77" s="178"/>
      <c r="H77" s="178"/>
      <c r="I77" s="179"/>
      <c r="J77" s="178"/>
      <c r="K77" s="178"/>
      <c r="L77" s="39"/>
    </row>
    <row r="81" s="1" customFormat="1" ht="6.96" customHeight="1">
      <c r="B81" s="180"/>
      <c r="C81" s="181"/>
      <c r="D81" s="181"/>
      <c r="E81" s="181"/>
      <c r="F81" s="181"/>
      <c r="G81" s="181"/>
      <c r="H81" s="181"/>
      <c r="I81" s="182"/>
      <c r="J81" s="181"/>
      <c r="K81" s="181"/>
      <c r="L81" s="39"/>
    </row>
    <row r="82" s="1" customFormat="1" ht="24.96" customHeight="1">
      <c r="B82" s="34"/>
      <c r="C82" s="19" t="s">
        <v>121</v>
      </c>
      <c r="D82" s="35"/>
      <c r="E82" s="35"/>
      <c r="F82" s="35"/>
      <c r="G82" s="35"/>
      <c r="H82" s="35"/>
      <c r="I82" s="146"/>
      <c r="J82" s="35"/>
      <c r="K82" s="35"/>
      <c r="L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46"/>
      <c r="J83" s="35"/>
      <c r="K83" s="35"/>
      <c r="L83" s="39"/>
    </row>
    <row r="84" s="1" customFormat="1" ht="12" customHeight="1">
      <c r="B84" s="34"/>
      <c r="C84" s="28" t="s">
        <v>17</v>
      </c>
      <c r="D84" s="35"/>
      <c r="E84" s="35"/>
      <c r="F84" s="35"/>
      <c r="G84" s="35"/>
      <c r="H84" s="35"/>
      <c r="I84" s="146"/>
      <c r="J84" s="35"/>
      <c r="K84" s="35"/>
      <c r="L84" s="39"/>
    </row>
    <row r="85" s="1" customFormat="1" ht="16.5" customHeight="1">
      <c r="B85" s="34"/>
      <c r="C85" s="35"/>
      <c r="D85" s="35"/>
      <c r="E85" s="183" t="str">
        <f>E7</f>
        <v>Zpracování zemědělských produktů Ekofarmy Kosař</v>
      </c>
      <c r="F85" s="28"/>
      <c r="G85" s="28"/>
      <c r="H85" s="28"/>
      <c r="I85" s="146"/>
      <c r="J85" s="35"/>
      <c r="K85" s="35"/>
      <c r="L85" s="39"/>
    </row>
    <row r="86" ht="12" customHeight="1">
      <c r="B86" s="17"/>
      <c r="C86" s="28" t="s">
        <v>117</v>
      </c>
      <c r="D86" s="18"/>
      <c r="E86" s="18"/>
      <c r="F86" s="18"/>
      <c r="G86" s="18"/>
      <c r="H86" s="18"/>
      <c r="I86" s="138"/>
      <c r="J86" s="18"/>
      <c r="K86" s="18"/>
      <c r="L86" s="16"/>
    </row>
    <row r="87" ht="16.5" customHeight="1">
      <c r="B87" s="17"/>
      <c r="C87" s="18"/>
      <c r="D87" s="18"/>
      <c r="E87" s="183" t="s">
        <v>118</v>
      </c>
      <c r="F87" s="18"/>
      <c r="G87" s="18"/>
      <c r="H87" s="18"/>
      <c r="I87" s="138"/>
      <c r="J87" s="18"/>
      <c r="K87" s="18"/>
      <c r="L87" s="16"/>
    </row>
    <row r="88" ht="12" customHeight="1">
      <c r="B88" s="17"/>
      <c r="C88" s="28" t="s">
        <v>119</v>
      </c>
      <c r="D88" s="18"/>
      <c r="E88" s="18"/>
      <c r="F88" s="18"/>
      <c r="G88" s="18"/>
      <c r="H88" s="18"/>
      <c r="I88" s="138"/>
      <c r="J88" s="18"/>
      <c r="K88" s="18"/>
      <c r="L88" s="16"/>
    </row>
    <row r="89" s="1" customFormat="1" ht="16.5" customHeight="1">
      <c r="B89" s="34"/>
      <c r="C89" s="35"/>
      <c r="D89" s="35"/>
      <c r="E89" s="258" t="s">
        <v>1439</v>
      </c>
      <c r="F89" s="35"/>
      <c r="G89" s="35"/>
      <c r="H89" s="35"/>
      <c r="I89" s="146"/>
      <c r="J89" s="35"/>
      <c r="K89" s="35"/>
      <c r="L89" s="39"/>
    </row>
    <row r="90" s="1" customFormat="1" ht="12" customHeight="1">
      <c r="B90" s="34"/>
      <c r="C90" s="28" t="s">
        <v>1440</v>
      </c>
      <c r="D90" s="35"/>
      <c r="E90" s="35"/>
      <c r="F90" s="35"/>
      <c r="G90" s="35"/>
      <c r="H90" s="35"/>
      <c r="I90" s="146"/>
      <c r="J90" s="35"/>
      <c r="K90" s="35"/>
      <c r="L90" s="39"/>
    </row>
    <row r="91" s="1" customFormat="1" ht="16.5" customHeight="1">
      <c r="B91" s="34"/>
      <c r="C91" s="35"/>
      <c r="D91" s="35"/>
      <c r="E91" s="67" t="str">
        <f>E13</f>
        <v>01 - Elektroinstalace</v>
      </c>
      <c r="F91" s="35"/>
      <c r="G91" s="35"/>
      <c r="H91" s="35"/>
      <c r="I91" s="146"/>
      <c r="J91" s="35"/>
      <c r="K91" s="35"/>
      <c r="L91" s="39"/>
    </row>
    <row r="92" s="1" customFormat="1" ht="6.96" customHeight="1">
      <c r="B92" s="34"/>
      <c r="C92" s="35"/>
      <c r="D92" s="35"/>
      <c r="E92" s="35"/>
      <c r="F92" s="35"/>
      <c r="G92" s="35"/>
      <c r="H92" s="35"/>
      <c r="I92" s="146"/>
      <c r="J92" s="35"/>
      <c r="K92" s="35"/>
      <c r="L92" s="39"/>
    </row>
    <row r="93" s="1" customFormat="1" ht="12" customHeight="1">
      <c r="B93" s="34"/>
      <c r="C93" s="28" t="s">
        <v>21</v>
      </c>
      <c r="D93" s="35"/>
      <c r="E93" s="35"/>
      <c r="F93" s="23" t="str">
        <f>F16</f>
        <v xml:space="preserve"> Nový Knín</v>
      </c>
      <c r="G93" s="35"/>
      <c r="H93" s="35"/>
      <c r="I93" s="148" t="s">
        <v>23</v>
      </c>
      <c r="J93" s="70" t="str">
        <f>IF(J16="","",J16)</f>
        <v>10. 12. 2018</v>
      </c>
      <c r="K93" s="35"/>
      <c r="L93" s="39"/>
    </row>
    <row r="94" s="1" customFormat="1" ht="6.96" customHeight="1">
      <c r="B94" s="34"/>
      <c r="C94" s="35"/>
      <c r="D94" s="35"/>
      <c r="E94" s="35"/>
      <c r="F94" s="35"/>
      <c r="G94" s="35"/>
      <c r="H94" s="35"/>
      <c r="I94" s="146"/>
      <c r="J94" s="35"/>
      <c r="K94" s="35"/>
      <c r="L94" s="39"/>
    </row>
    <row r="95" s="1" customFormat="1" ht="15.15" customHeight="1">
      <c r="B95" s="34"/>
      <c r="C95" s="28" t="s">
        <v>25</v>
      </c>
      <c r="D95" s="35"/>
      <c r="E95" s="35"/>
      <c r="F95" s="23" t="str">
        <f>E19</f>
        <v xml:space="preserve"> Ekofarma Kosařův mlýn, s.r.o.</v>
      </c>
      <c r="G95" s="35"/>
      <c r="H95" s="35"/>
      <c r="I95" s="148" t="s">
        <v>31</v>
      </c>
      <c r="J95" s="32" t="str">
        <f>E25</f>
        <v xml:space="preserve"> </v>
      </c>
      <c r="K95" s="35"/>
      <c r="L95" s="39"/>
    </row>
    <row r="96" s="1" customFormat="1" ht="15.15" customHeight="1">
      <c r="B96" s="34"/>
      <c r="C96" s="28" t="s">
        <v>29</v>
      </c>
      <c r="D96" s="35"/>
      <c r="E96" s="35"/>
      <c r="F96" s="23" t="str">
        <f>IF(E22="","",E22)</f>
        <v>Vyplň údaj</v>
      </c>
      <c r="G96" s="35"/>
      <c r="H96" s="35"/>
      <c r="I96" s="148" t="s">
        <v>34</v>
      </c>
      <c r="J96" s="32" t="str">
        <f>E28</f>
        <v xml:space="preserve"> </v>
      </c>
      <c r="K96" s="35"/>
      <c r="L96" s="39"/>
    </row>
    <row r="97" s="1" customFormat="1" ht="10.32" customHeight="1">
      <c r="B97" s="34"/>
      <c r="C97" s="35"/>
      <c r="D97" s="35"/>
      <c r="E97" s="35"/>
      <c r="F97" s="35"/>
      <c r="G97" s="35"/>
      <c r="H97" s="35"/>
      <c r="I97" s="146"/>
      <c r="J97" s="35"/>
      <c r="K97" s="35"/>
      <c r="L97" s="39"/>
    </row>
    <row r="98" s="1" customFormat="1" ht="29.28" customHeight="1">
      <c r="B98" s="34"/>
      <c r="C98" s="184" t="s">
        <v>122</v>
      </c>
      <c r="D98" s="185"/>
      <c r="E98" s="185"/>
      <c r="F98" s="185"/>
      <c r="G98" s="185"/>
      <c r="H98" s="185"/>
      <c r="I98" s="186"/>
      <c r="J98" s="187" t="s">
        <v>123</v>
      </c>
      <c r="K98" s="185"/>
      <c r="L98" s="39"/>
    </row>
    <row r="99" s="1" customFormat="1" ht="10.32" customHeight="1">
      <c r="B99" s="34"/>
      <c r="C99" s="35"/>
      <c r="D99" s="35"/>
      <c r="E99" s="35"/>
      <c r="F99" s="35"/>
      <c r="G99" s="35"/>
      <c r="H99" s="35"/>
      <c r="I99" s="146"/>
      <c r="J99" s="35"/>
      <c r="K99" s="35"/>
      <c r="L99" s="39"/>
    </row>
    <row r="100" s="1" customFormat="1" ht="22.8" customHeight="1">
      <c r="B100" s="34"/>
      <c r="C100" s="188" t="s">
        <v>124</v>
      </c>
      <c r="D100" s="35"/>
      <c r="E100" s="35"/>
      <c r="F100" s="35"/>
      <c r="G100" s="35"/>
      <c r="H100" s="35"/>
      <c r="I100" s="146"/>
      <c r="J100" s="101">
        <f>J126</f>
        <v>0</v>
      </c>
      <c r="K100" s="35"/>
      <c r="L100" s="39"/>
      <c r="AU100" s="13" t="s">
        <v>125</v>
      </c>
    </row>
    <row r="101" s="8" customFormat="1" ht="24.96" customHeight="1">
      <c r="B101" s="189"/>
      <c r="C101" s="190"/>
      <c r="D101" s="191" t="s">
        <v>1442</v>
      </c>
      <c r="E101" s="192"/>
      <c r="F101" s="192"/>
      <c r="G101" s="192"/>
      <c r="H101" s="192"/>
      <c r="I101" s="193"/>
      <c r="J101" s="194">
        <f>J127</f>
        <v>0</v>
      </c>
      <c r="K101" s="190"/>
      <c r="L101" s="195"/>
    </row>
    <row r="102" s="9" customFormat="1" ht="19.92" customHeight="1">
      <c r="B102" s="196"/>
      <c r="C102" s="124"/>
      <c r="D102" s="197" t="s">
        <v>1443</v>
      </c>
      <c r="E102" s="198"/>
      <c r="F102" s="198"/>
      <c r="G102" s="198"/>
      <c r="H102" s="198"/>
      <c r="I102" s="199"/>
      <c r="J102" s="200">
        <f>J128</f>
        <v>0</v>
      </c>
      <c r="K102" s="124"/>
      <c r="L102" s="201"/>
    </row>
    <row r="103" s="1" customFormat="1" ht="21.84" customHeight="1">
      <c r="B103" s="34"/>
      <c r="C103" s="35"/>
      <c r="D103" s="35"/>
      <c r="E103" s="35"/>
      <c r="F103" s="35"/>
      <c r="G103" s="35"/>
      <c r="H103" s="35"/>
      <c r="I103" s="146"/>
      <c r="J103" s="35"/>
      <c r="K103" s="35"/>
      <c r="L103" s="39"/>
    </row>
    <row r="104" s="1" customFormat="1" ht="6.96" customHeight="1">
      <c r="B104" s="57"/>
      <c r="C104" s="58"/>
      <c r="D104" s="58"/>
      <c r="E104" s="58"/>
      <c r="F104" s="58"/>
      <c r="G104" s="58"/>
      <c r="H104" s="58"/>
      <c r="I104" s="179"/>
      <c r="J104" s="58"/>
      <c r="K104" s="58"/>
      <c r="L104" s="39"/>
    </row>
    <row r="108" s="1" customFormat="1" ht="6.96" customHeight="1">
      <c r="B108" s="59"/>
      <c r="C108" s="60"/>
      <c r="D108" s="60"/>
      <c r="E108" s="60"/>
      <c r="F108" s="60"/>
      <c r="G108" s="60"/>
      <c r="H108" s="60"/>
      <c r="I108" s="182"/>
      <c r="J108" s="60"/>
      <c r="K108" s="60"/>
      <c r="L108" s="39"/>
    </row>
    <row r="109" s="1" customFormat="1" ht="24.96" customHeight="1">
      <c r="B109" s="34"/>
      <c r="C109" s="19" t="s">
        <v>151</v>
      </c>
      <c r="D109" s="35"/>
      <c r="E109" s="35"/>
      <c r="F109" s="35"/>
      <c r="G109" s="35"/>
      <c r="H109" s="35"/>
      <c r="I109" s="146"/>
      <c r="J109" s="35"/>
      <c r="K109" s="35"/>
      <c r="L109" s="39"/>
    </row>
    <row r="110" s="1" customFormat="1" ht="6.96" customHeight="1">
      <c r="B110" s="34"/>
      <c r="C110" s="35"/>
      <c r="D110" s="35"/>
      <c r="E110" s="35"/>
      <c r="F110" s="35"/>
      <c r="G110" s="35"/>
      <c r="H110" s="35"/>
      <c r="I110" s="146"/>
      <c r="J110" s="35"/>
      <c r="K110" s="35"/>
      <c r="L110" s="39"/>
    </row>
    <row r="111" s="1" customFormat="1" ht="12" customHeight="1">
      <c r="B111" s="34"/>
      <c r="C111" s="28" t="s">
        <v>17</v>
      </c>
      <c r="D111" s="35"/>
      <c r="E111" s="35"/>
      <c r="F111" s="35"/>
      <c r="G111" s="35"/>
      <c r="H111" s="35"/>
      <c r="I111" s="146"/>
      <c r="J111" s="35"/>
      <c r="K111" s="35"/>
      <c r="L111" s="39"/>
    </row>
    <row r="112" s="1" customFormat="1" ht="16.5" customHeight="1">
      <c r="B112" s="34"/>
      <c r="C112" s="35"/>
      <c r="D112" s="35"/>
      <c r="E112" s="183" t="str">
        <f>E7</f>
        <v>Zpracování zemědělských produktů Ekofarmy Kosař</v>
      </c>
      <c r="F112" s="28"/>
      <c r="G112" s="28"/>
      <c r="H112" s="28"/>
      <c r="I112" s="146"/>
      <c r="J112" s="35"/>
      <c r="K112" s="35"/>
      <c r="L112" s="39"/>
    </row>
    <row r="113" ht="12" customHeight="1">
      <c r="B113" s="17"/>
      <c r="C113" s="28" t="s">
        <v>117</v>
      </c>
      <c r="D113" s="18"/>
      <c r="E113" s="18"/>
      <c r="F113" s="18"/>
      <c r="G113" s="18"/>
      <c r="H113" s="18"/>
      <c r="I113" s="138"/>
      <c r="J113" s="18"/>
      <c r="K113" s="18"/>
      <c r="L113" s="16"/>
    </row>
    <row r="114" ht="16.5" customHeight="1">
      <c r="B114" s="17"/>
      <c r="C114" s="18"/>
      <c r="D114" s="18"/>
      <c r="E114" s="183" t="s">
        <v>118</v>
      </c>
      <c r="F114" s="18"/>
      <c r="G114" s="18"/>
      <c r="H114" s="18"/>
      <c r="I114" s="138"/>
      <c r="J114" s="18"/>
      <c r="K114" s="18"/>
      <c r="L114" s="16"/>
    </row>
    <row r="115" ht="12" customHeight="1">
      <c r="B115" s="17"/>
      <c r="C115" s="28" t="s">
        <v>119</v>
      </c>
      <c r="D115" s="18"/>
      <c r="E115" s="18"/>
      <c r="F115" s="18"/>
      <c r="G115" s="18"/>
      <c r="H115" s="18"/>
      <c r="I115" s="138"/>
      <c r="J115" s="18"/>
      <c r="K115" s="18"/>
      <c r="L115" s="16"/>
    </row>
    <row r="116" s="1" customFormat="1" ht="16.5" customHeight="1">
      <c r="B116" s="34"/>
      <c r="C116" s="35"/>
      <c r="D116" s="35"/>
      <c r="E116" s="258" t="s">
        <v>1439</v>
      </c>
      <c r="F116" s="35"/>
      <c r="G116" s="35"/>
      <c r="H116" s="35"/>
      <c r="I116" s="146"/>
      <c r="J116" s="35"/>
      <c r="K116" s="35"/>
      <c r="L116" s="39"/>
    </row>
    <row r="117" s="1" customFormat="1" ht="12" customHeight="1">
      <c r="B117" s="34"/>
      <c r="C117" s="28" t="s">
        <v>1440</v>
      </c>
      <c r="D117" s="35"/>
      <c r="E117" s="35"/>
      <c r="F117" s="35"/>
      <c r="G117" s="35"/>
      <c r="H117" s="35"/>
      <c r="I117" s="146"/>
      <c r="J117" s="35"/>
      <c r="K117" s="35"/>
      <c r="L117" s="39"/>
    </row>
    <row r="118" s="1" customFormat="1" ht="16.5" customHeight="1">
      <c r="B118" s="34"/>
      <c r="C118" s="35"/>
      <c r="D118" s="35"/>
      <c r="E118" s="67" t="str">
        <f>E13</f>
        <v>01 - Elektroinstalace</v>
      </c>
      <c r="F118" s="35"/>
      <c r="G118" s="35"/>
      <c r="H118" s="35"/>
      <c r="I118" s="146"/>
      <c r="J118" s="35"/>
      <c r="K118" s="35"/>
      <c r="L118" s="39"/>
    </row>
    <row r="119" s="1" customFormat="1" ht="6.96" customHeight="1">
      <c r="B119" s="34"/>
      <c r="C119" s="35"/>
      <c r="D119" s="35"/>
      <c r="E119" s="35"/>
      <c r="F119" s="35"/>
      <c r="G119" s="35"/>
      <c r="H119" s="35"/>
      <c r="I119" s="146"/>
      <c r="J119" s="35"/>
      <c r="K119" s="35"/>
      <c r="L119" s="39"/>
    </row>
    <row r="120" s="1" customFormat="1" ht="12" customHeight="1">
      <c r="B120" s="34"/>
      <c r="C120" s="28" t="s">
        <v>21</v>
      </c>
      <c r="D120" s="35"/>
      <c r="E120" s="35"/>
      <c r="F120" s="23" t="str">
        <f>F16</f>
        <v xml:space="preserve"> Nový Knín</v>
      </c>
      <c r="G120" s="35"/>
      <c r="H120" s="35"/>
      <c r="I120" s="148" t="s">
        <v>23</v>
      </c>
      <c r="J120" s="70" t="str">
        <f>IF(J16="","",J16)</f>
        <v>10. 12. 2018</v>
      </c>
      <c r="K120" s="35"/>
      <c r="L120" s="39"/>
    </row>
    <row r="121" s="1" customFormat="1" ht="6.96" customHeight="1">
      <c r="B121" s="34"/>
      <c r="C121" s="35"/>
      <c r="D121" s="35"/>
      <c r="E121" s="35"/>
      <c r="F121" s="35"/>
      <c r="G121" s="35"/>
      <c r="H121" s="35"/>
      <c r="I121" s="146"/>
      <c r="J121" s="35"/>
      <c r="K121" s="35"/>
      <c r="L121" s="39"/>
    </row>
    <row r="122" s="1" customFormat="1" ht="15.15" customHeight="1">
      <c r="B122" s="34"/>
      <c r="C122" s="28" t="s">
        <v>25</v>
      </c>
      <c r="D122" s="35"/>
      <c r="E122" s="35"/>
      <c r="F122" s="23" t="str">
        <f>E19</f>
        <v xml:space="preserve"> Ekofarma Kosařův mlýn, s.r.o.</v>
      </c>
      <c r="G122" s="35"/>
      <c r="H122" s="35"/>
      <c r="I122" s="148" t="s">
        <v>31</v>
      </c>
      <c r="J122" s="32" t="str">
        <f>E25</f>
        <v xml:space="preserve"> </v>
      </c>
      <c r="K122" s="35"/>
      <c r="L122" s="39"/>
    </row>
    <row r="123" s="1" customFormat="1" ht="15.15" customHeight="1">
      <c r="B123" s="34"/>
      <c r="C123" s="28" t="s">
        <v>29</v>
      </c>
      <c r="D123" s="35"/>
      <c r="E123" s="35"/>
      <c r="F123" s="23" t="str">
        <f>IF(E22="","",E22)</f>
        <v>Vyplň údaj</v>
      </c>
      <c r="G123" s="35"/>
      <c r="H123" s="35"/>
      <c r="I123" s="148" t="s">
        <v>34</v>
      </c>
      <c r="J123" s="32" t="str">
        <f>E28</f>
        <v xml:space="preserve"> </v>
      </c>
      <c r="K123" s="35"/>
      <c r="L123" s="39"/>
    </row>
    <row r="124" s="1" customFormat="1" ht="10.32" customHeight="1">
      <c r="B124" s="34"/>
      <c r="C124" s="35"/>
      <c r="D124" s="35"/>
      <c r="E124" s="35"/>
      <c r="F124" s="35"/>
      <c r="G124" s="35"/>
      <c r="H124" s="35"/>
      <c r="I124" s="146"/>
      <c r="J124" s="35"/>
      <c r="K124" s="35"/>
      <c r="L124" s="39"/>
    </row>
    <row r="125" s="10" customFormat="1" ht="29.28" customHeight="1">
      <c r="B125" s="202"/>
      <c r="C125" s="203" t="s">
        <v>152</v>
      </c>
      <c r="D125" s="204" t="s">
        <v>61</v>
      </c>
      <c r="E125" s="204" t="s">
        <v>57</v>
      </c>
      <c r="F125" s="204" t="s">
        <v>58</v>
      </c>
      <c r="G125" s="204" t="s">
        <v>153</v>
      </c>
      <c r="H125" s="204" t="s">
        <v>154</v>
      </c>
      <c r="I125" s="205" t="s">
        <v>155</v>
      </c>
      <c r="J125" s="206" t="s">
        <v>123</v>
      </c>
      <c r="K125" s="207" t="s">
        <v>156</v>
      </c>
      <c r="L125" s="208"/>
      <c r="M125" s="91" t="s">
        <v>1</v>
      </c>
      <c r="N125" s="92" t="s">
        <v>40</v>
      </c>
      <c r="O125" s="92" t="s">
        <v>157</v>
      </c>
      <c r="P125" s="92" t="s">
        <v>158</v>
      </c>
      <c r="Q125" s="92" t="s">
        <v>159</v>
      </c>
      <c r="R125" s="92" t="s">
        <v>160</v>
      </c>
      <c r="S125" s="92" t="s">
        <v>161</v>
      </c>
      <c r="T125" s="93" t="s">
        <v>162</v>
      </c>
    </row>
    <row r="126" s="1" customFormat="1" ht="22.8" customHeight="1">
      <c r="B126" s="34"/>
      <c r="C126" s="98" t="s">
        <v>163</v>
      </c>
      <c r="D126" s="35"/>
      <c r="E126" s="35"/>
      <c r="F126" s="35"/>
      <c r="G126" s="35"/>
      <c r="H126" s="35"/>
      <c r="I126" s="146"/>
      <c r="J126" s="209">
        <f>BK126</f>
        <v>0</v>
      </c>
      <c r="K126" s="35"/>
      <c r="L126" s="39"/>
      <c r="M126" s="94"/>
      <c r="N126" s="95"/>
      <c r="O126" s="95"/>
      <c r="P126" s="210">
        <f>P127</f>
        <v>0</v>
      </c>
      <c r="Q126" s="95"/>
      <c r="R126" s="210">
        <f>R127</f>
        <v>4.0296319999999994</v>
      </c>
      <c r="S126" s="95"/>
      <c r="T126" s="211">
        <f>T127</f>
        <v>0</v>
      </c>
      <c r="AT126" s="13" t="s">
        <v>75</v>
      </c>
      <c r="AU126" s="13" t="s">
        <v>125</v>
      </c>
      <c r="BK126" s="212">
        <f>BK127</f>
        <v>0</v>
      </c>
    </row>
    <row r="127" s="11" customFormat="1" ht="25.92" customHeight="1">
      <c r="B127" s="213"/>
      <c r="C127" s="214"/>
      <c r="D127" s="215" t="s">
        <v>75</v>
      </c>
      <c r="E127" s="216" t="s">
        <v>704</v>
      </c>
      <c r="F127" s="216" t="s">
        <v>1444</v>
      </c>
      <c r="G127" s="214"/>
      <c r="H127" s="214"/>
      <c r="I127" s="217"/>
      <c r="J127" s="218">
        <f>BK127</f>
        <v>0</v>
      </c>
      <c r="K127" s="214"/>
      <c r="L127" s="219"/>
      <c r="M127" s="220"/>
      <c r="N127" s="221"/>
      <c r="O127" s="221"/>
      <c r="P127" s="222">
        <f>P128</f>
        <v>0</v>
      </c>
      <c r="Q127" s="221"/>
      <c r="R127" s="222">
        <f>R128</f>
        <v>4.0296319999999994</v>
      </c>
      <c r="S127" s="221"/>
      <c r="T127" s="223">
        <f>T128</f>
        <v>0</v>
      </c>
      <c r="AR127" s="224" t="s">
        <v>89</v>
      </c>
      <c r="AT127" s="225" t="s">
        <v>75</v>
      </c>
      <c r="AU127" s="225" t="s">
        <v>76</v>
      </c>
      <c r="AY127" s="224" t="s">
        <v>166</v>
      </c>
      <c r="BK127" s="226">
        <f>BK128</f>
        <v>0</v>
      </c>
    </row>
    <row r="128" s="11" customFormat="1" ht="22.8" customHeight="1">
      <c r="B128" s="213"/>
      <c r="C128" s="214"/>
      <c r="D128" s="215" t="s">
        <v>75</v>
      </c>
      <c r="E128" s="227" t="s">
        <v>1445</v>
      </c>
      <c r="F128" s="227" t="s">
        <v>1446</v>
      </c>
      <c r="G128" s="214"/>
      <c r="H128" s="214"/>
      <c r="I128" s="217"/>
      <c r="J128" s="228">
        <f>BK128</f>
        <v>0</v>
      </c>
      <c r="K128" s="214"/>
      <c r="L128" s="219"/>
      <c r="M128" s="220"/>
      <c r="N128" s="221"/>
      <c r="O128" s="221"/>
      <c r="P128" s="222">
        <f>SUM(P129:P263)</f>
        <v>0</v>
      </c>
      <c r="Q128" s="221"/>
      <c r="R128" s="222">
        <f>SUM(R129:R263)</f>
        <v>4.0296319999999994</v>
      </c>
      <c r="S128" s="221"/>
      <c r="T128" s="223">
        <f>SUM(T129:T263)</f>
        <v>0</v>
      </c>
      <c r="AR128" s="224" t="s">
        <v>89</v>
      </c>
      <c r="AT128" s="225" t="s">
        <v>75</v>
      </c>
      <c r="AU128" s="225" t="s">
        <v>83</v>
      </c>
      <c r="AY128" s="224" t="s">
        <v>166</v>
      </c>
      <c r="BK128" s="226">
        <f>SUM(BK129:BK263)</f>
        <v>0</v>
      </c>
    </row>
    <row r="129" s="1" customFormat="1" ht="24" customHeight="1">
      <c r="B129" s="34"/>
      <c r="C129" s="229" t="s">
        <v>83</v>
      </c>
      <c r="D129" s="229" t="s">
        <v>168</v>
      </c>
      <c r="E129" s="230" t="s">
        <v>1447</v>
      </c>
      <c r="F129" s="231" t="s">
        <v>1448</v>
      </c>
      <c r="G129" s="232" t="s">
        <v>205</v>
      </c>
      <c r="H129" s="233">
        <v>560</v>
      </c>
      <c r="I129" s="234"/>
      <c r="J129" s="235">
        <f>ROUND(I129*H129,2)</f>
        <v>0</v>
      </c>
      <c r="K129" s="231" t="s">
        <v>196</v>
      </c>
      <c r="L129" s="39"/>
      <c r="M129" s="236" t="s">
        <v>1</v>
      </c>
      <c r="N129" s="237" t="s">
        <v>41</v>
      </c>
      <c r="O129" s="82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AR129" s="240" t="s">
        <v>230</v>
      </c>
      <c r="AT129" s="240" t="s">
        <v>168</v>
      </c>
      <c r="AU129" s="240" t="s">
        <v>89</v>
      </c>
      <c r="AY129" s="13" t="s">
        <v>166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3" t="s">
        <v>83</v>
      </c>
      <c r="BK129" s="241">
        <f>ROUND(I129*H129,2)</f>
        <v>0</v>
      </c>
      <c r="BL129" s="13" t="s">
        <v>230</v>
      </c>
      <c r="BM129" s="240" t="s">
        <v>1449</v>
      </c>
    </row>
    <row r="130" s="1" customFormat="1" ht="24" customHeight="1">
      <c r="B130" s="34"/>
      <c r="C130" s="242" t="s">
        <v>89</v>
      </c>
      <c r="D130" s="242" t="s">
        <v>394</v>
      </c>
      <c r="E130" s="243" t="s">
        <v>1450</v>
      </c>
      <c r="F130" s="244" t="s">
        <v>1451</v>
      </c>
      <c r="G130" s="245" t="s">
        <v>205</v>
      </c>
      <c r="H130" s="246">
        <v>560</v>
      </c>
      <c r="I130" s="247"/>
      <c r="J130" s="248">
        <f>ROUND(I130*H130,2)</f>
        <v>0</v>
      </c>
      <c r="K130" s="244" t="s">
        <v>196</v>
      </c>
      <c r="L130" s="249"/>
      <c r="M130" s="250" t="s">
        <v>1</v>
      </c>
      <c r="N130" s="251" t="s">
        <v>41</v>
      </c>
      <c r="O130" s="82"/>
      <c r="P130" s="238">
        <f>O130*H130</f>
        <v>0</v>
      </c>
      <c r="Q130" s="238">
        <v>0.00018000000000000001</v>
      </c>
      <c r="R130" s="238">
        <f>Q130*H130</f>
        <v>0.1008</v>
      </c>
      <c r="S130" s="238">
        <v>0</v>
      </c>
      <c r="T130" s="239">
        <f>S130*H130</f>
        <v>0</v>
      </c>
      <c r="AR130" s="240" t="s">
        <v>296</v>
      </c>
      <c r="AT130" s="240" t="s">
        <v>394</v>
      </c>
      <c r="AU130" s="240" t="s">
        <v>89</v>
      </c>
      <c r="AY130" s="13" t="s">
        <v>166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3" t="s">
        <v>83</v>
      </c>
      <c r="BK130" s="241">
        <f>ROUND(I130*H130,2)</f>
        <v>0</v>
      </c>
      <c r="BL130" s="13" t="s">
        <v>230</v>
      </c>
      <c r="BM130" s="240" t="s">
        <v>1452</v>
      </c>
    </row>
    <row r="131" s="1" customFormat="1" ht="24" customHeight="1">
      <c r="B131" s="34"/>
      <c r="C131" s="229" t="s">
        <v>99</v>
      </c>
      <c r="D131" s="229" t="s">
        <v>168</v>
      </c>
      <c r="E131" s="230" t="s">
        <v>1453</v>
      </c>
      <c r="F131" s="231" t="s">
        <v>1454</v>
      </c>
      <c r="G131" s="232" t="s">
        <v>205</v>
      </c>
      <c r="H131" s="233">
        <v>620</v>
      </c>
      <c r="I131" s="234"/>
      <c r="J131" s="235">
        <f>ROUND(I131*H131,2)</f>
        <v>0</v>
      </c>
      <c r="K131" s="231" t="s">
        <v>196</v>
      </c>
      <c r="L131" s="39"/>
      <c r="M131" s="236" t="s">
        <v>1</v>
      </c>
      <c r="N131" s="237" t="s">
        <v>41</v>
      </c>
      <c r="O131" s="82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AR131" s="240" t="s">
        <v>230</v>
      </c>
      <c r="AT131" s="240" t="s">
        <v>168</v>
      </c>
      <c r="AU131" s="240" t="s">
        <v>89</v>
      </c>
      <c r="AY131" s="13" t="s">
        <v>166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3" t="s">
        <v>83</v>
      </c>
      <c r="BK131" s="241">
        <f>ROUND(I131*H131,2)</f>
        <v>0</v>
      </c>
      <c r="BL131" s="13" t="s">
        <v>230</v>
      </c>
      <c r="BM131" s="240" t="s">
        <v>1455</v>
      </c>
    </row>
    <row r="132" s="1" customFormat="1" ht="16.5" customHeight="1">
      <c r="B132" s="34"/>
      <c r="C132" s="242" t="s">
        <v>172</v>
      </c>
      <c r="D132" s="242" t="s">
        <v>394</v>
      </c>
      <c r="E132" s="243" t="s">
        <v>1456</v>
      </c>
      <c r="F132" s="244" t="s">
        <v>1457</v>
      </c>
      <c r="G132" s="245" t="s">
        <v>205</v>
      </c>
      <c r="H132" s="246">
        <v>620</v>
      </c>
      <c r="I132" s="247"/>
      <c r="J132" s="248">
        <f>ROUND(I132*H132,2)</f>
        <v>0</v>
      </c>
      <c r="K132" s="244" t="s">
        <v>196</v>
      </c>
      <c r="L132" s="249"/>
      <c r="M132" s="250" t="s">
        <v>1</v>
      </c>
      <c r="N132" s="251" t="s">
        <v>41</v>
      </c>
      <c r="O132" s="82"/>
      <c r="P132" s="238">
        <f>O132*H132</f>
        <v>0</v>
      </c>
      <c r="Q132" s="238">
        <v>4.0000000000000003E-05</v>
      </c>
      <c r="R132" s="238">
        <f>Q132*H132</f>
        <v>0.024800000000000003</v>
      </c>
      <c r="S132" s="238">
        <v>0</v>
      </c>
      <c r="T132" s="239">
        <f>S132*H132</f>
        <v>0</v>
      </c>
      <c r="AR132" s="240" t="s">
        <v>296</v>
      </c>
      <c r="AT132" s="240" t="s">
        <v>394</v>
      </c>
      <c r="AU132" s="240" t="s">
        <v>89</v>
      </c>
      <c r="AY132" s="13" t="s">
        <v>166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3" t="s">
        <v>83</v>
      </c>
      <c r="BK132" s="241">
        <f>ROUND(I132*H132,2)</f>
        <v>0</v>
      </c>
      <c r="BL132" s="13" t="s">
        <v>230</v>
      </c>
      <c r="BM132" s="240" t="s">
        <v>1458</v>
      </c>
    </row>
    <row r="133" s="1" customFormat="1" ht="24" customHeight="1">
      <c r="B133" s="34"/>
      <c r="C133" s="229" t="s">
        <v>185</v>
      </c>
      <c r="D133" s="229" t="s">
        <v>168</v>
      </c>
      <c r="E133" s="230" t="s">
        <v>1459</v>
      </c>
      <c r="F133" s="231" t="s">
        <v>1460</v>
      </c>
      <c r="G133" s="232" t="s">
        <v>205</v>
      </c>
      <c r="H133" s="233">
        <v>540</v>
      </c>
      <c r="I133" s="234"/>
      <c r="J133" s="235">
        <f>ROUND(I133*H133,2)</f>
        <v>0</v>
      </c>
      <c r="K133" s="231" t="s">
        <v>196</v>
      </c>
      <c r="L133" s="39"/>
      <c r="M133" s="236" t="s">
        <v>1</v>
      </c>
      <c r="N133" s="237" t="s">
        <v>41</v>
      </c>
      <c r="O133" s="82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AR133" s="240" t="s">
        <v>230</v>
      </c>
      <c r="AT133" s="240" t="s">
        <v>168</v>
      </c>
      <c r="AU133" s="240" t="s">
        <v>89</v>
      </c>
      <c r="AY133" s="13" t="s">
        <v>166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3" t="s">
        <v>83</v>
      </c>
      <c r="BK133" s="241">
        <f>ROUND(I133*H133,2)</f>
        <v>0</v>
      </c>
      <c r="BL133" s="13" t="s">
        <v>230</v>
      </c>
      <c r="BM133" s="240" t="s">
        <v>1461</v>
      </c>
    </row>
    <row r="134" s="1" customFormat="1" ht="16.5" customHeight="1">
      <c r="B134" s="34"/>
      <c r="C134" s="242" t="s">
        <v>189</v>
      </c>
      <c r="D134" s="242" t="s">
        <v>394</v>
      </c>
      <c r="E134" s="243" t="s">
        <v>1462</v>
      </c>
      <c r="F134" s="244" t="s">
        <v>1463</v>
      </c>
      <c r="G134" s="245" t="s">
        <v>205</v>
      </c>
      <c r="H134" s="246">
        <v>540</v>
      </c>
      <c r="I134" s="247"/>
      <c r="J134" s="248">
        <f>ROUND(I134*H134,2)</f>
        <v>0</v>
      </c>
      <c r="K134" s="244" t="s">
        <v>196</v>
      </c>
      <c r="L134" s="249"/>
      <c r="M134" s="250" t="s">
        <v>1</v>
      </c>
      <c r="N134" s="251" t="s">
        <v>41</v>
      </c>
      <c r="O134" s="82"/>
      <c r="P134" s="238">
        <f>O134*H134</f>
        <v>0</v>
      </c>
      <c r="Q134" s="238">
        <v>0.00010000000000000001</v>
      </c>
      <c r="R134" s="238">
        <f>Q134*H134</f>
        <v>0.053999999999999999</v>
      </c>
      <c r="S134" s="238">
        <v>0</v>
      </c>
      <c r="T134" s="239">
        <f>S134*H134</f>
        <v>0</v>
      </c>
      <c r="AR134" s="240" t="s">
        <v>296</v>
      </c>
      <c r="AT134" s="240" t="s">
        <v>394</v>
      </c>
      <c r="AU134" s="240" t="s">
        <v>89</v>
      </c>
      <c r="AY134" s="13" t="s">
        <v>166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3" t="s">
        <v>83</v>
      </c>
      <c r="BK134" s="241">
        <f>ROUND(I134*H134,2)</f>
        <v>0</v>
      </c>
      <c r="BL134" s="13" t="s">
        <v>230</v>
      </c>
      <c r="BM134" s="240" t="s">
        <v>1464</v>
      </c>
    </row>
    <row r="135" s="1" customFormat="1" ht="24" customHeight="1">
      <c r="B135" s="34"/>
      <c r="C135" s="229" t="s">
        <v>193</v>
      </c>
      <c r="D135" s="229" t="s">
        <v>168</v>
      </c>
      <c r="E135" s="230" t="s">
        <v>1465</v>
      </c>
      <c r="F135" s="231" t="s">
        <v>1466</v>
      </c>
      <c r="G135" s="232" t="s">
        <v>205</v>
      </c>
      <c r="H135" s="233">
        <v>235</v>
      </c>
      <c r="I135" s="234"/>
      <c r="J135" s="235">
        <f>ROUND(I135*H135,2)</f>
        <v>0</v>
      </c>
      <c r="K135" s="231" t="s">
        <v>196</v>
      </c>
      <c r="L135" s="39"/>
      <c r="M135" s="236" t="s">
        <v>1</v>
      </c>
      <c r="N135" s="237" t="s">
        <v>41</v>
      </c>
      <c r="O135" s="82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AR135" s="240" t="s">
        <v>230</v>
      </c>
      <c r="AT135" s="240" t="s">
        <v>168</v>
      </c>
      <c r="AU135" s="240" t="s">
        <v>89</v>
      </c>
      <c r="AY135" s="13" t="s">
        <v>166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3" t="s">
        <v>83</v>
      </c>
      <c r="BK135" s="241">
        <f>ROUND(I135*H135,2)</f>
        <v>0</v>
      </c>
      <c r="BL135" s="13" t="s">
        <v>230</v>
      </c>
      <c r="BM135" s="240" t="s">
        <v>1467</v>
      </c>
    </row>
    <row r="136" s="1" customFormat="1" ht="16.5" customHeight="1">
      <c r="B136" s="34"/>
      <c r="C136" s="242" t="s">
        <v>198</v>
      </c>
      <c r="D136" s="242" t="s">
        <v>394</v>
      </c>
      <c r="E136" s="243" t="s">
        <v>1468</v>
      </c>
      <c r="F136" s="244" t="s">
        <v>1469</v>
      </c>
      <c r="G136" s="245" t="s">
        <v>205</v>
      </c>
      <c r="H136" s="246">
        <v>235</v>
      </c>
      <c r="I136" s="247"/>
      <c r="J136" s="248">
        <f>ROUND(I136*H136,2)</f>
        <v>0</v>
      </c>
      <c r="K136" s="244" t="s">
        <v>196</v>
      </c>
      <c r="L136" s="249"/>
      <c r="M136" s="250" t="s">
        <v>1</v>
      </c>
      <c r="N136" s="251" t="s">
        <v>41</v>
      </c>
      <c r="O136" s="82"/>
      <c r="P136" s="238">
        <f>O136*H136</f>
        <v>0</v>
      </c>
      <c r="Q136" s="238">
        <v>0.00012</v>
      </c>
      <c r="R136" s="238">
        <f>Q136*H136</f>
        <v>0.028199999999999999</v>
      </c>
      <c r="S136" s="238">
        <v>0</v>
      </c>
      <c r="T136" s="239">
        <f>S136*H136</f>
        <v>0</v>
      </c>
      <c r="AR136" s="240" t="s">
        <v>296</v>
      </c>
      <c r="AT136" s="240" t="s">
        <v>394</v>
      </c>
      <c r="AU136" s="240" t="s">
        <v>89</v>
      </c>
      <c r="AY136" s="13" t="s">
        <v>166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3" t="s">
        <v>83</v>
      </c>
      <c r="BK136" s="241">
        <f>ROUND(I136*H136,2)</f>
        <v>0</v>
      </c>
      <c r="BL136" s="13" t="s">
        <v>230</v>
      </c>
      <c r="BM136" s="240" t="s">
        <v>1470</v>
      </c>
    </row>
    <row r="137" s="1" customFormat="1" ht="16.5" customHeight="1">
      <c r="B137" s="34"/>
      <c r="C137" s="229" t="s">
        <v>202</v>
      </c>
      <c r="D137" s="229" t="s">
        <v>168</v>
      </c>
      <c r="E137" s="230" t="s">
        <v>259</v>
      </c>
      <c r="F137" s="231" t="s">
        <v>1471</v>
      </c>
      <c r="G137" s="232" t="s">
        <v>176</v>
      </c>
      <c r="H137" s="233">
        <v>560</v>
      </c>
      <c r="I137" s="234"/>
      <c r="J137" s="235">
        <f>ROUND(I137*H137,2)</f>
        <v>0</v>
      </c>
      <c r="K137" s="231" t="s">
        <v>1</v>
      </c>
      <c r="L137" s="39"/>
      <c r="M137" s="236" t="s">
        <v>1</v>
      </c>
      <c r="N137" s="237" t="s">
        <v>41</v>
      </c>
      <c r="O137" s="82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AR137" s="240" t="s">
        <v>426</v>
      </c>
      <c r="AT137" s="240" t="s">
        <v>168</v>
      </c>
      <c r="AU137" s="240" t="s">
        <v>89</v>
      </c>
      <c r="AY137" s="13" t="s">
        <v>166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3" t="s">
        <v>83</v>
      </c>
      <c r="BK137" s="241">
        <f>ROUND(I137*H137,2)</f>
        <v>0</v>
      </c>
      <c r="BL137" s="13" t="s">
        <v>426</v>
      </c>
      <c r="BM137" s="240" t="s">
        <v>1472</v>
      </c>
    </row>
    <row r="138" s="1" customFormat="1" ht="16.5" customHeight="1">
      <c r="B138" s="34"/>
      <c r="C138" s="242" t="s">
        <v>207</v>
      </c>
      <c r="D138" s="242" t="s">
        <v>394</v>
      </c>
      <c r="E138" s="243" t="s">
        <v>263</v>
      </c>
      <c r="F138" s="244" t="s">
        <v>1473</v>
      </c>
      <c r="G138" s="245" t="s">
        <v>176</v>
      </c>
      <c r="H138" s="246">
        <v>560</v>
      </c>
      <c r="I138" s="247"/>
      <c r="J138" s="248">
        <f>ROUND(I138*H138,2)</f>
        <v>0</v>
      </c>
      <c r="K138" s="244" t="s">
        <v>1</v>
      </c>
      <c r="L138" s="249"/>
      <c r="M138" s="250" t="s">
        <v>1</v>
      </c>
      <c r="N138" s="251" t="s">
        <v>41</v>
      </c>
      <c r="O138" s="82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AR138" s="240" t="s">
        <v>1474</v>
      </c>
      <c r="AT138" s="240" t="s">
        <v>394</v>
      </c>
      <c r="AU138" s="240" t="s">
        <v>89</v>
      </c>
      <c r="AY138" s="13" t="s">
        <v>166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3" t="s">
        <v>83</v>
      </c>
      <c r="BK138" s="241">
        <f>ROUND(I138*H138,2)</f>
        <v>0</v>
      </c>
      <c r="BL138" s="13" t="s">
        <v>426</v>
      </c>
      <c r="BM138" s="240" t="s">
        <v>1475</v>
      </c>
    </row>
    <row r="139" s="1" customFormat="1" ht="24" customHeight="1">
      <c r="B139" s="34"/>
      <c r="C139" s="229" t="s">
        <v>211</v>
      </c>
      <c r="D139" s="229" t="s">
        <v>168</v>
      </c>
      <c r="E139" s="230" t="s">
        <v>1476</v>
      </c>
      <c r="F139" s="231" t="s">
        <v>1477</v>
      </c>
      <c r="G139" s="232" t="s">
        <v>176</v>
      </c>
      <c r="H139" s="233">
        <v>560</v>
      </c>
      <c r="I139" s="234"/>
      <c r="J139" s="235">
        <f>ROUND(I139*H139,2)</f>
        <v>0</v>
      </c>
      <c r="K139" s="231" t="s">
        <v>196</v>
      </c>
      <c r="L139" s="39"/>
      <c r="M139" s="236" t="s">
        <v>1</v>
      </c>
      <c r="N139" s="237" t="s">
        <v>41</v>
      </c>
      <c r="O139" s="82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AR139" s="240" t="s">
        <v>230</v>
      </c>
      <c r="AT139" s="240" t="s">
        <v>168</v>
      </c>
      <c r="AU139" s="240" t="s">
        <v>89</v>
      </c>
      <c r="AY139" s="13" t="s">
        <v>166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3" t="s">
        <v>83</v>
      </c>
      <c r="BK139" s="241">
        <f>ROUND(I139*H139,2)</f>
        <v>0</v>
      </c>
      <c r="BL139" s="13" t="s">
        <v>230</v>
      </c>
      <c r="BM139" s="240" t="s">
        <v>1478</v>
      </c>
    </row>
    <row r="140" s="1" customFormat="1" ht="16.5" customHeight="1">
      <c r="B140" s="34"/>
      <c r="C140" s="242" t="s">
        <v>215</v>
      </c>
      <c r="D140" s="242" t="s">
        <v>394</v>
      </c>
      <c r="E140" s="243" t="s">
        <v>1479</v>
      </c>
      <c r="F140" s="244" t="s">
        <v>1480</v>
      </c>
      <c r="G140" s="245" t="s">
        <v>1481</v>
      </c>
      <c r="H140" s="246">
        <v>5.5999999999999996</v>
      </c>
      <c r="I140" s="247"/>
      <c r="J140" s="248">
        <f>ROUND(I140*H140,2)</f>
        <v>0</v>
      </c>
      <c r="K140" s="244" t="s">
        <v>196</v>
      </c>
      <c r="L140" s="249"/>
      <c r="M140" s="250" t="s">
        <v>1</v>
      </c>
      <c r="N140" s="251" t="s">
        <v>41</v>
      </c>
      <c r="O140" s="82"/>
      <c r="P140" s="238">
        <f>O140*H140</f>
        <v>0</v>
      </c>
      <c r="Q140" s="238">
        <v>6.9999999999999994E-05</v>
      </c>
      <c r="R140" s="238">
        <f>Q140*H140</f>
        <v>0.00039199999999999993</v>
      </c>
      <c r="S140" s="238">
        <v>0</v>
      </c>
      <c r="T140" s="239">
        <f>S140*H140</f>
        <v>0</v>
      </c>
      <c r="AR140" s="240" t="s">
        <v>686</v>
      </c>
      <c r="AT140" s="240" t="s">
        <v>394</v>
      </c>
      <c r="AU140" s="240" t="s">
        <v>89</v>
      </c>
      <c r="AY140" s="13" t="s">
        <v>166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3" t="s">
        <v>83</v>
      </c>
      <c r="BK140" s="241">
        <f>ROUND(I140*H140,2)</f>
        <v>0</v>
      </c>
      <c r="BL140" s="13" t="s">
        <v>686</v>
      </c>
      <c r="BM140" s="240" t="s">
        <v>1482</v>
      </c>
    </row>
    <row r="141" s="1" customFormat="1" ht="16.5" customHeight="1">
      <c r="B141" s="34"/>
      <c r="C141" s="229" t="s">
        <v>219</v>
      </c>
      <c r="D141" s="229" t="s">
        <v>168</v>
      </c>
      <c r="E141" s="230" t="s">
        <v>1483</v>
      </c>
      <c r="F141" s="231" t="s">
        <v>1484</v>
      </c>
      <c r="G141" s="232" t="s">
        <v>176</v>
      </c>
      <c r="H141" s="233">
        <v>280</v>
      </c>
      <c r="I141" s="234"/>
      <c r="J141" s="235">
        <f>ROUND(I141*H141,2)</f>
        <v>0</v>
      </c>
      <c r="K141" s="231" t="s">
        <v>196</v>
      </c>
      <c r="L141" s="39"/>
      <c r="M141" s="236" t="s">
        <v>1</v>
      </c>
      <c r="N141" s="237" t="s">
        <v>41</v>
      </c>
      <c r="O141" s="82"/>
      <c r="P141" s="238">
        <f>O141*H141</f>
        <v>0</v>
      </c>
      <c r="Q141" s="238">
        <v>0</v>
      </c>
      <c r="R141" s="238">
        <f>Q141*H141</f>
        <v>0</v>
      </c>
      <c r="S141" s="238">
        <v>0</v>
      </c>
      <c r="T141" s="239">
        <f>S141*H141</f>
        <v>0</v>
      </c>
      <c r="AR141" s="240" t="s">
        <v>426</v>
      </c>
      <c r="AT141" s="240" t="s">
        <v>168</v>
      </c>
      <c r="AU141" s="240" t="s">
        <v>89</v>
      </c>
      <c r="AY141" s="13" t="s">
        <v>166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3" t="s">
        <v>83</v>
      </c>
      <c r="BK141" s="241">
        <f>ROUND(I141*H141,2)</f>
        <v>0</v>
      </c>
      <c r="BL141" s="13" t="s">
        <v>426</v>
      </c>
      <c r="BM141" s="240" t="s">
        <v>1485</v>
      </c>
    </row>
    <row r="142" s="1" customFormat="1" ht="24" customHeight="1">
      <c r="B142" s="34"/>
      <c r="C142" s="242" t="s">
        <v>223</v>
      </c>
      <c r="D142" s="242" t="s">
        <v>394</v>
      </c>
      <c r="E142" s="243" t="s">
        <v>1486</v>
      </c>
      <c r="F142" s="244" t="s">
        <v>1487</v>
      </c>
      <c r="G142" s="245" t="s">
        <v>176</v>
      </c>
      <c r="H142" s="246">
        <v>280</v>
      </c>
      <c r="I142" s="247"/>
      <c r="J142" s="248">
        <f>ROUND(I142*H142,2)</f>
        <v>0</v>
      </c>
      <c r="K142" s="244" t="s">
        <v>196</v>
      </c>
      <c r="L142" s="249"/>
      <c r="M142" s="250" t="s">
        <v>1</v>
      </c>
      <c r="N142" s="251" t="s">
        <v>41</v>
      </c>
      <c r="O142" s="82"/>
      <c r="P142" s="238">
        <f>O142*H142</f>
        <v>0</v>
      </c>
      <c r="Q142" s="238">
        <v>4.0000000000000003E-05</v>
      </c>
      <c r="R142" s="238">
        <f>Q142*H142</f>
        <v>0.011200000000000002</v>
      </c>
      <c r="S142" s="238">
        <v>0</v>
      </c>
      <c r="T142" s="239">
        <f>S142*H142</f>
        <v>0</v>
      </c>
      <c r="AR142" s="240" t="s">
        <v>1474</v>
      </c>
      <c r="AT142" s="240" t="s">
        <v>394</v>
      </c>
      <c r="AU142" s="240" t="s">
        <v>89</v>
      </c>
      <c r="AY142" s="13" t="s">
        <v>166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3" t="s">
        <v>83</v>
      </c>
      <c r="BK142" s="241">
        <f>ROUND(I142*H142,2)</f>
        <v>0</v>
      </c>
      <c r="BL142" s="13" t="s">
        <v>426</v>
      </c>
      <c r="BM142" s="240" t="s">
        <v>1488</v>
      </c>
    </row>
    <row r="143" s="1" customFormat="1" ht="16.5" customHeight="1">
      <c r="B143" s="34"/>
      <c r="C143" s="229" t="s">
        <v>8</v>
      </c>
      <c r="D143" s="229" t="s">
        <v>168</v>
      </c>
      <c r="E143" s="230" t="s">
        <v>1483</v>
      </c>
      <c r="F143" s="231" t="s">
        <v>1484</v>
      </c>
      <c r="G143" s="232" t="s">
        <v>176</v>
      </c>
      <c r="H143" s="233">
        <v>380</v>
      </c>
      <c r="I143" s="234"/>
      <c r="J143" s="235">
        <f>ROUND(I143*H143,2)</f>
        <v>0</v>
      </c>
      <c r="K143" s="231" t="s">
        <v>196</v>
      </c>
      <c r="L143" s="39"/>
      <c r="M143" s="236" t="s">
        <v>1</v>
      </c>
      <c r="N143" s="237" t="s">
        <v>41</v>
      </c>
      <c r="O143" s="82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AR143" s="240" t="s">
        <v>426</v>
      </c>
      <c r="AT143" s="240" t="s">
        <v>168</v>
      </c>
      <c r="AU143" s="240" t="s">
        <v>89</v>
      </c>
      <c r="AY143" s="13" t="s">
        <v>166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3" t="s">
        <v>83</v>
      </c>
      <c r="BK143" s="241">
        <f>ROUND(I143*H143,2)</f>
        <v>0</v>
      </c>
      <c r="BL143" s="13" t="s">
        <v>426</v>
      </c>
      <c r="BM143" s="240" t="s">
        <v>1489</v>
      </c>
    </row>
    <row r="144" s="1" customFormat="1" ht="16.5" customHeight="1">
      <c r="B144" s="34"/>
      <c r="C144" s="242" t="s">
        <v>230</v>
      </c>
      <c r="D144" s="242" t="s">
        <v>394</v>
      </c>
      <c r="E144" s="243" t="s">
        <v>1490</v>
      </c>
      <c r="F144" s="244" t="s">
        <v>1491</v>
      </c>
      <c r="G144" s="245" t="s">
        <v>176</v>
      </c>
      <c r="H144" s="246">
        <v>380</v>
      </c>
      <c r="I144" s="247"/>
      <c r="J144" s="248">
        <f>ROUND(I144*H144,2)</f>
        <v>0</v>
      </c>
      <c r="K144" s="244" t="s">
        <v>196</v>
      </c>
      <c r="L144" s="249"/>
      <c r="M144" s="250" t="s">
        <v>1</v>
      </c>
      <c r="N144" s="251" t="s">
        <v>41</v>
      </c>
      <c r="O144" s="82"/>
      <c r="P144" s="238">
        <f>O144*H144</f>
        <v>0</v>
      </c>
      <c r="Q144" s="238">
        <v>3.0000000000000001E-05</v>
      </c>
      <c r="R144" s="238">
        <f>Q144*H144</f>
        <v>0.0114</v>
      </c>
      <c r="S144" s="238">
        <v>0</v>
      </c>
      <c r="T144" s="239">
        <f>S144*H144</f>
        <v>0</v>
      </c>
      <c r="AR144" s="240" t="s">
        <v>1474</v>
      </c>
      <c r="AT144" s="240" t="s">
        <v>394</v>
      </c>
      <c r="AU144" s="240" t="s">
        <v>89</v>
      </c>
      <c r="AY144" s="13" t="s">
        <v>166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3" t="s">
        <v>83</v>
      </c>
      <c r="BK144" s="241">
        <f>ROUND(I144*H144,2)</f>
        <v>0</v>
      </c>
      <c r="BL144" s="13" t="s">
        <v>426</v>
      </c>
      <c r="BM144" s="240" t="s">
        <v>1492</v>
      </c>
    </row>
    <row r="145" s="1" customFormat="1" ht="16.5" customHeight="1">
      <c r="B145" s="34"/>
      <c r="C145" s="229" t="s">
        <v>234</v>
      </c>
      <c r="D145" s="229" t="s">
        <v>168</v>
      </c>
      <c r="E145" s="230" t="s">
        <v>1493</v>
      </c>
      <c r="F145" s="231" t="s">
        <v>1494</v>
      </c>
      <c r="G145" s="232" t="s">
        <v>176</v>
      </c>
      <c r="H145" s="233">
        <v>15</v>
      </c>
      <c r="I145" s="234"/>
      <c r="J145" s="235">
        <f>ROUND(I145*H145,2)</f>
        <v>0</v>
      </c>
      <c r="K145" s="231" t="s">
        <v>196</v>
      </c>
      <c r="L145" s="39"/>
      <c r="M145" s="236" t="s">
        <v>1</v>
      </c>
      <c r="N145" s="237" t="s">
        <v>41</v>
      </c>
      <c r="O145" s="82"/>
      <c r="P145" s="238">
        <f>O145*H145</f>
        <v>0</v>
      </c>
      <c r="Q145" s="238">
        <v>0</v>
      </c>
      <c r="R145" s="238">
        <f>Q145*H145</f>
        <v>0</v>
      </c>
      <c r="S145" s="238">
        <v>0</v>
      </c>
      <c r="T145" s="239">
        <f>S145*H145</f>
        <v>0</v>
      </c>
      <c r="AR145" s="240" t="s">
        <v>426</v>
      </c>
      <c r="AT145" s="240" t="s">
        <v>168</v>
      </c>
      <c r="AU145" s="240" t="s">
        <v>89</v>
      </c>
      <c r="AY145" s="13" t="s">
        <v>166</v>
      </c>
      <c r="BE145" s="241">
        <f>IF(N145="základní",J145,0)</f>
        <v>0</v>
      </c>
      <c r="BF145" s="241">
        <f>IF(N145="snížená",J145,0)</f>
        <v>0</v>
      </c>
      <c r="BG145" s="241">
        <f>IF(N145="zákl. přenesená",J145,0)</f>
        <v>0</v>
      </c>
      <c r="BH145" s="241">
        <f>IF(N145="sníž. přenesená",J145,0)</f>
        <v>0</v>
      </c>
      <c r="BI145" s="241">
        <f>IF(N145="nulová",J145,0)</f>
        <v>0</v>
      </c>
      <c r="BJ145" s="13" t="s">
        <v>83</v>
      </c>
      <c r="BK145" s="241">
        <f>ROUND(I145*H145,2)</f>
        <v>0</v>
      </c>
      <c r="BL145" s="13" t="s">
        <v>426</v>
      </c>
      <c r="BM145" s="240" t="s">
        <v>1495</v>
      </c>
    </row>
    <row r="146" s="1" customFormat="1" ht="36" customHeight="1">
      <c r="B146" s="34"/>
      <c r="C146" s="242" t="s">
        <v>238</v>
      </c>
      <c r="D146" s="242" t="s">
        <v>394</v>
      </c>
      <c r="E146" s="243" t="s">
        <v>1496</v>
      </c>
      <c r="F146" s="244" t="s">
        <v>1497</v>
      </c>
      <c r="G146" s="245" t="s">
        <v>176</v>
      </c>
      <c r="H146" s="246">
        <v>15</v>
      </c>
      <c r="I146" s="247"/>
      <c r="J146" s="248">
        <f>ROUND(I146*H146,2)</f>
        <v>0</v>
      </c>
      <c r="K146" s="244" t="s">
        <v>196</v>
      </c>
      <c r="L146" s="249"/>
      <c r="M146" s="250" t="s">
        <v>1</v>
      </c>
      <c r="N146" s="251" t="s">
        <v>41</v>
      </c>
      <c r="O146" s="82"/>
      <c r="P146" s="238">
        <f>O146*H146</f>
        <v>0</v>
      </c>
      <c r="Q146" s="238">
        <v>0.00019000000000000001</v>
      </c>
      <c r="R146" s="238">
        <f>Q146*H146</f>
        <v>0.0028500000000000001</v>
      </c>
      <c r="S146" s="238">
        <v>0</v>
      </c>
      <c r="T146" s="239">
        <f>S146*H146</f>
        <v>0</v>
      </c>
      <c r="AR146" s="240" t="s">
        <v>1474</v>
      </c>
      <c r="AT146" s="240" t="s">
        <v>394</v>
      </c>
      <c r="AU146" s="240" t="s">
        <v>89</v>
      </c>
      <c r="AY146" s="13" t="s">
        <v>166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3" t="s">
        <v>83</v>
      </c>
      <c r="BK146" s="241">
        <f>ROUND(I146*H146,2)</f>
        <v>0</v>
      </c>
      <c r="BL146" s="13" t="s">
        <v>426</v>
      </c>
      <c r="BM146" s="240" t="s">
        <v>1498</v>
      </c>
    </row>
    <row r="147" s="1" customFormat="1" ht="24" customHeight="1">
      <c r="B147" s="34"/>
      <c r="C147" s="229" t="s">
        <v>242</v>
      </c>
      <c r="D147" s="229" t="s">
        <v>168</v>
      </c>
      <c r="E147" s="230" t="s">
        <v>1499</v>
      </c>
      <c r="F147" s="231" t="s">
        <v>1500</v>
      </c>
      <c r="G147" s="232" t="s">
        <v>176</v>
      </c>
      <c r="H147" s="233">
        <v>380</v>
      </c>
      <c r="I147" s="234"/>
      <c r="J147" s="235">
        <f>ROUND(I147*H147,2)</f>
        <v>0</v>
      </c>
      <c r="K147" s="231" t="s">
        <v>196</v>
      </c>
      <c r="L147" s="39"/>
      <c r="M147" s="236" t="s">
        <v>1</v>
      </c>
      <c r="N147" s="237" t="s">
        <v>41</v>
      </c>
      <c r="O147" s="82"/>
      <c r="P147" s="238">
        <f>O147*H147</f>
        <v>0</v>
      </c>
      <c r="Q147" s="238">
        <v>0</v>
      </c>
      <c r="R147" s="238">
        <f>Q147*H147</f>
        <v>0</v>
      </c>
      <c r="S147" s="238">
        <v>0</v>
      </c>
      <c r="T147" s="239">
        <f>S147*H147</f>
        <v>0</v>
      </c>
      <c r="AR147" s="240" t="s">
        <v>426</v>
      </c>
      <c r="AT147" s="240" t="s">
        <v>168</v>
      </c>
      <c r="AU147" s="240" t="s">
        <v>89</v>
      </c>
      <c r="AY147" s="13" t="s">
        <v>166</v>
      </c>
      <c r="BE147" s="241">
        <f>IF(N147="základní",J147,0)</f>
        <v>0</v>
      </c>
      <c r="BF147" s="241">
        <f>IF(N147="snížená",J147,0)</f>
        <v>0</v>
      </c>
      <c r="BG147" s="241">
        <f>IF(N147="zákl. přenesená",J147,0)</f>
        <v>0</v>
      </c>
      <c r="BH147" s="241">
        <f>IF(N147="sníž. přenesená",J147,0)</f>
        <v>0</v>
      </c>
      <c r="BI147" s="241">
        <f>IF(N147="nulová",J147,0)</f>
        <v>0</v>
      </c>
      <c r="BJ147" s="13" t="s">
        <v>83</v>
      </c>
      <c r="BK147" s="241">
        <f>ROUND(I147*H147,2)</f>
        <v>0</v>
      </c>
      <c r="BL147" s="13" t="s">
        <v>426</v>
      </c>
      <c r="BM147" s="240" t="s">
        <v>1501</v>
      </c>
    </row>
    <row r="148" s="1" customFormat="1" ht="24" customHeight="1">
      <c r="B148" s="34"/>
      <c r="C148" s="229" t="s">
        <v>248</v>
      </c>
      <c r="D148" s="229" t="s">
        <v>168</v>
      </c>
      <c r="E148" s="230" t="s">
        <v>1502</v>
      </c>
      <c r="F148" s="231" t="s">
        <v>1503</v>
      </c>
      <c r="G148" s="232" t="s">
        <v>205</v>
      </c>
      <c r="H148" s="233">
        <v>120</v>
      </c>
      <c r="I148" s="234"/>
      <c r="J148" s="235">
        <f>ROUND(I148*H148,2)</f>
        <v>0</v>
      </c>
      <c r="K148" s="231" t="s">
        <v>196</v>
      </c>
      <c r="L148" s="39"/>
      <c r="M148" s="236" t="s">
        <v>1</v>
      </c>
      <c r="N148" s="237" t="s">
        <v>41</v>
      </c>
      <c r="O148" s="82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AR148" s="240" t="s">
        <v>426</v>
      </c>
      <c r="AT148" s="240" t="s">
        <v>168</v>
      </c>
      <c r="AU148" s="240" t="s">
        <v>89</v>
      </c>
      <c r="AY148" s="13" t="s">
        <v>166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3" t="s">
        <v>83</v>
      </c>
      <c r="BK148" s="241">
        <f>ROUND(I148*H148,2)</f>
        <v>0</v>
      </c>
      <c r="BL148" s="13" t="s">
        <v>426</v>
      </c>
      <c r="BM148" s="240" t="s">
        <v>1504</v>
      </c>
    </row>
    <row r="149" s="1" customFormat="1" ht="24" customHeight="1">
      <c r="B149" s="34"/>
      <c r="C149" s="229" t="s">
        <v>7</v>
      </c>
      <c r="D149" s="229" t="s">
        <v>168</v>
      </c>
      <c r="E149" s="230" t="s">
        <v>1505</v>
      </c>
      <c r="F149" s="231" t="s">
        <v>1506</v>
      </c>
      <c r="G149" s="232" t="s">
        <v>176</v>
      </c>
      <c r="H149" s="233">
        <v>25</v>
      </c>
      <c r="I149" s="234"/>
      <c r="J149" s="235">
        <f>ROUND(I149*H149,2)</f>
        <v>0</v>
      </c>
      <c r="K149" s="231" t="s">
        <v>196</v>
      </c>
      <c r="L149" s="39"/>
      <c r="M149" s="236" t="s">
        <v>1</v>
      </c>
      <c r="N149" s="237" t="s">
        <v>41</v>
      </c>
      <c r="O149" s="82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AR149" s="240" t="s">
        <v>426</v>
      </c>
      <c r="AT149" s="240" t="s">
        <v>168</v>
      </c>
      <c r="AU149" s="240" t="s">
        <v>89</v>
      </c>
      <c r="AY149" s="13" t="s">
        <v>166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3" t="s">
        <v>83</v>
      </c>
      <c r="BK149" s="241">
        <f>ROUND(I149*H149,2)</f>
        <v>0</v>
      </c>
      <c r="BL149" s="13" t="s">
        <v>426</v>
      </c>
      <c r="BM149" s="240" t="s">
        <v>1507</v>
      </c>
    </row>
    <row r="150" s="1" customFormat="1" ht="24" customHeight="1">
      <c r="B150" s="34"/>
      <c r="C150" s="229" t="s">
        <v>255</v>
      </c>
      <c r="D150" s="229" t="s">
        <v>168</v>
      </c>
      <c r="E150" s="230" t="s">
        <v>1508</v>
      </c>
      <c r="F150" s="231" t="s">
        <v>1509</v>
      </c>
      <c r="G150" s="232" t="s">
        <v>176</v>
      </c>
      <c r="H150" s="233">
        <v>4</v>
      </c>
      <c r="I150" s="234"/>
      <c r="J150" s="235">
        <f>ROUND(I150*H150,2)</f>
        <v>0</v>
      </c>
      <c r="K150" s="231" t="s">
        <v>196</v>
      </c>
      <c r="L150" s="39"/>
      <c r="M150" s="236" t="s">
        <v>1</v>
      </c>
      <c r="N150" s="237" t="s">
        <v>41</v>
      </c>
      <c r="O150" s="82"/>
      <c r="P150" s="238">
        <f>O150*H150</f>
        <v>0</v>
      </c>
      <c r="Q150" s="238">
        <v>0</v>
      </c>
      <c r="R150" s="238">
        <f>Q150*H150</f>
        <v>0</v>
      </c>
      <c r="S150" s="238">
        <v>0</v>
      </c>
      <c r="T150" s="239">
        <f>S150*H150</f>
        <v>0</v>
      </c>
      <c r="AR150" s="240" t="s">
        <v>426</v>
      </c>
      <c r="AT150" s="240" t="s">
        <v>168</v>
      </c>
      <c r="AU150" s="240" t="s">
        <v>89</v>
      </c>
      <c r="AY150" s="13" t="s">
        <v>166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3" t="s">
        <v>83</v>
      </c>
      <c r="BK150" s="241">
        <f>ROUND(I150*H150,2)</f>
        <v>0</v>
      </c>
      <c r="BL150" s="13" t="s">
        <v>426</v>
      </c>
      <c r="BM150" s="240" t="s">
        <v>1510</v>
      </c>
    </row>
    <row r="151" s="1" customFormat="1" ht="24" customHeight="1">
      <c r="B151" s="34"/>
      <c r="C151" s="229" t="s">
        <v>259</v>
      </c>
      <c r="D151" s="229" t="s">
        <v>168</v>
      </c>
      <c r="E151" s="230" t="s">
        <v>1511</v>
      </c>
      <c r="F151" s="231" t="s">
        <v>1512</v>
      </c>
      <c r="G151" s="232" t="s">
        <v>205</v>
      </c>
      <c r="H151" s="233">
        <v>418</v>
      </c>
      <c r="I151" s="234"/>
      <c r="J151" s="235">
        <f>ROUND(I151*H151,2)</f>
        <v>0</v>
      </c>
      <c r="K151" s="231" t="s">
        <v>196</v>
      </c>
      <c r="L151" s="39"/>
      <c r="M151" s="236" t="s">
        <v>1</v>
      </c>
      <c r="N151" s="237" t="s">
        <v>41</v>
      </c>
      <c r="O151" s="82"/>
      <c r="P151" s="238">
        <f>O151*H151</f>
        <v>0</v>
      </c>
      <c r="Q151" s="238">
        <v>0</v>
      </c>
      <c r="R151" s="238">
        <f>Q151*H151</f>
        <v>0</v>
      </c>
      <c r="S151" s="238">
        <v>0</v>
      </c>
      <c r="T151" s="239">
        <f>S151*H151</f>
        <v>0</v>
      </c>
      <c r="AR151" s="240" t="s">
        <v>230</v>
      </c>
      <c r="AT151" s="240" t="s">
        <v>168</v>
      </c>
      <c r="AU151" s="240" t="s">
        <v>89</v>
      </c>
      <c r="AY151" s="13" t="s">
        <v>166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3" t="s">
        <v>83</v>
      </c>
      <c r="BK151" s="241">
        <f>ROUND(I151*H151,2)</f>
        <v>0</v>
      </c>
      <c r="BL151" s="13" t="s">
        <v>230</v>
      </c>
      <c r="BM151" s="240" t="s">
        <v>1513</v>
      </c>
    </row>
    <row r="152" s="1" customFormat="1" ht="16.5" customHeight="1">
      <c r="B152" s="34"/>
      <c r="C152" s="242" t="s">
        <v>263</v>
      </c>
      <c r="D152" s="242" t="s">
        <v>394</v>
      </c>
      <c r="E152" s="243" t="s">
        <v>1514</v>
      </c>
      <c r="F152" s="244" t="s">
        <v>1515</v>
      </c>
      <c r="G152" s="245" t="s">
        <v>205</v>
      </c>
      <c r="H152" s="246">
        <v>418</v>
      </c>
      <c r="I152" s="247"/>
      <c r="J152" s="248">
        <f>ROUND(I152*H152,2)</f>
        <v>0</v>
      </c>
      <c r="K152" s="244" t="s">
        <v>196</v>
      </c>
      <c r="L152" s="249"/>
      <c r="M152" s="250" t="s">
        <v>1</v>
      </c>
      <c r="N152" s="251" t="s">
        <v>41</v>
      </c>
      <c r="O152" s="82"/>
      <c r="P152" s="238">
        <f>O152*H152</f>
        <v>0</v>
      </c>
      <c r="Q152" s="238">
        <v>6.9999999999999994E-05</v>
      </c>
      <c r="R152" s="238">
        <f>Q152*H152</f>
        <v>0.029259999999999998</v>
      </c>
      <c r="S152" s="238">
        <v>0</v>
      </c>
      <c r="T152" s="239">
        <f>S152*H152</f>
        <v>0</v>
      </c>
      <c r="AR152" s="240" t="s">
        <v>296</v>
      </c>
      <c r="AT152" s="240" t="s">
        <v>394</v>
      </c>
      <c r="AU152" s="240" t="s">
        <v>89</v>
      </c>
      <c r="AY152" s="13" t="s">
        <v>166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3" t="s">
        <v>83</v>
      </c>
      <c r="BK152" s="241">
        <f>ROUND(I152*H152,2)</f>
        <v>0</v>
      </c>
      <c r="BL152" s="13" t="s">
        <v>230</v>
      </c>
      <c r="BM152" s="240" t="s">
        <v>1516</v>
      </c>
    </row>
    <row r="153" s="1" customFormat="1" ht="24" customHeight="1">
      <c r="B153" s="34"/>
      <c r="C153" s="229" t="s">
        <v>267</v>
      </c>
      <c r="D153" s="229" t="s">
        <v>168</v>
      </c>
      <c r="E153" s="230" t="s">
        <v>1517</v>
      </c>
      <c r="F153" s="231" t="s">
        <v>1518</v>
      </c>
      <c r="G153" s="232" t="s">
        <v>205</v>
      </c>
      <c r="H153" s="233">
        <v>230</v>
      </c>
      <c r="I153" s="234"/>
      <c r="J153" s="235">
        <f>ROUND(I153*H153,2)</f>
        <v>0</v>
      </c>
      <c r="K153" s="231" t="s">
        <v>196</v>
      </c>
      <c r="L153" s="39"/>
      <c r="M153" s="236" t="s">
        <v>1</v>
      </c>
      <c r="N153" s="237" t="s">
        <v>41</v>
      </c>
      <c r="O153" s="82"/>
      <c r="P153" s="238">
        <f>O153*H153</f>
        <v>0</v>
      </c>
      <c r="Q153" s="238">
        <v>0</v>
      </c>
      <c r="R153" s="238">
        <f>Q153*H153</f>
        <v>0</v>
      </c>
      <c r="S153" s="238">
        <v>0</v>
      </c>
      <c r="T153" s="239">
        <f>S153*H153</f>
        <v>0</v>
      </c>
      <c r="AR153" s="240" t="s">
        <v>230</v>
      </c>
      <c r="AT153" s="240" t="s">
        <v>168</v>
      </c>
      <c r="AU153" s="240" t="s">
        <v>89</v>
      </c>
      <c r="AY153" s="13" t="s">
        <v>166</v>
      </c>
      <c r="BE153" s="241">
        <f>IF(N153="základní",J153,0)</f>
        <v>0</v>
      </c>
      <c r="BF153" s="241">
        <f>IF(N153="snížená",J153,0)</f>
        <v>0</v>
      </c>
      <c r="BG153" s="241">
        <f>IF(N153="zákl. přenesená",J153,0)</f>
        <v>0</v>
      </c>
      <c r="BH153" s="241">
        <f>IF(N153="sníž. přenesená",J153,0)</f>
        <v>0</v>
      </c>
      <c r="BI153" s="241">
        <f>IF(N153="nulová",J153,0)</f>
        <v>0</v>
      </c>
      <c r="BJ153" s="13" t="s">
        <v>83</v>
      </c>
      <c r="BK153" s="241">
        <f>ROUND(I153*H153,2)</f>
        <v>0</v>
      </c>
      <c r="BL153" s="13" t="s">
        <v>230</v>
      </c>
      <c r="BM153" s="240" t="s">
        <v>1519</v>
      </c>
    </row>
    <row r="154" s="1" customFormat="1" ht="16.5" customHeight="1">
      <c r="B154" s="34"/>
      <c r="C154" s="242" t="s">
        <v>271</v>
      </c>
      <c r="D154" s="242" t="s">
        <v>394</v>
      </c>
      <c r="E154" s="243" t="s">
        <v>1520</v>
      </c>
      <c r="F154" s="244" t="s">
        <v>1521</v>
      </c>
      <c r="G154" s="245" t="s">
        <v>205</v>
      </c>
      <c r="H154" s="246">
        <v>230</v>
      </c>
      <c r="I154" s="247"/>
      <c r="J154" s="248">
        <f>ROUND(I154*H154,2)</f>
        <v>0</v>
      </c>
      <c r="K154" s="244" t="s">
        <v>196</v>
      </c>
      <c r="L154" s="249"/>
      <c r="M154" s="250" t="s">
        <v>1</v>
      </c>
      <c r="N154" s="251" t="s">
        <v>41</v>
      </c>
      <c r="O154" s="82"/>
      <c r="P154" s="238">
        <f>O154*H154</f>
        <v>0</v>
      </c>
      <c r="Q154" s="238">
        <v>0.00011</v>
      </c>
      <c r="R154" s="238">
        <f>Q154*H154</f>
        <v>0.0253</v>
      </c>
      <c r="S154" s="238">
        <v>0</v>
      </c>
      <c r="T154" s="239">
        <f>S154*H154</f>
        <v>0</v>
      </c>
      <c r="AR154" s="240" t="s">
        <v>296</v>
      </c>
      <c r="AT154" s="240" t="s">
        <v>394</v>
      </c>
      <c r="AU154" s="240" t="s">
        <v>89</v>
      </c>
      <c r="AY154" s="13" t="s">
        <v>166</v>
      </c>
      <c r="BE154" s="241">
        <f>IF(N154="základní",J154,0)</f>
        <v>0</v>
      </c>
      <c r="BF154" s="241">
        <f>IF(N154="snížená",J154,0)</f>
        <v>0</v>
      </c>
      <c r="BG154" s="241">
        <f>IF(N154="zákl. přenesená",J154,0)</f>
        <v>0</v>
      </c>
      <c r="BH154" s="241">
        <f>IF(N154="sníž. přenesená",J154,0)</f>
        <v>0</v>
      </c>
      <c r="BI154" s="241">
        <f>IF(N154="nulová",J154,0)</f>
        <v>0</v>
      </c>
      <c r="BJ154" s="13" t="s">
        <v>83</v>
      </c>
      <c r="BK154" s="241">
        <f>ROUND(I154*H154,2)</f>
        <v>0</v>
      </c>
      <c r="BL154" s="13" t="s">
        <v>230</v>
      </c>
      <c r="BM154" s="240" t="s">
        <v>1522</v>
      </c>
    </row>
    <row r="155" s="1" customFormat="1" ht="24" customHeight="1">
      <c r="B155" s="34"/>
      <c r="C155" s="229" t="s">
        <v>275</v>
      </c>
      <c r="D155" s="229" t="s">
        <v>168</v>
      </c>
      <c r="E155" s="230" t="s">
        <v>1523</v>
      </c>
      <c r="F155" s="231" t="s">
        <v>1524</v>
      </c>
      <c r="G155" s="232" t="s">
        <v>205</v>
      </c>
      <c r="H155" s="233">
        <v>42</v>
      </c>
      <c r="I155" s="234"/>
      <c r="J155" s="235">
        <f>ROUND(I155*H155,2)</f>
        <v>0</v>
      </c>
      <c r="K155" s="231" t="s">
        <v>196</v>
      </c>
      <c r="L155" s="39"/>
      <c r="M155" s="236" t="s">
        <v>1</v>
      </c>
      <c r="N155" s="237" t="s">
        <v>41</v>
      </c>
      <c r="O155" s="82"/>
      <c r="P155" s="238">
        <f>O155*H155</f>
        <v>0</v>
      </c>
      <c r="Q155" s="238">
        <v>0</v>
      </c>
      <c r="R155" s="238">
        <f>Q155*H155</f>
        <v>0</v>
      </c>
      <c r="S155" s="238">
        <v>0</v>
      </c>
      <c r="T155" s="239">
        <f>S155*H155</f>
        <v>0</v>
      </c>
      <c r="AR155" s="240" t="s">
        <v>230</v>
      </c>
      <c r="AT155" s="240" t="s">
        <v>168</v>
      </c>
      <c r="AU155" s="240" t="s">
        <v>89</v>
      </c>
      <c r="AY155" s="13" t="s">
        <v>166</v>
      </c>
      <c r="BE155" s="241">
        <f>IF(N155="základní",J155,0)</f>
        <v>0</v>
      </c>
      <c r="BF155" s="241">
        <f>IF(N155="snížená",J155,0)</f>
        <v>0</v>
      </c>
      <c r="BG155" s="241">
        <f>IF(N155="zákl. přenesená",J155,0)</f>
        <v>0</v>
      </c>
      <c r="BH155" s="241">
        <f>IF(N155="sníž. přenesená",J155,0)</f>
        <v>0</v>
      </c>
      <c r="BI155" s="241">
        <f>IF(N155="nulová",J155,0)</f>
        <v>0</v>
      </c>
      <c r="BJ155" s="13" t="s">
        <v>83</v>
      </c>
      <c r="BK155" s="241">
        <f>ROUND(I155*H155,2)</f>
        <v>0</v>
      </c>
      <c r="BL155" s="13" t="s">
        <v>230</v>
      </c>
      <c r="BM155" s="240" t="s">
        <v>1525</v>
      </c>
    </row>
    <row r="156" s="1" customFormat="1" ht="16.5" customHeight="1">
      <c r="B156" s="34"/>
      <c r="C156" s="242" t="s">
        <v>280</v>
      </c>
      <c r="D156" s="242" t="s">
        <v>394</v>
      </c>
      <c r="E156" s="243" t="s">
        <v>1526</v>
      </c>
      <c r="F156" s="244" t="s">
        <v>1527</v>
      </c>
      <c r="G156" s="245" t="s">
        <v>205</v>
      </c>
      <c r="H156" s="246">
        <v>42</v>
      </c>
      <c r="I156" s="247"/>
      <c r="J156" s="248">
        <f>ROUND(I156*H156,2)</f>
        <v>0</v>
      </c>
      <c r="K156" s="244" t="s">
        <v>196</v>
      </c>
      <c r="L156" s="249"/>
      <c r="M156" s="250" t="s">
        <v>1</v>
      </c>
      <c r="N156" s="251" t="s">
        <v>41</v>
      </c>
      <c r="O156" s="82"/>
      <c r="P156" s="238">
        <f>O156*H156</f>
        <v>0</v>
      </c>
      <c r="Q156" s="238">
        <v>0.00038000000000000002</v>
      </c>
      <c r="R156" s="238">
        <f>Q156*H156</f>
        <v>0.015960000000000002</v>
      </c>
      <c r="S156" s="238">
        <v>0</v>
      </c>
      <c r="T156" s="239">
        <f>S156*H156</f>
        <v>0</v>
      </c>
      <c r="AR156" s="240" t="s">
        <v>296</v>
      </c>
      <c r="AT156" s="240" t="s">
        <v>394</v>
      </c>
      <c r="AU156" s="240" t="s">
        <v>89</v>
      </c>
      <c r="AY156" s="13" t="s">
        <v>166</v>
      </c>
      <c r="BE156" s="241">
        <f>IF(N156="základní",J156,0)</f>
        <v>0</v>
      </c>
      <c r="BF156" s="241">
        <f>IF(N156="snížená",J156,0)</f>
        <v>0</v>
      </c>
      <c r="BG156" s="241">
        <f>IF(N156="zákl. přenesená",J156,0)</f>
        <v>0</v>
      </c>
      <c r="BH156" s="241">
        <f>IF(N156="sníž. přenesená",J156,0)</f>
        <v>0</v>
      </c>
      <c r="BI156" s="241">
        <f>IF(N156="nulová",J156,0)</f>
        <v>0</v>
      </c>
      <c r="BJ156" s="13" t="s">
        <v>83</v>
      </c>
      <c r="BK156" s="241">
        <f>ROUND(I156*H156,2)</f>
        <v>0</v>
      </c>
      <c r="BL156" s="13" t="s">
        <v>230</v>
      </c>
      <c r="BM156" s="240" t="s">
        <v>1528</v>
      </c>
    </row>
    <row r="157" s="1" customFormat="1" ht="24" customHeight="1">
      <c r="B157" s="34"/>
      <c r="C157" s="229" t="s">
        <v>284</v>
      </c>
      <c r="D157" s="229" t="s">
        <v>168</v>
      </c>
      <c r="E157" s="230" t="s">
        <v>1529</v>
      </c>
      <c r="F157" s="231" t="s">
        <v>1530</v>
      </c>
      <c r="G157" s="232" t="s">
        <v>205</v>
      </c>
      <c r="H157" s="233">
        <v>39</v>
      </c>
      <c r="I157" s="234"/>
      <c r="J157" s="235">
        <f>ROUND(I157*H157,2)</f>
        <v>0</v>
      </c>
      <c r="K157" s="231" t="s">
        <v>196</v>
      </c>
      <c r="L157" s="39"/>
      <c r="M157" s="236" t="s">
        <v>1</v>
      </c>
      <c r="N157" s="237" t="s">
        <v>41</v>
      </c>
      <c r="O157" s="82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AR157" s="240" t="s">
        <v>230</v>
      </c>
      <c r="AT157" s="240" t="s">
        <v>168</v>
      </c>
      <c r="AU157" s="240" t="s">
        <v>89</v>
      </c>
      <c r="AY157" s="13" t="s">
        <v>166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3" t="s">
        <v>83</v>
      </c>
      <c r="BK157" s="241">
        <f>ROUND(I157*H157,2)</f>
        <v>0</v>
      </c>
      <c r="BL157" s="13" t="s">
        <v>230</v>
      </c>
      <c r="BM157" s="240" t="s">
        <v>1531</v>
      </c>
    </row>
    <row r="158" s="1" customFormat="1" ht="16.5" customHeight="1">
      <c r="B158" s="34"/>
      <c r="C158" s="242" t="s">
        <v>288</v>
      </c>
      <c r="D158" s="242" t="s">
        <v>394</v>
      </c>
      <c r="E158" s="243" t="s">
        <v>1532</v>
      </c>
      <c r="F158" s="244" t="s">
        <v>1533</v>
      </c>
      <c r="G158" s="245" t="s">
        <v>205</v>
      </c>
      <c r="H158" s="246">
        <v>39</v>
      </c>
      <c r="I158" s="247"/>
      <c r="J158" s="248">
        <f>ROUND(I158*H158,2)</f>
        <v>0</v>
      </c>
      <c r="K158" s="244" t="s">
        <v>196</v>
      </c>
      <c r="L158" s="249"/>
      <c r="M158" s="250" t="s">
        <v>1</v>
      </c>
      <c r="N158" s="251" t="s">
        <v>41</v>
      </c>
      <c r="O158" s="82"/>
      <c r="P158" s="238">
        <f>O158*H158</f>
        <v>0</v>
      </c>
      <c r="Q158" s="238">
        <v>0.00089999999999999998</v>
      </c>
      <c r="R158" s="238">
        <f>Q158*H158</f>
        <v>0.035099999999999999</v>
      </c>
      <c r="S158" s="238">
        <v>0</v>
      </c>
      <c r="T158" s="239">
        <f>S158*H158</f>
        <v>0</v>
      </c>
      <c r="AR158" s="240" t="s">
        <v>296</v>
      </c>
      <c r="AT158" s="240" t="s">
        <v>394</v>
      </c>
      <c r="AU158" s="240" t="s">
        <v>89</v>
      </c>
      <c r="AY158" s="13" t="s">
        <v>166</v>
      </c>
      <c r="BE158" s="241">
        <f>IF(N158="základní",J158,0)</f>
        <v>0</v>
      </c>
      <c r="BF158" s="241">
        <f>IF(N158="snížená",J158,0)</f>
        <v>0</v>
      </c>
      <c r="BG158" s="241">
        <f>IF(N158="zákl. přenesená",J158,0)</f>
        <v>0</v>
      </c>
      <c r="BH158" s="241">
        <f>IF(N158="sníž. přenesená",J158,0)</f>
        <v>0</v>
      </c>
      <c r="BI158" s="241">
        <f>IF(N158="nulová",J158,0)</f>
        <v>0</v>
      </c>
      <c r="BJ158" s="13" t="s">
        <v>83</v>
      </c>
      <c r="BK158" s="241">
        <f>ROUND(I158*H158,2)</f>
        <v>0</v>
      </c>
      <c r="BL158" s="13" t="s">
        <v>230</v>
      </c>
      <c r="BM158" s="240" t="s">
        <v>1534</v>
      </c>
    </row>
    <row r="159" s="1" customFormat="1" ht="24" customHeight="1">
      <c r="B159" s="34"/>
      <c r="C159" s="229" t="s">
        <v>292</v>
      </c>
      <c r="D159" s="229" t="s">
        <v>168</v>
      </c>
      <c r="E159" s="230" t="s">
        <v>1535</v>
      </c>
      <c r="F159" s="231" t="s">
        <v>1536</v>
      </c>
      <c r="G159" s="232" t="s">
        <v>205</v>
      </c>
      <c r="H159" s="233">
        <v>43</v>
      </c>
      <c r="I159" s="234"/>
      <c r="J159" s="235">
        <f>ROUND(I159*H159,2)</f>
        <v>0</v>
      </c>
      <c r="K159" s="231" t="s">
        <v>196</v>
      </c>
      <c r="L159" s="39"/>
      <c r="M159" s="236" t="s">
        <v>1</v>
      </c>
      <c r="N159" s="237" t="s">
        <v>41</v>
      </c>
      <c r="O159" s="82"/>
      <c r="P159" s="238">
        <f>O159*H159</f>
        <v>0</v>
      </c>
      <c r="Q159" s="238">
        <v>0</v>
      </c>
      <c r="R159" s="238">
        <f>Q159*H159</f>
        <v>0</v>
      </c>
      <c r="S159" s="238">
        <v>0</v>
      </c>
      <c r="T159" s="239">
        <f>S159*H159</f>
        <v>0</v>
      </c>
      <c r="AR159" s="240" t="s">
        <v>230</v>
      </c>
      <c r="AT159" s="240" t="s">
        <v>168</v>
      </c>
      <c r="AU159" s="240" t="s">
        <v>89</v>
      </c>
      <c r="AY159" s="13" t="s">
        <v>166</v>
      </c>
      <c r="BE159" s="241">
        <f>IF(N159="základní",J159,0)</f>
        <v>0</v>
      </c>
      <c r="BF159" s="241">
        <f>IF(N159="snížená",J159,0)</f>
        <v>0</v>
      </c>
      <c r="BG159" s="241">
        <f>IF(N159="zákl. přenesená",J159,0)</f>
        <v>0</v>
      </c>
      <c r="BH159" s="241">
        <f>IF(N159="sníž. přenesená",J159,0)</f>
        <v>0</v>
      </c>
      <c r="BI159" s="241">
        <f>IF(N159="nulová",J159,0)</f>
        <v>0</v>
      </c>
      <c r="BJ159" s="13" t="s">
        <v>83</v>
      </c>
      <c r="BK159" s="241">
        <f>ROUND(I159*H159,2)</f>
        <v>0</v>
      </c>
      <c r="BL159" s="13" t="s">
        <v>230</v>
      </c>
      <c r="BM159" s="240" t="s">
        <v>1537</v>
      </c>
    </row>
    <row r="160" s="1" customFormat="1" ht="16.5" customHeight="1">
      <c r="B160" s="34"/>
      <c r="C160" s="242" t="s">
        <v>296</v>
      </c>
      <c r="D160" s="242" t="s">
        <v>394</v>
      </c>
      <c r="E160" s="243" t="s">
        <v>1538</v>
      </c>
      <c r="F160" s="244" t="s">
        <v>1533</v>
      </c>
      <c r="G160" s="245" t="s">
        <v>205</v>
      </c>
      <c r="H160" s="246">
        <v>43</v>
      </c>
      <c r="I160" s="247"/>
      <c r="J160" s="248">
        <f>ROUND(I160*H160,2)</f>
        <v>0</v>
      </c>
      <c r="K160" s="244" t="s">
        <v>1</v>
      </c>
      <c r="L160" s="249"/>
      <c r="M160" s="250" t="s">
        <v>1</v>
      </c>
      <c r="N160" s="251" t="s">
        <v>41</v>
      </c>
      <c r="O160" s="82"/>
      <c r="P160" s="238">
        <f>O160*H160</f>
        <v>0</v>
      </c>
      <c r="Q160" s="238">
        <v>0.00089999999999999998</v>
      </c>
      <c r="R160" s="238">
        <f>Q160*H160</f>
        <v>0.038699999999999998</v>
      </c>
      <c r="S160" s="238">
        <v>0</v>
      </c>
      <c r="T160" s="239">
        <f>S160*H160</f>
        <v>0</v>
      </c>
      <c r="AR160" s="240" t="s">
        <v>296</v>
      </c>
      <c r="AT160" s="240" t="s">
        <v>394</v>
      </c>
      <c r="AU160" s="240" t="s">
        <v>89</v>
      </c>
      <c r="AY160" s="13" t="s">
        <v>166</v>
      </c>
      <c r="BE160" s="241">
        <f>IF(N160="základní",J160,0)</f>
        <v>0</v>
      </c>
      <c r="BF160" s="241">
        <f>IF(N160="snížená",J160,0)</f>
        <v>0</v>
      </c>
      <c r="BG160" s="241">
        <f>IF(N160="zákl. přenesená",J160,0)</f>
        <v>0</v>
      </c>
      <c r="BH160" s="241">
        <f>IF(N160="sníž. přenesená",J160,0)</f>
        <v>0</v>
      </c>
      <c r="BI160" s="241">
        <f>IF(N160="nulová",J160,0)</f>
        <v>0</v>
      </c>
      <c r="BJ160" s="13" t="s">
        <v>83</v>
      </c>
      <c r="BK160" s="241">
        <f>ROUND(I160*H160,2)</f>
        <v>0</v>
      </c>
      <c r="BL160" s="13" t="s">
        <v>230</v>
      </c>
      <c r="BM160" s="240" t="s">
        <v>1539</v>
      </c>
    </row>
    <row r="161" s="1" customFormat="1" ht="24" customHeight="1">
      <c r="B161" s="34"/>
      <c r="C161" s="229" t="s">
        <v>300</v>
      </c>
      <c r="D161" s="229" t="s">
        <v>168</v>
      </c>
      <c r="E161" s="230" t="s">
        <v>1540</v>
      </c>
      <c r="F161" s="231" t="s">
        <v>1541</v>
      </c>
      <c r="G161" s="232" t="s">
        <v>205</v>
      </c>
      <c r="H161" s="233">
        <v>28</v>
      </c>
      <c r="I161" s="234"/>
      <c r="J161" s="235">
        <f>ROUND(I161*H161,2)</f>
        <v>0</v>
      </c>
      <c r="K161" s="231" t="s">
        <v>1</v>
      </c>
      <c r="L161" s="39"/>
      <c r="M161" s="236" t="s">
        <v>1</v>
      </c>
      <c r="N161" s="237" t="s">
        <v>41</v>
      </c>
      <c r="O161" s="82"/>
      <c r="P161" s="238">
        <f>O161*H161</f>
        <v>0</v>
      </c>
      <c r="Q161" s="238">
        <v>0</v>
      </c>
      <c r="R161" s="238">
        <f>Q161*H161</f>
        <v>0</v>
      </c>
      <c r="S161" s="238">
        <v>0</v>
      </c>
      <c r="T161" s="239">
        <f>S161*H161</f>
        <v>0</v>
      </c>
      <c r="AR161" s="240" t="s">
        <v>230</v>
      </c>
      <c r="AT161" s="240" t="s">
        <v>168</v>
      </c>
      <c r="AU161" s="240" t="s">
        <v>89</v>
      </c>
      <c r="AY161" s="13" t="s">
        <v>166</v>
      </c>
      <c r="BE161" s="241">
        <f>IF(N161="základní",J161,0)</f>
        <v>0</v>
      </c>
      <c r="BF161" s="241">
        <f>IF(N161="snížená",J161,0)</f>
        <v>0</v>
      </c>
      <c r="BG161" s="241">
        <f>IF(N161="zákl. přenesená",J161,0)</f>
        <v>0</v>
      </c>
      <c r="BH161" s="241">
        <f>IF(N161="sníž. přenesená",J161,0)</f>
        <v>0</v>
      </c>
      <c r="BI161" s="241">
        <f>IF(N161="nulová",J161,0)</f>
        <v>0</v>
      </c>
      <c r="BJ161" s="13" t="s">
        <v>83</v>
      </c>
      <c r="BK161" s="241">
        <f>ROUND(I161*H161,2)</f>
        <v>0</v>
      </c>
      <c r="BL161" s="13" t="s">
        <v>230</v>
      </c>
      <c r="BM161" s="240" t="s">
        <v>1542</v>
      </c>
    </row>
    <row r="162" s="1" customFormat="1" ht="16.5" customHeight="1">
      <c r="B162" s="34"/>
      <c r="C162" s="242" t="s">
        <v>304</v>
      </c>
      <c r="D162" s="242" t="s">
        <v>394</v>
      </c>
      <c r="E162" s="243" t="s">
        <v>1543</v>
      </c>
      <c r="F162" s="244" t="s">
        <v>1544</v>
      </c>
      <c r="G162" s="245" t="s">
        <v>205</v>
      </c>
      <c r="H162" s="246">
        <v>28</v>
      </c>
      <c r="I162" s="247"/>
      <c r="J162" s="248">
        <f>ROUND(I162*H162,2)</f>
        <v>0</v>
      </c>
      <c r="K162" s="244" t="s">
        <v>1</v>
      </c>
      <c r="L162" s="249"/>
      <c r="M162" s="250" t="s">
        <v>1</v>
      </c>
      <c r="N162" s="251" t="s">
        <v>41</v>
      </c>
      <c r="O162" s="82"/>
      <c r="P162" s="238">
        <f>O162*H162</f>
        <v>0</v>
      </c>
      <c r="Q162" s="238">
        <v>0.00021000000000000001</v>
      </c>
      <c r="R162" s="238">
        <f>Q162*H162</f>
        <v>0.0058799999999999998</v>
      </c>
      <c r="S162" s="238">
        <v>0</v>
      </c>
      <c r="T162" s="239">
        <f>S162*H162</f>
        <v>0</v>
      </c>
      <c r="AR162" s="240" t="s">
        <v>296</v>
      </c>
      <c r="AT162" s="240" t="s">
        <v>394</v>
      </c>
      <c r="AU162" s="240" t="s">
        <v>89</v>
      </c>
      <c r="AY162" s="13" t="s">
        <v>166</v>
      </c>
      <c r="BE162" s="241">
        <f>IF(N162="základní",J162,0)</f>
        <v>0</v>
      </c>
      <c r="BF162" s="241">
        <f>IF(N162="snížená",J162,0)</f>
        <v>0</v>
      </c>
      <c r="BG162" s="241">
        <f>IF(N162="zákl. přenesená",J162,0)</f>
        <v>0</v>
      </c>
      <c r="BH162" s="241">
        <f>IF(N162="sníž. přenesená",J162,0)</f>
        <v>0</v>
      </c>
      <c r="BI162" s="241">
        <f>IF(N162="nulová",J162,0)</f>
        <v>0</v>
      </c>
      <c r="BJ162" s="13" t="s">
        <v>83</v>
      </c>
      <c r="BK162" s="241">
        <f>ROUND(I162*H162,2)</f>
        <v>0</v>
      </c>
      <c r="BL162" s="13" t="s">
        <v>230</v>
      </c>
      <c r="BM162" s="240" t="s">
        <v>1545</v>
      </c>
    </row>
    <row r="163" s="1" customFormat="1" ht="24" customHeight="1">
      <c r="B163" s="34"/>
      <c r="C163" s="229" t="s">
        <v>308</v>
      </c>
      <c r="D163" s="229" t="s">
        <v>168</v>
      </c>
      <c r="E163" s="230" t="s">
        <v>1546</v>
      </c>
      <c r="F163" s="231" t="s">
        <v>1547</v>
      </c>
      <c r="G163" s="232" t="s">
        <v>205</v>
      </c>
      <c r="H163" s="233">
        <v>42</v>
      </c>
      <c r="I163" s="234"/>
      <c r="J163" s="235">
        <f>ROUND(I163*H163,2)</f>
        <v>0</v>
      </c>
      <c r="K163" s="231" t="s">
        <v>1</v>
      </c>
      <c r="L163" s="39"/>
      <c r="M163" s="236" t="s">
        <v>1</v>
      </c>
      <c r="N163" s="237" t="s">
        <v>41</v>
      </c>
      <c r="O163" s="82"/>
      <c r="P163" s="238">
        <f>O163*H163</f>
        <v>0</v>
      </c>
      <c r="Q163" s="238">
        <v>0</v>
      </c>
      <c r="R163" s="238">
        <f>Q163*H163</f>
        <v>0</v>
      </c>
      <c r="S163" s="238">
        <v>0</v>
      </c>
      <c r="T163" s="239">
        <f>S163*H163</f>
        <v>0</v>
      </c>
      <c r="AR163" s="240" t="s">
        <v>230</v>
      </c>
      <c r="AT163" s="240" t="s">
        <v>168</v>
      </c>
      <c r="AU163" s="240" t="s">
        <v>89</v>
      </c>
      <c r="AY163" s="13" t="s">
        <v>166</v>
      </c>
      <c r="BE163" s="241">
        <f>IF(N163="základní",J163,0)</f>
        <v>0</v>
      </c>
      <c r="BF163" s="241">
        <f>IF(N163="snížená",J163,0)</f>
        <v>0</v>
      </c>
      <c r="BG163" s="241">
        <f>IF(N163="zákl. přenesená",J163,0)</f>
        <v>0</v>
      </c>
      <c r="BH163" s="241">
        <f>IF(N163="sníž. přenesená",J163,0)</f>
        <v>0</v>
      </c>
      <c r="BI163" s="241">
        <f>IF(N163="nulová",J163,0)</f>
        <v>0</v>
      </c>
      <c r="BJ163" s="13" t="s">
        <v>83</v>
      </c>
      <c r="BK163" s="241">
        <f>ROUND(I163*H163,2)</f>
        <v>0</v>
      </c>
      <c r="BL163" s="13" t="s">
        <v>230</v>
      </c>
      <c r="BM163" s="240" t="s">
        <v>1548</v>
      </c>
    </row>
    <row r="164" s="1" customFormat="1" ht="16.5" customHeight="1">
      <c r="B164" s="34"/>
      <c r="C164" s="242" t="s">
        <v>313</v>
      </c>
      <c r="D164" s="242" t="s">
        <v>394</v>
      </c>
      <c r="E164" s="243" t="s">
        <v>1549</v>
      </c>
      <c r="F164" s="244" t="s">
        <v>1550</v>
      </c>
      <c r="G164" s="245" t="s">
        <v>205</v>
      </c>
      <c r="H164" s="246">
        <v>42</v>
      </c>
      <c r="I164" s="247"/>
      <c r="J164" s="248">
        <f>ROUND(I164*H164,2)</f>
        <v>0</v>
      </c>
      <c r="K164" s="244" t="s">
        <v>1</v>
      </c>
      <c r="L164" s="249"/>
      <c r="M164" s="250" t="s">
        <v>1</v>
      </c>
      <c r="N164" s="251" t="s">
        <v>41</v>
      </c>
      <c r="O164" s="82"/>
      <c r="P164" s="238">
        <f>O164*H164</f>
        <v>0</v>
      </c>
      <c r="Q164" s="238">
        <v>0.00033</v>
      </c>
      <c r="R164" s="238">
        <f>Q164*H164</f>
        <v>0.013860000000000001</v>
      </c>
      <c r="S164" s="238">
        <v>0</v>
      </c>
      <c r="T164" s="239">
        <f>S164*H164</f>
        <v>0</v>
      </c>
      <c r="AR164" s="240" t="s">
        <v>296</v>
      </c>
      <c r="AT164" s="240" t="s">
        <v>394</v>
      </c>
      <c r="AU164" s="240" t="s">
        <v>89</v>
      </c>
      <c r="AY164" s="13" t="s">
        <v>166</v>
      </c>
      <c r="BE164" s="241">
        <f>IF(N164="základní",J164,0)</f>
        <v>0</v>
      </c>
      <c r="BF164" s="241">
        <f>IF(N164="snížená",J164,0)</f>
        <v>0</v>
      </c>
      <c r="BG164" s="241">
        <f>IF(N164="zákl. přenesená",J164,0)</f>
        <v>0</v>
      </c>
      <c r="BH164" s="241">
        <f>IF(N164="sníž. přenesená",J164,0)</f>
        <v>0</v>
      </c>
      <c r="BI164" s="241">
        <f>IF(N164="nulová",J164,0)</f>
        <v>0</v>
      </c>
      <c r="BJ164" s="13" t="s">
        <v>83</v>
      </c>
      <c r="BK164" s="241">
        <f>ROUND(I164*H164,2)</f>
        <v>0</v>
      </c>
      <c r="BL164" s="13" t="s">
        <v>230</v>
      </c>
      <c r="BM164" s="240" t="s">
        <v>1551</v>
      </c>
    </row>
    <row r="165" s="1" customFormat="1" ht="24" customHeight="1">
      <c r="B165" s="34"/>
      <c r="C165" s="229" t="s">
        <v>317</v>
      </c>
      <c r="D165" s="229" t="s">
        <v>168</v>
      </c>
      <c r="E165" s="230" t="s">
        <v>1552</v>
      </c>
      <c r="F165" s="231" t="s">
        <v>1553</v>
      </c>
      <c r="G165" s="232" t="s">
        <v>205</v>
      </c>
      <c r="H165" s="233">
        <v>6656</v>
      </c>
      <c r="I165" s="234"/>
      <c r="J165" s="235">
        <f>ROUND(I165*H165,2)</f>
        <v>0</v>
      </c>
      <c r="K165" s="231" t="s">
        <v>196</v>
      </c>
      <c r="L165" s="39"/>
      <c r="M165" s="236" t="s">
        <v>1</v>
      </c>
      <c r="N165" s="237" t="s">
        <v>41</v>
      </c>
      <c r="O165" s="82"/>
      <c r="P165" s="238">
        <f>O165*H165</f>
        <v>0</v>
      </c>
      <c r="Q165" s="238">
        <v>0</v>
      </c>
      <c r="R165" s="238">
        <f>Q165*H165</f>
        <v>0</v>
      </c>
      <c r="S165" s="238">
        <v>0</v>
      </c>
      <c r="T165" s="239">
        <f>S165*H165</f>
        <v>0</v>
      </c>
      <c r="AR165" s="240" t="s">
        <v>230</v>
      </c>
      <c r="AT165" s="240" t="s">
        <v>168</v>
      </c>
      <c r="AU165" s="240" t="s">
        <v>89</v>
      </c>
      <c r="AY165" s="13" t="s">
        <v>166</v>
      </c>
      <c r="BE165" s="241">
        <f>IF(N165="základní",J165,0)</f>
        <v>0</v>
      </c>
      <c r="BF165" s="241">
        <f>IF(N165="snížená",J165,0)</f>
        <v>0</v>
      </c>
      <c r="BG165" s="241">
        <f>IF(N165="zákl. přenesená",J165,0)</f>
        <v>0</v>
      </c>
      <c r="BH165" s="241">
        <f>IF(N165="sníž. přenesená",J165,0)</f>
        <v>0</v>
      </c>
      <c r="BI165" s="241">
        <f>IF(N165="nulová",J165,0)</f>
        <v>0</v>
      </c>
      <c r="BJ165" s="13" t="s">
        <v>83</v>
      </c>
      <c r="BK165" s="241">
        <f>ROUND(I165*H165,2)</f>
        <v>0</v>
      </c>
      <c r="BL165" s="13" t="s">
        <v>230</v>
      </c>
      <c r="BM165" s="240" t="s">
        <v>1554</v>
      </c>
    </row>
    <row r="166" s="1" customFormat="1" ht="16.5" customHeight="1">
      <c r="B166" s="34"/>
      <c r="C166" s="242" t="s">
        <v>321</v>
      </c>
      <c r="D166" s="242" t="s">
        <v>394</v>
      </c>
      <c r="E166" s="243" t="s">
        <v>1555</v>
      </c>
      <c r="F166" s="244" t="s">
        <v>1556</v>
      </c>
      <c r="G166" s="245" t="s">
        <v>205</v>
      </c>
      <c r="H166" s="246">
        <v>3732</v>
      </c>
      <c r="I166" s="247"/>
      <c r="J166" s="248">
        <f>ROUND(I166*H166,2)</f>
        <v>0</v>
      </c>
      <c r="K166" s="244" t="s">
        <v>196</v>
      </c>
      <c r="L166" s="249"/>
      <c r="M166" s="250" t="s">
        <v>1</v>
      </c>
      <c r="N166" s="251" t="s">
        <v>41</v>
      </c>
      <c r="O166" s="82"/>
      <c r="P166" s="238">
        <f>O166*H166</f>
        <v>0</v>
      </c>
      <c r="Q166" s="238">
        <v>0.00012</v>
      </c>
      <c r="R166" s="238">
        <f>Q166*H166</f>
        <v>0.44784000000000002</v>
      </c>
      <c r="S166" s="238">
        <v>0</v>
      </c>
      <c r="T166" s="239">
        <f>S166*H166</f>
        <v>0</v>
      </c>
      <c r="AR166" s="240" t="s">
        <v>296</v>
      </c>
      <c r="AT166" s="240" t="s">
        <v>394</v>
      </c>
      <c r="AU166" s="240" t="s">
        <v>89</v>
      </c>
      <c r="AY166" s="13" t="s">
        <v>166</v>
      </c>
      <c r="BE166" s="241">
        <f>IF(N166="základní",J166,0)</f>
        <v>0</v>
      </c>
      <c r="BF166" s="241">
        <f>IF(N166="snížená",J166,0)</f>
        <v>0</v>
      </c>
      <c r="BG166" s="241">
        <f>IF(N166="zákl. přenesená",J166,0)</f>
        <v>0</v>
      </c>
      <c r="BH166" s="241">
        <f>IF(N166="sníž. přenesená",J166,0)</f>
        <v>0</v>
      </c>
      <c r="BI166" s="241">
        <f>IF(N166="nulová",J166,0)</f>
        <v>0</v>
      </c>
      <c r="BJ166" s="13" t="s">
        <v>83</v>
      </c>
      <c r="BK166" s="241">
        <f>ROUND(I166*H166,2)</f>
        <v>0</v>
      </c>
      <c r="BL166" s="13" t="s">
        <v>230</v>
      </c>
      <c r="BM166" s="240" t="s">
        <v>1557</v>
      </c>
    </row>
    <row r="167" s="1" customFormat="1" ht="16.5" customHeight="1">
      <c r="B167" s="34"/>
      <c r="C167" s="242" t="s">
        <v>325</v>
      </c>
      <c r="D167" s="242" t="s">
        <v>394</v>
      </c>
      <c r="E167" s="243" t="s">
        <v>1558</v>
      </c>
      <c r="F167" s="244" t="s">
        <v>1559</v>
      </c>
      <c r="G167" s="245" t="s">
        <v>205</v>
      </c>
      <c r="H167" s="246">
        <v>2924</v>
      </c>
      <c r="I167" s="247"/>
      <c r="J167" s="248">
        <f>ROUND(I167*H167,2)</f>
        <v>0</v>
      </c>
      <c r="K167" s="244" t="s">
        <v>196</v>
      </c>
      <c r="L167" s="249"/>
      <c r="M167" s="250" t="s">
        <v>1</v>
      </c>
      <c r="N167" s="251" t="s">
        <v>41</v>
      </c>
      <c r="O167" s="82"/>
      <c r="P167" s="238">
        <f>O167*H167</f>
        <v>0</v>
      </c>
      <c r="Q167" s="238">
        <v>0.00017000000000000001</v>
      </c>
      <c r="R167" s="238">
        <f>Q167*H167</f>
        <v>0.49708000000000002</v>
      </c>
      <c r="S167" s="238">
        <v>0</v>
      </c>
      <c r="T167" s="239">
        <f>S167*H167</f>
        <v>0</v>
      </c>
      <c r="AR167" s="240" t="s">
        <v>296</v>
      </c>
      <c r="AT167" s="240" t="s">
        <v>394</v>
      </c>
      <c r="AU167" s="240" t="s">
        <v>89</v>
      </c>
      <c r="AY167" s="13" t="s">
        <v>166</v>
      </c>
      <c r="BE167" s="241">
        <f>IF(N167="základní",J167,0)</f>
        <v>0</v>
      </c>
      <c r="BF167" s="241">
        <f>IF(N167="snížená",J167,0)</f>
        <v>0</v>
      </c>
      <c r="BG167" s="241">
        <f>IF(N167="zákl. přenesená",J167,0)</f>
        <v>0</v>
      </c>
      <c r="BH167" s="241">
        <f>IF(N167="sníž. přenesená",J167,0)</f>
        <v>0</v>
      </c>
      <c r="BI167" s="241">
        <f>IF(N167="nulová",J167,0)</f>
        <v>0</v>
      </c>
      <c r="BJ167" s="13" t="s">
        <v>83</v>
      </c>
      <c r="BK167" s="241">
        <f>ROUND(I167*H167,2)</f>
        <v>0</v>
      </c>
      <c r="BL167" s="13" t="s">
        <v>230</v>
      </c>
      <c r="BM167" s="240" t="s">
        <v>1560</v>
      </c>
    </row>
    <row r="168" s="1" customFormat="1" ht="24" customHeight="1">
      <c r="B168" s="34"/>
      <c r="C168" s="229" t="s">
        <v>329</v>
      </c>
      <c r="D168" s="229" t="s">
        <v>168</v>
      </c>
      <c r="E168" s="230" t="s">
        <v>1561</v>
      </c>
      <c r="F168" s="231" t="s">
        <v>1562</v>
      </c>
      <c r="G168" s="232" t="s">
        <v>205</v>
      </c>
      <c r="H168" s="233">
        <v>2113</v>
      </c>
      <c r="I168" s="234"/>
      <c r="J168" s="235">
        <f>ROUND(I168*H168,2)</f>
        <v>0</v>
      </c>
      <c r="K168" s="231" t="s">
        <v>196</v>
      </c>
      <c r="L168" s="39"/>
      <c r="M168" s="236" t="s">
        <v>1</v>
      </c>
      <c r="N168" s="237" t="s">
        <v>41</v>
      </c>
      <c r="O168" s="82"/>
      <c r="P168" s="238">
        <f>O168*H168</f>
        <v>0</v>
      </c>
      <c r="Q168" s="238">
        <v>0</v>
      </c>
      <c r="R168" s="238">
        <f>Q168*H168</f>
        <v>0</v>
      </c>
      <c r="S168" s="238">
        <v>0</v>
      </c>
      <c r="T168" s="239">
        <f>S168*H168</f>
        <v>0</v>
      </c>
      <c r="AR168" s="240" t="s">
        <v>230</v>
      </c>
      <c r="AT168" s="240" t="s">
        <v>168</v>
      </c>
      <c r="AU168" s="240" t="s">
        <v>89</v>
      </c>
      <c r="AY168" s="13" t="s">
        <v>166</v>
      </c>
      <c r="BE168" s="241">
        <f>IF(N168="základní",J168,0)</f>
        <v>0</v>
      </c>
      <c r="BF168" s="241">
        <f>IF(N168="snížená",J168,0)</f>
        <v>0</v>
      </c>
      <c r="BG168" s="241">
        <f>IF(N168="zákl. přenesená",J168,0)</f>
        <v>0</v>
      </c>
      <c r="BH168" s="241">
        <f>IF(N168="sníž. přenesená",J168,0)</f>
        <v>0</v>
      </c>
      <c r="BI168" s="241">
        <f>IF(N168="nulová",J168,0)</f>
        <v>0</v>
      </c>
      <c r="BJ168" s="13" t="s">
        <v>83</v>
      </c>
      <c r="BK168" s="241">
        <f>ROUND(I168*H168,2)</f>
        <v>0</v>
      </c>
      <c r="BL168" s="13" t="s">
        <v>230</v>
      </c>
      <c r="BM168" s="240" t="s">
        <v>1563</v>
      </c>
    </row>
    <row r="169" s="1" customFormat="1" ht="16.5" customHeight="1">
      <c r="B169" s="34"/>
      <c r="C169" s="242" t="s">
        <v>333</v>
      </c>
      <c r="D169" s="242" t="s">
        <v>394</v>
      </c>
      <c r="E169" s="243" t="s">
        <v>1564</v>
      </c>
      <c r="F169" s="244" t="s">
        <v>1565</v>
      </c>
      <c r="G169" s="245" t="s">
        <v>205</v>
      </c>
      <c r="H169" s="246">
        <v>1617</v>
      </c>
      <c r="I169" s="247"/>
      <c r="J169" s="248">
        <f>ROUND(I169*H169,2)</f>
        <v>0</v>
      </c>
      <c r="K169" s="244" t="s">
        <v>196</v>
      </c>
      <c r="L169" s="249"/>
      <c r="M169" s="250" t="s">
        <v>1</v>
      </c>
      <c r="N169" s="251" t="s">
        <v>41</v>
      </c>
      <c r="O169" s="82"/>
      <c r="P169" s="238">
        <f>O169*H169</f>
        <v>0</v>
      </c>
      <c r="Q169" s="238">
        <v>0.00016000000000000001</v>
      </c>
      <c r="R169" s="238">
        <f>Q169*H169</f>
        <v>0.25872000000000001</v>
      </c>
      <c r="S169" s="238">
        <v>0</v>
      </c>
      <c r="T169" s="239">
        <f>S169*H169</f>
        <v>0</v>
      </c>
      <c r="AR169" s="240" t="s">
        <v>296</v>
      </c>
      <c r="AT169" s="240" t="s">
        <v>394</v>
      </c>
      <c r="AU169" s="240" t="s">
        <v>89</v>
      </c>
      <c r="AY169" s="13" t="s">
        <v>166</v>
      </c>
      <c r="BE169" s="241">
        <f>IF(N169="základní",J169,0)</f>
        <v>0</v>
      </c>
      <c r="BF169" s="241">
        <f>IF(N169="snížená",J169,0)</f>
        <v>0</v>
      </c>
      <c r="BG169" s="241">
        <f>IF(N169="zákl. přenesená",J169,0)</f>
        <v>0</v>
      </c>
      <c r="BH169" s="241">
        <f>IF(N169="sníž. přenesená",J169,0)</f>
        <v>0</v>
      </c>
      <c r="BI169" s="241">
        <f>IF(N169="nulová",J169,0)</f>
        <v>0</v>
      </c>
      <c r="BJ169" s="13" t="s">
        <v>83</v>
      </c>
      <c r="BK169" s="241">
        <f>ROUND(I169*H169,2)</f>
        <v>0</v>
      </c>
      <c r="BL169" s="13" t="s">
        <v>230</v>
      </c>
      <c r="BM169" s="240" t="s">
        <v>1566</v>
      </c>
    </row>
    <row r="170" s="1" customFormat="1" ht="16.5" customHeight="1">
      <c r="B170" s="34"/>
      <c r="C170" s="242" t="s">
        <v>337</v>
      </c>
      <c r="D170" s="242" t="s">
        <v>394</v>
      </c>
      <c r="E170" s="243" t="s">
        <v>1567</v>
      </c>
      <c r="F170" s="244" t="s">
        <v>1568</v>
      </c>
      <c r="G170" s="245" t="s">
        <v>205</v>
      </c>
      <c r="H170" s="246">
        <v>496</v>
      </c>
      <c r="I170" s="247"/>
      <c r="J170" s="248">
        <f>ROUND(I170*H170,2)</f>
        <v>0</v>
      </c>
      <c r="K170" s="244" t="s">
        <v>196</v>
      </c>
      <c r="L170" s="249"/>
      <c r="M170" s="250" t="s">
        <v>1</v>
      </c>
      <c r="N170" s="251" t="s">
        <v>41</v>
      </c>
      <c r="O170" s="82"/>
      <c r="P170" s="238">
        <f>O170*H170</f>
        <v>0</v>
      </c>
      <c r="Q170" s="238">
        <v>0.00025000000000000001</v>
      </c>
      <c r="R170" s="238">
        <f>Q170*H170</f>
        <v>0.124</v>
      </c>
      <c r="S170" s="238">
        <v>0</v>
      </c>
      <c r="T170" s="239">
        <f>S170*H170</f>
        <v>0</v>
      </c>
      <c r="AR170" s="240" t="s">
        <v>296</v>
      </c>
      <c r="AT170" s="240" t="s">
        <v>394</v>
      </c>
      <c r="AU170" s="240" t="s">
        <v>89</v>
      </c>
      <c r="AY170" s="13" t="s">
        <v>166</v>
      </c>
      <c r="BE170" s="241">
        <f>IF(N170="základní",J170,0)</f>
        <v>0</v>
      </c>
      <c r="BF170" s="241">
        <f>IF(N170="snížená",J170,0)</f>
        <v>0</v>
      </c>
      <c r="BG170" s="241">
        <f>IF(N170="zákl. přenesená",J170,0)</f>
        <v>0</v>
      </c>
      <c r="BH170" s="241">
        <f>IF(N170="sníž. přenesená",J170,0)</f>
        <v>0</v>
      </c>
      <c r="BI170" s="241">
        <f>IF(N170="nulová",J170,0)</f>
        <v>0</v>
      </c>
      <c r="BJ170" s="13" t="s">
        <v>83</v>
      </c>
      <c r="BK170" s="241">
        <f>ROUND(I170*H170,2)</f>
        <v>0</v>
      </c>
      <c r="BL170" s="13" t="s">
        <v>230</v>
      </c>
      <c r="BM170" s="240" t="s">
        <v>1569</v>
      </c>
    </row>
    <row r="171" s="1" customFormat="1" ht="24" customHeight="1">
      <c r="B171" s="34"/>
      <c r="C171" s="229" t="s">
        <v>341</v>
      </c>
      <c r="D171" s="229" t="s">
        <v>168</v>
      </c>
      <c r="E171" s="230" t="s">
        <v>1570</v>
      </c>
      <c r="F171" s="231" t="s">
        <v>1571</v>
      </c>
      <c r="G171" s="232" t="s">
        <v>205</v>
      </c>
      <c r="H171" s="233">
        <v>305</v>
      </c>
      <c r="I171" s="234"/>
      <c r="J171" s="235">
        <f>ROUND(I171*H171,2)</f>
        <v>0</v>
      </c>
      <c r="K171" s="231" t="s">
        <v>196</v>
      </c>
      <c r="L171" s="39"/>
      <c r="M171" s="236" t="s">
        <v>1</v>
      </c>
      <c r="N171" s="237" t="s">
        <v>41</v>
      </c>
      <c r="O171" s="82"/>
      <c r="P171" s="238">
        <f>O171*H171</f>
        <v>0</v>
      </c>
      <c r="Q171" s="238">
        <v>0</v>
      </c>
      <c r="R171" s="238">
        <f>Q171*H171</f>
        <v>0</v>
      </c>
      <c r="S171" s="238">
        <v>0</v>
      </c>
      <c r="T171" s="239">
        <f>S171*H171</f>
        <v>0</v>
      </c>
      <c r="AR171" s="240" t="s">
        <v>230</v>
      </c>
      <c r="AT171" s="240" t="s">
        <v>168</v>
      </c>
      <c r="AU171" s="240" t="s">
        <v>89</v>
      </c>
      <c r="AY171" s="13" t="s">
        <v>166</v>
      </c>
      <c r="BE171" s="241">
        <f>IF(N171="základní",J171,0)</f>
        <v>0</v>
      </c>
      <c r="BF171" s="241">
        <f>IF(N171="snížená",J171,0)</f>
        <v>0</v>
      </c>
      <c r="BG171" s="241">
        <f>IF(N171="zákl. přenesená",J171,0)</f>
        <v>0</v>
      </c>
      <c r="BH171" s="241">
        <f>IF(N171="sníž. přenesená",J171,0)</f>
        <v>0</v>
      </c>
      <c r="BI171" s="241">
        <f>IF(N171="nulová",J171,0)</f>
        <v>0</v>
      </c>
      <c r="BJ171" s="13" t="s">
        <v>83</v>
      </c>
      <c r="BK171" s="241">
        <f>ROUND(I171*H171,2)</f>
        <v>0</v>
      </c>
      <c r="BL171" s="13" t="s">
        <v>230</v>
      </c>
      <c r="BM171" s="240" t="s">
        <v>1572</v>
      </c>
    </row>
    <row r="172" s="1" customFormat="1" ht="16.5" customHeight="1">
      <c r="B172" s="34"/>
      <c r="C172" s="242" t="s">
        <v>345</v>
      </c>
      <c r="D172" s="242" t="s">
        <v>394</v>
      </c>
      <c r="E172" s="243" t="s">
        <v>1573</v>
      </c>
      <c r="F172" s="244" t="s">
        <v>1574</v>
      </c>
      <c r="G172" s="245" t="s">
        <v>205</v>
      </c>
      <c r="H172" s="246">
        <v>62</v>
      </c>
      <c r="I172" s="247"/>
      <c r="J172" s="248">
        <f>ROUND(I172*H172,2)</f>
        <v>0</v>
      </c>
      <c r="K172" s="244" t="s">
        <v>196</v>
      </c>
      <c r="L172" s="249"/>
      <c r="M172" s="250" t="s">
        <v>1</v>
      </c>
      <c r="N172" s="251" t="s">
        <v>41</v>
      </c>
      <c r="O172" s="82"/>
      <c r="P172" s="238">
        <f>O172*H172</f>
        <v>0</v>
      </c>
      <c r="Q172" s="238">
        <v>0.00034000000000000002</v>
      </c>
      <c r="R172" s="238">
        <f>Q172*H172</f>
        <v>0.021080000000000002</v>
      </c>
      <c r="S172" s="238">
        <v>0</v>
      </c>
      <c r="T172" s="239">
        <f>S172*H172</f>
        <v>0</v>
      </c>
      <c r="AR172" s="240" t="s">
        <v>296</v>
      </c>
      <c r="AT172" s="240" t="s">
        <v>394</v>
      </c>
      <c r="AU172" s="240" t="s">
        <v>89</v>
      </c>
      <c r="AY172" s="13" t="s">
        <v>166</v>
      </c>
      <c r="BE172" s="241">
        <f>IF(N172="základní",J172,0)</f>
        <v>0</v>
      </c>
      <c r="BF172" s="241">
        <f>IF(N172="snížená",J172,0)</f>
        <v>0</v>
      </c>
      <c r="BG172" s="241">
        <f>IF(N172="zákl. přenesená",J172,0)</f>
        <v>0</v>
      </c>
      <c r="BH172" s="241">
        <f>IF(N172="sníž. přenesená",J172,0)</f>
        <v>0</v>
      </c>
      <c r="BI172" s="241">
        <f>IF(N172="nulová",J172,0)</f>
        <v>0</v>
      </c>
      <c r="BJ172" s="13" t="s">
        <v>83</v>
      </c>
      <c r="BK172" s="241">
        <f>ROUND(I172*H172,2)</f>
        <v>0</v>
      </c>
      <c r="BL172" s="13" t="s">
        <v>230</v>
      </c>
      <c r="BM172" s="240" t="s">
        <v>1575</v>
      </c>
    </row>
    <row r="173" s="1" customFormat="1" ht="16.5" customHeight="1">
      <c r="B173" s="34"/>
      <c r="C173" s="242" t="s">
        <v>349</v>
      </c>
      <c r="D173" s="242" t="s">
        <v>394</v>
      </c>
      <c r="E173" s="243" t="s">
        <v>1576</v>
      </c>
      <c r="F173" s="244" t="s">
        <v>1577</v>
      </c>
      <c r="G173" s="245" t="s">
        <v>205</v>
      </c>
      <c r="H173" s="246">
        <v>243</v>
      </c>
      <c r="I173" s="247"/>
      <c r="J173" s="248">
        <f>ROUND(I173*H173,2)</f>
        <v>0</v>
      </c>
      <c r="K173" s="244" t="s">
        <v>196</v>
      </c>
      <c r="L173" s="249"/>
      <c r="M173" s="250" t="s">
        <v>1</v>
      </c>
      <c r="N173" s="251" t="s">
        <v>41</v>
      </c>
      <c r="O173" s="82"/>
      <c r="P173" s="238">
        <f>O173*H173</f>
        <v>0</v>
      </c>
      <c r="Q173" s="238">
        <v>0.00052999999999999998</v>
      </c>
      <c r="R173" s="238">
        <f>Q173*H173</f>
        <v>0.12878999999999999</v>
      </c>
      <c r="S173" s="238">
        <v>0</v>
      </c>
      <c r="T173" s="239">
        <f>S173*H173</f>
        <v>0</v>
      </c>
      <c r="AR173" s="240" t="s">
        <v>296</v>
      </c>
      <c r="AT173" s="240" t="s">
        <v>394</v>
      </c>
      <c r="AU173" s="240" t="s">
        <v>89</v>
      </c>
      <c r="AY173" s="13" t="s">
        <v>166</v>
      </c>
      <c r="BE173" s="241">
        <f>IF(N173="základní",J173,0)</f>
        <v>0</v>
      </c>
      <c r="BF173" s="241">
        <f>IF(N173="snížená",J173,0)</f>
        <v>0</v>
      </c>
      <c r="BG173" s="241">
        <f>IF(N173="zákl. přenesená",J173,0)</f>
        <v>0</v>
      </c>
      <c r="BH173" s="241">
        <f>IF(N173="sníž. přenesená",J173,0)</f>
        <v>0</v>
      </c>
      <c r="BI173" s="241">
        <f>IF(N173="nulová",J173,0)</f>
        <v>0</v>
      </c>
      <c r="BJ173" s="13" t="s">
        <v>83</v>
      </c>
      <c r="BK173" s="241">
        <f>ROUND(I173*H173,2)</f>
        <v>0</v>
      </c>
      <c r="BL173" s="13" t="s">
        <v>230</v>
      </c>
      <c r="BM173" s="240" t="s">
        <v>1578</v>
      </c>
    </row>
    <row r="174" s="1" customFormat="1" ht="24" customHeight="1">
      <c r="B174" s="34"/>
      <c r="C174" s="229" t="s">
        <v>353</v>
      </c>
      <c r="D174" s="229" t="s">
        <v>168</v>
      </c>
      <c r="E174" s="230" t="s">
        <v>1579</v>
      </c>
      <c r="F174" s="231" t="s">
        <v>1580</v>
      </c>
      <c r="G174" s="232" t="s">
        <v>205</v>
      </c>
      <c r="H174" s="233">
        <v>24</v>
      </c>
      <c r="I174" s="234"/>
      <c r="J174" s="235">
        <f>ROUND(I174*H174,2)</f>
        <v>0</v>
      </c>
      <c r="K174" s="231" t="s">
        <v>196</v>
      </c>
      <c r="L174" s="39"/>
      <c r="M174" s="236" t="s">
        <v>1</v>
      </c>
      <c r="N174" s="237" t="s">
        <v>41</v>
      </c>
      <c r="O174" s="82"/>
      <c r="P174" s="238">
        <f>O174*H174</f>
        <v>0</v>
      </c>
      <c r="Q174" s="238">
        <v>0</v>
      </c>
      <c r="R174" s="238">
        <f>Q174*H174</f>
        <v>0</v>
      </c>
      <c r="S174" s="238">
        <v>0</v>
      </c>
      <c r="T174" s="239">
        <f>S174*H174</f>
        <v>0</v>
      </c>
      <c r="AR174" s="240" t="s">
        <v>230</v>
      </c>
      <c r="AT174" s="240" t="s">
        <v>168</v>
      </c>
      <c r="AU174" s="240" t="s">
        <v>89</v>
      </c>
      <c r="AY174" s="13" t="s">
        <v>166</v>
      </c>
      <c r="BE174" s="241">
        <f>IF(N174="základní",J174,0)</f>
        <v>0</v>
      </c>
      <c r="BF174" s="241">
        <f>IF(N174="snížená",J174,0)</f>
        <v>0</v>
      </c>
      <c r="BG174" s="241">
        <f>IF(N174="zákl. přenesená",J174,0)</f>
        <v>0</v>
      </c>
      <c r="BH174" s="241">
        <f>IF(N174="sníž. přenesená",J174,0)</f>
        <v>0</v>
      </c>
      <c r="BI174" s="241">
        <f>IF(N174="nulová",J174,0)</f>
        <v>0</v>
      </c>
      <c r="BJ174" s="13" t="s">
        <v>83</v>
      </c>
      <c r="BK174" s="241">
        <f>ROUND(I174*H174,2)</f>
        <v>0</v>
      </c>
      <c r="BL174" s="13" t="s">
        <v>230</v>
      </c>
      <c r="BM174" s="240" t="s">
        <v>1581</v>
      </c>
    </row>
    <row r="175" s="1" customFormat="1" ht="16.5" customHeight="1">
      <c r="B175" s="34"/>
      <c r="C175" s="242" t="s">
        <v>357</v>
      </c>
      <c r="D175" s="242" t="s">
        <v>394</v>
      </c>
      <c r="E175" s="243" t="s">
        <v>1582</v>
      </c>
      <c r="F175" s="244" t="s">
        <v>1583</v>
      </c>
      <c r="G175" s="245" t="s">
        <v>205</v>
      </c>
      <c r="H175" s="246">
        <v>24</v>
      </c>
      <c r="I175" s="247"/>
      <c r="J175" s="248">
        <f>ROUND(I175*H175,2)</f>
        <v>0</v>
      </c>
      <c r="K175" s="244" t="s">
        <v>1</v>
      </c>
      <c r="L175" s="249"/>
      <c r="M175" s="250" t="s">
        <v>1</v>
      </c>
      <c r="N175" s="251" t="s">
        <v>41</v>
      </c>
      <c r="O175" s="82"/>
      <c r="P175" s="238">
        <f>O175*H175</f>
        <v>0</v>
      </c>
      <c r="Q175" s="238">
        <v>0.00063000000000000003</v>
      </c>
      <c r="R175" s="238">
        <f>Q175*H175</f>
        <v>0.015120000000000002</v>
      </c>
      <c r="S175" s="238">
        <v>0</v>
      </c>
      <c r="T175" s="239">
        <f>S175*H175</f>
        <v>0</v>
      </c>
      <c r="AR175" s="240" t="s">
        <v>296</v>
      </c>
      <c r="AT175" s="240" t="s">
        <v>394</v>
      </c>
      <c r="AU175" s="240" t="s">
        <v>89</v>
      </c>
      <c r="AY175" s="13" t="s">
        <v>166</v>
      </c>
      <c r="BE175" s="241">
        <f>IF(N175="základní",J175,0)</f>
        <v>0</v>
      </c>
      <c r="BF175" s="241">
        <f>IF(N175="snížená",J175,0)</f>
        <v>0</v>
      </c>
      <c r="BG175" s="241">
        <f>IF(N175="zákl. přenesená",J175,0)</f>
        <v>0</v>
      </c>
      <c r="BH175" s="241">
        <f>IF(N175="sníž. přenesená",J175,0)</f>
        <v>0</v>
      </c>
      <c r="BI175" s="241">
        <f>IF(N175="nulová",J175,0)</f>
        <v>0</v>
      </c>
      <c r="BJ175" s="13" t="s">
        <v>83</v>
      </c>
      <c r="BK175" s="241">
        <f>ROUND(I175*H175,2)</f>
        <v>0</v>
      </c>
      <c r="BL175" s="13" t="s">
        <v>230</v>
      </c>
      <c r="BM175" s="240" t="s">
        <v>1584</v>
      </c>
    </row>
    <row r="176" s="1" customFormat="1" ht="24" customHeight="1">
      <c r="B176" s="34"/>
      <c r="C176" s="229" t="s">
        <v>361</v>
      </c>
      <c r="D176" s="229" t="s">
        <v>168</v>
      </c>
      <c r="E176" s="230" t="s">
        <v>1585</v>
      </c>
      <c r="F176" s="231" t="s">
        <v>1586</v>
      </c>
      <c r="G176" s="232" t="s">
        <v>205</v>
      </c>
      <c r="H176" s="233">
        <v>45</v>
      </c>
      <c r="I176" s="234"/>
      <c r="J176" s="235">
        <f>ROUND(I176*H176,2)</f>
        <v>0</v>
      </c>
      <c r="K176" s="231" t="s">
        <v>196</v>
      </c>
      <c r="L176" s="39"/>
      <c r="M176" s="236" t="s">
        <v>1</v>
      </c>
      <c r="N176" s="237" t="s">
        <v>41</v>
      </c>
      <c r="O176" s="82"/>
      <c r="P176" s="238">
        <f>O176*H176</f>
        <v>0</v>
      </c>
      <c r="Q176" s="238">
        <v>0</v>
      </c>
      <c r="R176" s="238">
        <f>Q176*H176</f>
        <v>0</v>
      </c>
      <c r="S176" s="238">
        <v>0</v>
      </c>
      <c r="T176" s="239">
        <f>S176*H176</f>
        <v>0</v>
      </c>
      <c r="AR176" s="240" t="s">
        <v>230</v>
      </c>
      <c r="AT176" s="240" t="s">
        <v>168</v>
      </c>
      <c r="AU176" s="240" t="s">
        <v>89</v>
      </c>
      <c r="AY176" s="13" t="s">
        <v>166</v>
      </c>
      <c r="BE176" s="241">
        <f>IF(N176="základní",J176,0)</f>
        <v>0</v>
      </c>
      <c r="BF176" s="241">
        <f>IF(N176="snížená",J176,0)</f>
        <v>0</v>
      </c>
      <c r="BG176" s="241">
        <f>IF(N176="zákl. přenesená",J176,0)</f>
        <v>0</v>
      </c>
      <c r="BH176" s="241">
        <f>IF(N176="sníž. přenesená",J176,0)</f>
        <v>0</v>
      </c>
      <c r="BI176" s="241">
        <f>IF(N176="nulová",J176,0)</f>
        <v>0</v>
      </c>
      <c r="BJ176" s="13" t="s">
        <v>83</v>
      </c>
      <c r="BK176" s="241">
        <f>ROUND(I176*H176,2)</f>
        <v>0</v>
      </c>
      <c r="BL176" s="13" t="s">
        <v>230</v>
      </c>
      <c r="BM176" s="240" t="s">
        <v>1587</v>
      </c>
    </row>
    <row r="177" s="1" customFormat="1" ht="16.5" customHeight="1">
      <c r="B177" s="34"/>
      <c r="C177" s="242" t="s">
        <v>365</v>
      </c>
      <c r="D177" s="242" t="s">
        <v>394</v>
      </c>
      <c r="E177" s="243" t="s">
        <v>1588</v>
      </c>
      <c r="F177" s="244" t="s">
        <v>1589</v>
      </c>
      <c r="G177" s="245" t="s">
        <v>205</v>
      </c>
      <c r="H177" s="246">
        <v>45</v>
      </c>
      <c r="I177" s="247"/>
      <c r="J177" s="248">
        <f>ROUND(I177*H177,2)</f>
        <v>0</v>
      </c>
      <c r="K177" s="244" t="s">
        <v>196</v>
      </c>
      <c r="L177" s="249"/>
      <c r="M177" s="250" t="s">
        <v>1</v>
      </c>
      <c r="N177" s="251" t="s">
        <v>41</v>
      </c>
      <c r="O177" s="82"/>
      <c r="P177" s="238">
        <f>O177*H177</f>
        <v>0</v>
      </c>
      <c r="Q177" s="238">
        <v>0.00183</v>
      </c>
      <c r="R177" s="238">
        <f>Q177*H177</f>
        <v>0.082350000000000007</v>
      </c>
      <c r="S177" s="238">
        <v>0</v>
      </c>
      <c r="T177" s="239">
        <f>S177*H177</f>
        <v>0</v>
      </c>
      <c r="AR177" s="240" t="s">
        <v>296</v>
      </c>
      <c r="AT177" s="240" t="s">
        <v>394</v>
      </c>
      <c r="AU177" s="240" t="s">
        <v>89</v>
      </c>
      <c r="AY177" s="13" t="s">
        <v>166</v>
      </c>
      <c r="BE177" s="241">
        <f>IF(N177="základní",J177,0)</f>
        <v>0</v>
      </c>
      <c r="BF177" s="241">
        <f>IF(N177="snížená",J177,0)</f>
        <v>0</v>
      </c>
      <c r="BG177" s="241">
        <f>IF(N177="zákl. přenesená",J177,0)</f>
        <v>0</v>
      </c>
      <c r="BH177" s="241">
        <f>IF(N177="sníž. přenesená",J177,0)</f>
        <v>0</v>
      </c>
      <c r="BI177" s="241">
        <f>IF(N177="nulová",J177,0)</f>
        <v>0</v>
      </c>
      <c r="BJ177" s="13" t="s">
        <v>83</v>
      </c>
      <c r="BK177" s="241">
        <f>ROUND(I177*H177,2)</f>
        <v>0</v>
      </c>
      <c r="BL177" s="13" t="s">
        <v>230</v>
      </c>
      <c r="BM177" s="240" t="s">
        <v>1590</v>
      </c>
    </row>
    <row r="178" s="1" customFormat="1" ht="24" customHeight="1">
      <c r="B178" s="34"/>
      <c r="C178" s="229" t="s">
        <v>369</v>
      </c>
      <c r="D178" s="229" t="s">
        <v>168</v>
      </c>
      <c r="E178" s="230" t="s">
        <v>1591</v>
      </c>
      <c r="F178" s="231" t="s">
        <v>1592</v>
      </c>
      <c r="G178" s="232" t="s">
        <v>205</v>
      </c>
      <c r="H178" s="233">
        <v>157</v>
      </c>
      <c r="I178" s="234"/>
      <c r="J178" s="235">
        <f>ROUND(I178*H178,2)</f>
        <v>0</v>
      </c>
      <c r="K178" s="231" t="s">
        <v>196</v>
      </c>
      <c r="L178" s="39"/>
      <c r="M178" s="236" t="s">
        <v>1</v>
      </c>
      <c r="N178" s="237" t="s">
        <v>41</v>
      </c>
      <c r="O178" s="82"/>
      <c r="P178" s="238">
        <f>O178*H178</f>
        <v>0</v>
      </c>
      <c r="Q178" s="238">
        <v>0</v>
      </c>
      <c r="R178" s="238">
        <f>Q178*H178</f>
        <v>0</v>
      </c>
      <c r="S178" s="238">
        <v>0</v>
      </c>
      <c r="T178" s="239">
        <f>S178*H178</f>
        <v>0</v>
      </c>
      <c r="AR178" s="240" t="s">
        <v>230</v>
      </c>
      <c r="AT178" s="240" t="s">
        <v>168</v>
      </c>
      <c r="AU178" s="240" t="s">
        <v>89</v>
      </c>
      <c r="AY178" s="13" t="s">
        <v>166</v>
      </c>
      <c r="BE178" s="241">
        <f>IF(N178="základní",J178,0)</f>
        <v>0</v>
      </c>
      <c r="BF178" s="241">
        <f>IF(N178="snížená",J178,0)</f>
        <v>0</v>
      </c>
      <c r="BG178" s="241">
        <f>IF(N178="zákl. přenesená",J178,0)</f>
        <v>0</v>
      </c>
      <c r="BH178" s="241">
        <f>IF(N178="sníž. přenesená",J178,0)</f>
        <v>0</v>
      </c>
      <c r="BI178" s="241">
        <f>IF(N178="nulová",J178,0)</f>
        <v>0</v>
      </c>
      <c r="BJ178" s="13" t="s">
        <v>83</v>
      </c>
      <c r="BK178" s="241">
        <f>ROUND(I178*H178,2)</f>
        <v>0</v>
      </c>
      <c r="BL178" s="13" t="s">
        <v>230</v>
      </c>
      <c r="BM178" s="240" t="s">
        <v>1593</v>
      </c>
    </row>
    <row r="179" s="1" customFormat="1" ht="16.5" customHeight="1">
      <c r="B179" s="34"/>
      <c r="C179" s="242" t="s">
        <v>373</v>
      </c>
      <c r="D179" s="242" t="s">
        <v>394</v>
      </c>
      <c r="E179" s="243" t="s">
        <v>1594</v>
      </c>
      <c r="F179" s="244" t="s">
        <v>1595</v>
      </c>
      <c r="G179" s="245" t="s">
        <v>205</v>
      </c>
      <c r="H179" s="246">
        <v>157</v>
      </c>
      <c r="I179" s="247"/>
      <c r="J179" s="248">
        <f>ROUND(I179*H179,2)</f>
        <v>0</v>
      </c>
      <c r="K179" s="244" t="s">
        <v>196</v>
      </c>
      <c r="L179" s="249"/>
      <c r="M179" s="250" t="s">
        <v>1</v>
      </c>
      <c r="N179" s="251" t="s">
        <v>41</v>
      </c>
      <c r="O179" s="82"/>
      <c r="P179" s="238">
        <f>O179*H179</f>
        <v>0</v>
      </c>
      <c r="Q179" s="238">
        <v>0.0037000000000000002</v>
      </c>
      <c r="R179" s="238">
        <f>Q179*H179</f>
        <v>0.58089999999999997</v>
      </c>
      <c r="S179" s="238">
        <v>0</v>
      </c>
      <c r="T179" s="239">
        <f>S179*H179</f>
        <v>0</v>
      </c>
      <c r="AR179" s="240" t="s">
        <v>296</v>
      </c>
      <c r="AT179" s="240" t="s">
        <v>394</v>
      </c>
      <c r="AU179" s="240" t="s">
        <v>89</v>
      </c>
      <c r="AY179" s="13" t="s">
        <v>166</v>
      </c>
      <c r="BE179" s="241">
        <f>IF(N179="základní",J179,0)</f>
        <v>0</v>
      </c>
      <c r="BF179" s="241">
        <f>IF(N179="snížená",J179,0)</f>
        <v>0</v>
      </c>
      <c r="BG179" s="241">
        <f>IF(N179="zákl. přenesená",J179,0)</f>
        <v>0</v>
      </c>
      <c r="BH179" s="241">
        <f>IF(N179="sníž. přenesená",J179,0)</f>
        <v>0</v>
      </c>
      <c r="BI179" s="241">
        <f>IF(N179="nulová",J179,0)</f>
        <v>0</v>
      </c>
      <c r="BJ179" s="13" t="s">
        <v>83</v>
      </c>
      <c r="BK179" s="241">
        <f>ROUND(I179*H179,2)</f>
        <v>0</v>
      </c>
      <c r="BL179" s="13" t="s">
        <v>230</v>
      </c>
      <c r="BM179" s="240" t="s">
        <v>1596</v>
      </c>
    </row>
    <row r="180" s="1" customFormat="1" ht="24" customHeight="1">
      <c r="B180" s="34"/>
      <c r="C180" s="229" t="s">
        <v>377</v>
      </c>
      <c r="D180" s="229" t="s">
        <v>168</v>
      </c>
      <c r="E180" s="230" t="s">
        <v>1597</v>
      </c>
      <c r="F180" s="231" t="s">
        <v>1598</v>
      </c>
      <c r="G180" s="232" t="s">
        <v>205</v>
      </c>
      <c r="H180" s="233">
        <v>80</v>
      </c>
      <c r="I180" s="234"/>
      <c r="J180" s="235">
        <f>ROUND(I180*H180,2)</f>
        <v>0</v>
      </c>
      <c r="K180" s="231" t="s">
        <v>196</v>
      </c>
      <c r="L180" s="39"/>
      <c r="M180" s="236" t="s">
        <v>1</v>
      </c>
      <c r="N180" s="237" t="s">
        <v>41</v>
      </c>
      <c r="O180" s="82"/>
      <c r="P180" s="238">
        <f>O180*H180</f>
        <v>0</v>
      </c>
      <c r="Q180" s="238">
        <v>0</v>
      </c>
      <c r="R180" s="238">
        <f>Q180*H180</f>
        <v>0</v>
      </c>
      <c r="S180" s="238">
        <v>0</v>
      </c>
      <c r="T180" s="239">
        <f>S180*H180</f>
        <v>0</v>
      </c>
      <c r="AR180" s="240" t="s">
        <v>230</v>
      </c>
      <c r="AT180" s="240" t="s">
        <v>168</v>
      </c>
      <c r="AU180" s="240" t="s">
        <v>89</v>
      </c>
      <c r="AY180" s="13" t="s">
        <v>166</v>
      </c>
      <c r="BE180" s="241">
        <f>IF(N180="základní",J180,0)</f>
        <v>0</v>
      </c>
      <c r="BF180" s="241">
        <f>IF(N180="snížená",J180,0)</f>
        <v>0</v>
      </c>
      <c r="BG180" s="241">
        <f>IF(N180="zákl. přenesená",J180,0)</f>
        <v>0</v>
      </c>
      <c r="BH180" s="241">
        <f>IF(N180="sníž. přenesená",J180,0)</f>
        <v>0</v>
      </c>
      <c r="BI180" s="241">
        <f>IF(N180="nulová",J180,0)</f>
        <v>0</v>
      </c>
      <c r="BJ180" s="13" t="s">
        <v>83</v>
      </c>
      <c r="BK180" s="241">
        <f>ROUND(I180*H180,2)</f>
        <v>0</v>
      </c>
      <c r="BL180" s="13" t="s">
        <v>230</v>
      </c>
      <c r="BM180" s="240" t="s">
        <v>1599</v>
      </c>
    </row>
    <row r="181" s="1" customFormat="1" ht="24" customHeight="1">
      <c r="B181" s="34"/>
      <c r="C181" s="242" t="s">
        <v>381</v>
      </c>
      <c r="D181" s="242" t="s">
        <v>394</v>
      </c>
      <c r="E181" s="243" t="s">
        <v>1600</v>
      </c>
      <c r="F181" s="244" t="s">
        <v>1601</v>
      </c>
      <c r="G181" s="245" t="s">
        <v>205</v>
      </c>
      <c r="H181" s="246">
        <v>80</v>
      </c>
      <c r="I181" s="247"/>
      <c r="J181" s="248">
        <f>ROUND(I181*H181,2)</f>
        <v>0</v>
      </c>
      <c r="K181" s="244" t="s">
        <v>196</v>
      </c>
      <c r="L181" s="249"/>
      <c r="M181" s="250" t="s">
        <v>1</v>
      </c>
      <c r="N181" s="251" t="s">
        <v>41</v>
      </c>
      <c r="O181" s="82"/>
      <c r="P181" s="238">
        <f>O181*H181</f>
        <v>0</v>
      </c>
      <c r="Q181" s="238">
        <v>0.00068999999999999997</v>
      </c>
      <c r="R181" s="238">
        <f>Q181*H181</f>
        <v>0.055199999999999999</v>
      </c>
      <c r="S181" s="238">
        <v>0</v>
      </c>
      <c r="T181" s="239">
        <f>S181*H181</f>
        <v>0</v>
      </c>
      <c r="AR181" s="240" t="s">
        <v>686</v>
      </c>
      <c r="AT181" s="240" t="s">
        <v>394</v>
      </c>
      <c r="AU181" s="240" t="s">
        <v>89</v>
      </c>
      <c r="AY181" s="13" t="s">
        <v>166</v>
      </c>
      <c r="BE181" s="241">
        <f>IF(N181="základní",J181,0)</f>
        <v>0</v>
      </c>
      <c r="BF181" s="241">
        <f>IF(N181="snížená",J181,0)</f>
        <v>0</v>
      </c>
      <c r="BG181" s="241">
        <f>IF(N181="zákl. přenesená",J181,0)</f>
        <v>0</v>
      </c>
      <c r="BH181" s="241">
        <f>IF(N181="sníž. přenesená",J181,0)</f>
        <v>0</v>
      </c>
      <c r="BI181" s="241">
        <f>IF(N181="nulová",J181,0)</f>
        <v>0</v>
      </c>
      <c r="BJ181" s="13" t="s">
        <v>83</v>
      </c>
      <c r="BK181" s="241">
        <f>ROUND(I181*H181,2)</f>
        <v>0</v>
      </c>
      <c r="BL181" s="13" t="s">
        <v>686</v>
      </c>
      <c r="BM181" s="240" t="s">
        <v>1602</v>
      </c>
    </row>
    <row r="182" s="1" customFormat="1" ht="16.5" customHeight="1">
      <c r="B182" s="34"/>
      <c r="C182" s="229" t="s">
        <v>385</v>
      </c>
      <c r="D182" s="229" t="s">
        <v>168</v>
      </c>
      <c r="E182" s="230" t="s">
        <v>1603</v>
      </c>
      <c r="F182" s="231" t="s">
        <v>1604</v>
      </c>
      <c r="G182" s="232" t="s">
        <v>205</v>
      </c>
      <c r="H182" s="233">
        <v>850</v>
      </c>
      <c r="I182" s="234"/>
      <c r="J182" s="235">
        <f>ROUND(I182*H182,2)</f>
        <v>0</v>
      </c>
      <c r="K182" s="231" t="s">
        <v>196</v>
      </c>
      <c r="L182" s="39"/>
      <c r="M182" s="236" t="s">
        <v>1</v>
      </c>
      <c r="N182" s="237" t="s">
        <v>41</v>
      </c>
      <c r="O182" s="82"/>
      <c r="P182" s="238">
        <f>O182*H182</f>
        <v>0</v>
      </c>
      <c r="Q182" s="238">
        <v>0</v>
      </c>
      <c r="R182" s="238">
        <f>Q182*H182</f>
        <v>0</v>
      </c>
      <c r="S182" s="238">
        <v>0</v>
      </c>
      <c r="T182" s="239">
        <f>S182*H182</f>
        <v>0</v>
      </c>
      <c r="AR182" s="240" t="s">
        <v>230</v>
      </c>
      <c r="AT182" s="240" t="s">
        <v>168</v>
      </c>
      <c r="AU182" s="240" t="s">
        <v>89</v>
      </c>
      <c r="AY182" s="13" t="s">
        <v>166</v>
      </c>
      <c r="BE182" s="241">
        <f>IF(N182="základní",J182,0)</f>
        <v>0</v>
      </c>
      <c r="BF182" s="241">
        <f>IF(N182="snížená",J182,0)</f>
        <v>0</v>
      </c>
      <c r="BG182" s="241">
        <f>IF(N182="zákl. přenesená",J182,0)</f>
        <v>0</v>
      </c>
      <c r="BH182" s="241">
        <f>IF(N182="sníž. přenesená",J182,0)</f>
        <v>0</v>
      </c>
      <c r="BI182" s="241">
        <f>IF(N182="nulová",J182,0)</f>
        <v>0</v>
      </c>
      <c r="BJ182" s="13" t="s">
        <v>83</v>
      </c>
      <c r="BK182" s="241">
        <f>ROUND(I182*H182,2)</f>
        <v>0</v>
      </c>
      <c r="BL182" s="13" t="s">
        <v>230</v>
      </c>
      <c r="BM182" s="240" t="s">
        <v>1605</v>
      </c>
    </row>
    <row r="183" s="1" customFormat="1" ht="16.5" customHeight="1">
      <c r="B183" s="34"/>
      <c r="C183" s="242" t="s">
        <v>389</v>
      </c>
      <c r="D183" s="242" t="s">
        <v>394</v>
      </c>
      <c r="E183" s="243" t="s">
        <v>1606</v>
      </c>
      <c r="F183" s="244" t="s">
        <v>1607</v>
      </c>
      <c r="G183" s="245" t="s">
        <v>205</v>
      </c>
      <c r="H183" s="246">
        <v>850</v>
      </c>
      <c r="I183" s="247"/>
      <c r="J183" s="248">
        <f>ROUND(I183*H183,2)</f>
        <v>0</v>
      </c>
      <c r="K183" s="244" t="s">
        <v>196</v>
      </c>
      <c r="L183" s="249"/>
      <c r="M183" s="250" t="s">
        <v>1</v>
      </c>
      <c r="N183" s="251" t="s">
        <v>41</v>
      </c>
      <c r="O183" s="82"/>
      <c r="P183" s="238">
        <f>O183*H183</f>
        <v>0</v>
      </c>
      <c r="Q183" s="238">
        <v>4.0000000000000003E-05</v>
      </c>
      <c r="R183" s="238">
        <f>Q183*H183</f>
        <v>0.034000000000000002</v>
      </c>
      <c r="S183" s="238">
        <v>0</v>
      </c>
      <c r="T183" s="239">
        <f>S183*H183</f>
        <v>0</v>
      </c>
      <c r="AR183" s="240" t="s">
        <v>296</v>
      </c>
      <c r="AT183" s="240" t="s">
        <v>394</v>
      </c>
      <c r="AU183" s="240" t="s">
        <v>89</v>
      </c>
      <c r="AY183" s="13" t="s">
        <v>166</v>
      </c>
      <c r="BE183" s="241">
        <f>IF(N183="základní",J183,0)</f>
        <v>0</v>
      </c>
      <c r="BF183" s="241">
        <f>IF(N183="snížená",J183,0)</f>
        <v>0</v>
      </c>
      <c r="BG183" s="241">
        <f>IF(N183="zákl. přenesená",J183,0)</f>
        <v>0</v>
      </c>
      <c r="BH183" s="241">
        <f>IF(N183="sníž. přenesená",J183,0)</f>
        <v>0</v>
      </c>
      <c r="BI183" s="241">
        <f>IF(N183="nulová",J183,0)</f>
        <v>0</v>
      </c>
      <c r="BJ183" s="13" t="s">
        <v>83</v>
      </c>
      <c r="BK183" s="241">
        <f>ROUND(I183*H183,2)</f>
        <v>0</v>
      </c>
      <c r="BL183" s="13" t="s">
        <v>230</v>
      </c>
      <c r="BM183" s="240" t="s">
        <v>1608</v>
      </c>
    </row>
    <row r="184" s="1" customFormat="1" ht="16.5" customHeight="1">
      <c r="B184" s="34"/>
      <c r="C184" s="229" t="s">
        <v>393</v>
      </c>
      <c r="D184" s="229" t="s">
        <v>168</v>
      </c>
      <c r="E184" s="230" t="s">
        <v>1609</v>
      </c>
      <c r="F184" s="231" t="s">
        <v>1610</v>
      </c>
      <c r="G184" s="232" t="s">
        <v>176</v>
      </c>
      <c r="H184" s="233">
        <v>10</v>
      </c>
      <c r="I184" s="234"/>
      <c r="J184" s="235">
        <f>ROUND(I184*H184,2)</f>
        <v>0</v>
      </c>
      <c r="K184" s="231" t="s">
        <v>196</v>
      </c>
      <c r="L184" s="39"/>
      <c r="M184" s="236" t="s">
        <v>1</v>
      </c>
      <c r="N184" s="237" t="s">
        <v>41</v>
      </c>
      <c r="O184" s="82"/>
      <c r="P184" s="238">
        <f>O184*H184</f>
        <v>0</v>
      </c>
      <c r="Q184" s="238">
        <v>0</v>
      </c>
      <c r="R184" s="238">
        <f>Q184*H184</f>
        <v>0</v>
      </c>
      <c r="S184" s="238">
        <v>0</v>
      </c>
      <c r="T184" s="239">
        <f>S184*H184</f>
        <v>0</v>
      </c>
      <c r="AR184" s="240" t="s">
        <v>230</v>
      </c>
      <c r="AT184" s="240" t="s">
        <v>168</v>
      </c>
      <c r="AU184" s="240" t="s">
        <v>89</v>
      </c>
      <c r="AY184" s="13" t="s">
        <v>166</v>
      </c>
      <c r="BE184" s="241">
        <f>IF(N184="základní",J184,0)</f>
        <v>0</v>
      </c>
      <c r="BF184" s="241">
        <f>IF(N184="snížená",J184,0)</f>
        <v>0</v>
      </c>
      <c r="BG184" s="241">
        <f>IF(N184="zákl. přenesená",J184,0)</f>
        <v>0</v>
      </c>
      <c r="BH184" s="241">
        <f>IF(N184="sníž. přenesená",J184,0)</f>
        <v>0</v>
      </c>
      <c r="BI184" s="241">
        <f>IF(N184="nulová",J184,0)</f>
        <v>0</v>
      </c>
      <c r="BJ184" s="13" t="s">
        <v>83</v>
      </c>
      <c r="BK184" s="241">
        <f>ROUND(I184*H184,2)</f>
        <v>0</v>
      </c>
      <c r="BL184" s="13" t="s">
        <v>230</v>
      </c>
      <c r="BM184" s="240" t="s">
        <v>1611</v>
      </c>
    </row>
    <row r="185" s="1" customFormat="1" ht="16.5" customHeight="1">
      <c r="B185" s="34"/>
      <c r="C185" s="242" t="s">
        <v>398</v>
      </c>
      <c r="D185" s="242" t="s">
        <v>394</v>
      </c>
      <c r="E185" s="243" t="s">
        <v>259</v>
      </c>
      <c r="F185" s="244" t="s">
        <v>1612</v>
      </c>
      <c r="G185" s="245" t="s">
        <v>176</v>
      </c>
      <c r="H185" s="246">
        <v>10</v>
      </c>
      <c r="I185" s="247"/>
      <c r="J185" s="248">
        <f>ROUND(I185*H185,2)</f>
        <v>0</v>
      </c>
      <c r="K185" s="244" t="s">
        <v>1</v>
      </c>
      <c r="L185" s="249"/>
      <c r="M185" s="250" t="s">
        <v>1</v>
      </c>
      <c r="N185" s="251" t="s">
        <v>41</v>
      </c>
      <c r="O185" s="82"/>
      <c r="P185" s="238">
        <f>O185*H185</f>
        <v>0</v>
      </c>
      <c r="Q185" s="238">
        <v>0</v>
      </c>
      <c r="R185" s="238">
        <f>Q185*H185</f>
        <v>0</v>
      </c>
      <c r="S185" s="238">
        <v>0</v>
      </c>
      <c r="T185" s="239">
        <f>S185*H185</f>
        <v>0</v>
      </c>
      <c r="AR185" s="240" t="s">
        <v>296</v>
      </c>
      <c r="AT185" s="240" t="s">
        <v>394</v>
      </c>
      <c r="AU185" s="240" t="s">
        <v>89</v>
      </c>
      <c r="AY185" s="13" t="s">
        <v>166</v>
      </c>
      <c r="BE185" s="241">
        <f>IF(N185="základní",J185,0)</f>
        <v>0</v>
      </c>
      <c r="BF185" s="241">
        <f>IF(N185="snížená",J185,0)</f>
        <v>0</v>
      </c>
      <c r="BG185" s="241">
        <f>IF(N185="zákl. přenesená",J185,0)</f>
        <v>0</v>
      </c>
      <c r="BH185" s="241">
        <f>IF(N185="sníž. přenesená",J185,0)</f>
        <v>0</v>
      </c>
      <c r="BI185" s="241">
        <f>IF(N185="nulová",J185,0)</f>
        <v>0</v>
      </c>
      <c r="BJ185" s="13" t="s">
        <v>83</v>
      </c>
      <c r="BK185" s="241">
        <f>ROUND(I185*H185,2)</f>
        <v>0</v>
      </c>
      <c r="BL185" s="13" t="s">
        <v>230</v>
      </c>
      <c r="BM185" s="240" t="s">
        <v>1613</v>
      </c>
    </row>
    <row r="186" s="1" customFormat="1" ht="24" customHeight="1">
      <c r="B186" s="34"/>
      <c r="C186" s="229" t="s">
        <v>402</v>
      </c>
      <c r="D186" s="229" t="s">
        <v>168</v>
      </c>
      <c r="E186" s="230" t="s">
        <v>1614</v>
      </c>
      <c r="F186" s="231" t="s">
        <v>1615</v>
      </c>
      <c r="G186" s="232" t="s">
        <v>176</v>
      </c>
      <c r="H186" s="233">
        <v>39</v>
      </c>
      <c r="I186" s="234"/>
      <c r="J186" s="235">
        <f>ROUND(I186*H186,2)</f>
        <v>0</v>
      </c>
      <c r="K186" s="231" t="s">
        <v>196</v>
      </c>
      <c r="L186" s="39"/>
      <c r="M186" s="236" t="s">
        <v>1</v>
      </c>
      <c r="N186" s="237" t="s">
        <v>41</v>
      </c>
      <c r="O186" s="82"/>
      <c r="P186" s="238">
        <f>O186*H186</f>
        <v>0</v>
      </c>
      <c r="Q186" s="238">
        <v>0</v>
      </c>
      <c r="R186" s="238">
        <f>Q186*H186</f>
        <v>0</v>
      </c>
      <c r="S186" s="238">
        <v>0</v>
      </c>
      <c r="T186" s="239">
        <f>S186*H186</f>
        <v>0</v>
      </c>
      <c r="AR186" s="240" t="s">
        <v>230</v>
      </c>
      <c r="AT186" s="240" t="s">
        <v>168</v>
      </c>
      <c r="AU186" s="240" t="s">
        <v>89</v>
      </c>
      <c r="AY186" s="13" t="s">
        <v>166</v>
      </c>
      <c r="BE186" s="241">
        <f>IF(N186="základní",J186,0)</f>
        <v>0</v>
      </c>
      <c r="BF186" s="241">
        <f>IF(N186="snížená",J186,0)</f>
        <v>0</v>
      </c>
      <c r="BG186" s="241">
        <f>IF(N186="zákl. přenesená",J186,0)</f>
        <v>0</v>
      </c>
      <c r="BH186" s="241">
        <f>IF(N186="sníž. přenesená",J186,0)</f>
        <v>0</v>
      </c>
      <c r="BI186" s="241">
        <f>IF(N186="nulová",J186,0)</f>
        <v>0</v>
      </c>
      <c r="BJ186" s="13" t="s">
        <v>83</v>
      </c>
      <c r="BK186" s="241">
        <f>ROUND(I186*H186,2)</f>
        <v>0</v>
      </c>
      <c r="BL186" s="13" t="s">
        <v>230</v>
      </c>
      <c r="BM186" s="240" t="s">
        <v>1616</v>
      </c>
    </row>
    <row r="187" s="1" customFormat="1" ht="16.5" customHeight="1">
      <c r="B187" s="34"/>
      <c r="C187" s="242" t="s">
        <v>406</v>
      </c>
      <c r="D187" s="242" t="s">
        <v>394</v>
      </c>
      <c r="E187" s="243" t="s">
        <v>1617</v>
      </c>
      <c r="F187" s="244" t="s">
        <v>1618</v>
      </c>
      <c r="G187" s="245" t="s">
        <v>176</v>
      </c>
      <c r="H187" s="246">
        <v>39</v>
      </c>
      <c r="I187" s="247"/>
      <c r="J187" s="248">
        <f>ROUND(I187*H187,2)</f>
        <v>0</v>
      </c>
      <c r="K187" s="244" t="s">
        <v>1</v>
      </c>
      <c r="L187" s="249"/>
      <c r="M187" s="250" t="s">
        <v>1</v>
      </c>
      <c r="N187" s="251" t="s">
        <v>41</v>
      </c>
      <c r="O187" s="82"/>
      <c r="P187" s="238">
        <f>O187*H187</f>
        <v>0</v>
      </c>
      <c r="Q187" s="238">
        <v>5.0000000000000002E-05</v>
      </c>
      <c r="R187" s="238">
        <f>Q187*H187</f>
        <v>0.0019500000000000001</v>
      </c>
      <c r="S187" s="238">
        <v>0</v>
      </c>
      <c r="T187" s="239">
        <f>S187*H187</f>
        <v>0</v>
      </c>
      <c r="AR187" s="240" t="s">
        <v>296</v>
      </c>
      <c r="AT187" s="240" t="s">
        <v>394</v>
      </c>
      <c r="AU187" s="240" t="s">
        <v>89</v>
      </c>
      <c r="AY187" s="13" t="s">
        <v>166</v>
      </c>
      <c r="BE187" s="241">
        <f>IF(N187="základní",J187,0)</f>
        <v>0</v>
      </c>
      <c r="BF187" s="241">
        <f>IF(N187="snížená",J187,0)</f>
        <v>0</v>
      </c>
      <c r="BG187" s="241">
        <f>IF(N187="zákl. přenesená",J187,0)</f>
        <v>0</v>
      </c>
      <c r="BH187" s="241">
        <f>IF(N187="sníž. přenesená",J187,0)</f>
        <v>0</v>
      </c>
      <c r="BI187" s="241">
        <f>IF(N187="nulová",J187,0)</f>
        <v>0</v>
      </c>
      <c r="BJ187" s="13" t="s">
        <v>83</v>
      </c>
      <c r="BK187" s="241">
        <f>ROUND(I187*H187,2)</f>
        <v>0</v>
      </c>
      <c r="BL187" s="13" t="s">
        <v>230</v>
      </c>
      <c r="BM187" s="240" t="s">
        <v>1619</v>
      </c>
    </row>
    <row r="188" s="1" customFormat="1" ht="24" customHeight="1">
      <c r="B188" s="34"/>
      <c r="C188" s="229" t="s">
        <v>410</v>
      </c>
      <c r="D188" s="229" t="s">
        <v>168</v>
      </c>
      <c r="E188" s="230" t="s">
        <v>1620</v>
      </c>
      <c r="F188" s="231" t="s">
        <v>1621</v>
      </c>
      <c r="G188" s="232" t="s">
        <v>176</v>
      </c>
      <c r="H188" s="233">
        <v>77</v>
      </c>
      <c r="I188" s="234"/>
      <c r="J188" s="235">
        <f>ROUND(I188*H188,2)</f>
        <v>0</v>
      </c>
      <c r="K188" s="231" t="s">
        <v>196</v>
      </c>
      <c r="L188" s="39"/>
      <c r="M188" s="236" t="s">
        <v>1</v>
      </c>
      <c r="N188" s="237" t="s">
        <v>41</v>
      </c>
      <c r="O188" s="82"/>
      <c r="P188" s="238">
        <f>O188*H188</f>
        <v>0</v>
      </c>
      <c r="Q188" s="238">
        <v>0</v>
      </c>
      <c r="R188" s="238">
        <f>Q188*H188</f>
        <v>0</v>
      </c>
      <c r="S188" s="238">
        <v>0</v>
      </c>
      <c r="T188" s="239">
        <f>S188*H188</f>
        <v>0</v>
      </c>
      <c r="AR188" s="240" t="s">
        <v>230</v>
      </c>
      <c r="AT188" s="240" t="s">
        <v>168</v>
      </c>
      <c r="AU188" s="240" t="s">
        <v>89</v>
      </c>
      <c r="AY188" s="13" t="s">
        <v>166</v>
      </c>
      <c r="BE188" s="241">
        <f>IF(N188="základní",J188,0)</f>
        <v>0</v>
      </c>
      <c r="BF188" s="241">
        <f>IF(N188="snížená",J188,0)</f>
        <v>0</v>
      </c>
      <c r="BG188" s="241">
        <f>IF(N188="zákl. přenesená",J188,0)</f>
        <v>0</v>
      </c>
      <c r="BH188" s="241">
        <f>IF(N188="sníž. přenesená",J188,0)</f>
        <v>0</v>
      </c>
      <c r="BI188" s="241">
        <f>IF(N188="nulová",J188,0)</f>
        <v>0</v>
      </c>
      <c r="BJ188" s="13" t="s">
        <v>83</v>
      </c>
      <c r="BK188" s="241">
        <f>ROUND(I188*H188,2)</f>
        <v>0</v>
      </c>
      <c r="BL188" s="13" t="s">
        <v>230</v>
      </c>
      <c r="BM188" s="240" t="s">
        <v>1622</v>
      </c>
    </row>
    <row r="189" s="1" customFormat="1" ht="16.5" customHeight="1">
      <c r="B189" s="34"/>
      <c r="C189" s="242" t="s">
        <v>414</v>
      </c>
      <c r="D189" s="242" t="s">
        <v>394</v>
      </c>
      <c r="E189" s="243" t="s">
        <v>1623</v>
      </c>
      <c r="F189" s="244" t="s">
        <v>1624</v>
      </c>
      <c r="G189" s="245" t="s">
        <v>176</v>
      </c>
      <c r="H189" s="246">
        <v>77</v>
      </c>
      <c r="I189" s="247"/>
      <c r="J189" s="248">
        <f>ROUND(I189*H189,2)</f>
        <v>0</v>
      </c>
      <c r="K189" s="244" t="s">
        <v>1</v>
      </c>
      <c r="L189" s="249"/>
      <c r="M189" s="250" t="s">
        <v>1</v>
      </c>
      <c r="N189" s="251" t="s">
        <v>41</v>
      </c>
      <c r="O189" s="82"/>
      <c r="P189" s="238">
        <f>O189*H189</f>
        <v>0</v>
      </c>
      <c r="Q189" s="238">
        <v>5.0000000000000002E-05</v>
      </c>
      <c r="R189" s="238">
        <f>Q189*H189</f>
        <v>0.0038500000000000001</v>
      </c>
      <c r="S189" s="238">
        <v>0</v>
      </c>
      <c r="T189" s="239">
        <f>S189*H189</f>
        <v>0</v>
      </c>
      <c r="AR189" s="240" t="s">
        <v>296</v>
      </c>
      <c r="AT189" s="240" t="s">
        <v>394</v>
      </c>
      <c r="AU189" s="240" t="s">
        <v>89</v>
      </c>
      <c r="AY189" s="13" t="s">
        <v>166</v>
      </c>
      <c r="BE189" s="241">
        <f>IF(N189="základní",J189,0)</f>
        <v>0</v>
      </c>
      <c r="BF189" s="241">
        <f>IF(N189="snížená",J189,0)</f>
        <v>0</v>
      </c>
      <c r="BG189" s="241">
        <f>IF(N189="zákl. přenesená",J189,0)</f>
        <v>0</v>
      </c>
      <c r="BH189" s="241">
        <f>IF(N189="sníž. přenesená",J189,0)</f>
        <v>0</v>
      </c>
      <c r="BI189" s="241">
        <f>IF(N189="nulová",J189,0)</f>
        <v>0</v>
      </c>
      <c r="BJ189" s="13" t="s">
        <v>83</v>
      </c>
      <c r="BK189" s="241">
        <f>ROUND(I189*H189,2)</f>
        <v>0</v>
      </c>
      <c r="BL189" s="13" t="s">
        <v>230</v>
      </c>
      <c r="BM189" s="240" t="s">
        <v>1625</v>
      </c>
    </row>
    <row r="190" s="1" customFormat="1" ht="24" customHeight="1">
      <c r="B190" s="34"/>
      <c r="C190" s="229" t="s">
        <v>418</v>
      </c>
      <c r="D190" s="229" t="s">
        <v>168</v>
      </c>
      <c r="E190" s="230" t="s">
        <v>1626</v>
      </c>
      <c r="F190" s="231" t="s">
        <v>1627</v>
      </c>
      <c r="G190" s="232" t="s">
        <v>176</v>
      </c>
      <c r="H190" s="233">
        <v>55</v>
      </c>
      <c r="I190" s="234"/>
      <c r="J190" s="235">
        <f>ROUND(I190*H190,2)</f>
        <v>0</v>
      </c>
      <c r="K190" s="231" t="s">
        <v>196</v>
      </c>
      <c r="L190" s="39"/>
      <c r="M190" s="236" t="s">
        <v>1</v>
      </c>
      <c r="N190" s="237" t="s">
        <v>41</v>
      </c>
      <c r="O190" s="82"/>
      <c r="P190" s="238">
        <f>O190*H190</f>
        <v>0</v>
      </c>
      <c r="Q190" s="238">
        <v>0</v>
      </c>
      <c r="R190" s="238">
        <f>Q190*H190</f>
        <v>0</v>
      </c>
      <c r="S190" s="238">
        <v>0</v>
      </c>
      <c r="T190" s="239">
        <f>S190*H190</f>
        <v>0</v>
      </c>
      <c r="AR190" s="240" t="s">
        <v>230</v>
      </c>
      <c r="AT190" s="240" t="s">
        <v>168</v>
      </c>
      <c r="AU190" s="240" t="s">
        <v>89</v>
      </c>
      <c r="AY190" s="13" t="s">
        <v>166</v>
      </c>
      <c r="BE190" s="241">
        <f>IF(N190="základní",J190,0)</f>
        <v>0</v>
      </c>
      <c r="BF190" s="241">
        <f>IF(N190="snížená",J190,0)</f>
        <v>0</v>
      </c>
      <c r="BG190" s="241">
        <f>IF(N190="zákl. přenesená",J190,0)</f>
        <v>0</v>
      </c>
      <c r="BH190" s="241">
        <f>IF(N190="sníž. přenesená",J190,0)</f>
        <v>0</v>
      </c>
      <c r="BI190" s="241">
        <f>IF(N190="nulová",J190,0)</f>
        <v>0</v>
      </c>
      <c r="BJ190" s="13" t="s">
        <v>83</v>
      </c>
      <c r="BK190" s="241">
        <f>ROUND(I190*H190,2)</f>
        <v>0</v>
      </c>
      <c r="BL190" s="13" t="s">
        <v>230</v>
      </c>
      <c r="BM190" s="240" t="s">
        <v>1628</v>
      </c>
    </row>
    <row r="191" s="1" customFormat="1" ht="16.5" customHeight="1">
      <c r="B191" s="34"/>
      <c r="C191" s="242" t="s">
        <v>422</v>
      </c>
      <c r="D191" s="242" t="s">
        <v>394</v>
      </c>
      <c r="E191" s="243" t="s">
        <v>1629</v>
      </c>
      <c r="F191" s="244" t="s">
        <v>1630</v>
      </c>
      <c r="G191" s="245" t="s">
        <v>176</v>
      </c>
      <c r="H191" s="246">
        <v>55</v>
      </c>
      <c r="I191" s="247"/>
      <c r="J191" s="248">
        <f>ROUND(I191*H191,2)</f>
        <v>0</v>
      </c>
      <c r="K191" s="244" t="s">
        <v>1</v>
      </c>
      <c r="L191" s="249"/>
      <c r="M191" s="250" t="s">
        <v>1</v>
      </c>
      <c r="N191" s="251" t="s">
        <v>41</v>
      </c>
      <c r="O191" s="82"/>
      <c r="P191" s="238">
        <f>O191*H191</f>
        <v>0</v>
      </c>
      <c r="Q191" s="238">
        <v>5.0000000000000002E-05</v>
      </c>
      <c r="R191" s="238">
        <f>Q191*H191</f>
        <v>0.0027500000000000003</v>
      </c>
      <c r="S191" s="238">
        <v>0</v>
      </c>
      <c r="T191" s="239">
        <f>S191*H191</f>
        <v>0</v>
      </c>
      <c r="AR191" s="240" t="s">
        <v>296</v>
      </c>
      <c r="AT191" s="240" t="s">
        <v>394</v>
      </c>
      <c r="AU191" s="240" t="s">
        <v>89</v>
      </c>
      <c r="AY191" s="13" t="s">
        <v>166</v>
      </c>
      <c r="BE191" s="241">
        <f>IF(N191="základní",J191,0)</f>
        <v>0</v>
      </c>
      <c r="BF191" s="241">
        <f>IF(N191="snížená",J191,0)</f>
        <v>0</v>
      </c>
      <c r="BG191" s="241">
        <f>IF(N191="zákl. přenesená",J191,0)</f>
        <v>0</v>
      </c>
      <c r="BH191" s="241">
        <f>IF(N191="sníž. přenesená",J191,0)</f>
        <v>0</v>
      </c>
      <c r="BI191" s="241">
        <f>IF(N191="nulová",J191,0)</f>
        <v>0</v>
      </c>
      <c r="BJ191" s="13" t="s">
        <v>83</v>
      </c>
      <c r="BK191" s="241">
        <f>ROUND(I191*H191,2)</f>
        <v>0</v>
      </c>
      <c r="BL191" s="13" t="s">
        <v>230</v>
      </c>
      <c r="BM191" s="240" t="s">
        <v>1631</v>
      </c>
    </row>
    <row r="192" s="1" customFormat="1" ht="24" customHeight="1">
      <c r="B192" s="34"/>
      <c r="C192" s="229" t="s">
        <v>426</v>
      </c>
      <c r="D192" s="229" t="s">
        <v>168</v>
      </c>
      <c r="E192" s="230" t="s">
        <v>1632</v>
      </c>
      <c r="F192" s="231" t="s">
        <v>1633</v>
      </c>
      <c r="G192" s="232" t="s">
        <v>176</v>
      </c>
      <c r="H192" s="233">
        <v>3</v>
      </c>
      <c r="I192" s="234"/>
      <c r="J192" s="235">
        <f>ROUND(I192*H192,2)</f>
        <v>0</v>
      </c>
      <c r="K192" s="231" t="s">
        <v>196</v>
      </c>
      <c r="L192" s="39"/>
      <c r="M192" s="236" t="s">
        <v>1</v>
      </c>
      <c r="N192" s="237" t="s">
        <v>41</v>
      </c>
      <c r="O192" s="82"/>
      <c r="P192" s="238">
        <f>O192*H192</f>
        <v>0</v>
      </c>
      <c r="Q192" s="238">
        <v>0</v>
      </c>
      <c r="R192" s="238">
        <f>Q192*H192</f>
        <v>0</v>
      </c>
      <c r="S192" s="238">
        <v>0</v>
      </c>
      <c r="T192" s="239">
        <f>S192*H192</f>
        <v>0</v>
      </c>
      <c r="AR192" s="240" t="s">
        <v>230</v>
      </c>
      <c r="AT192" s="240" t="s">
        <v>168</v>
      </c>
      <c r="AU192" s="240" t="s">
        <v>89</v>
      </c>
      <c r="AY192" s="13" t="s">
        <v>166</v>
      </c>
      <c r="BE192" s="241">
        <f>IF(N192="základní",J192,0)</f>
        <v>0</v>
      </c>
      <c r="BF192" s="241">
        <f>IF(N192="snížená",J192,0)</f>
        <v>0</v>
      </c>
      <c r="BG192" s="241">
        <f>IF(N192="zákl. přenesená",J192,0)</f>
        <v>0</v>
      </c>
      <c r="BH192" s="241">
        <f>IF(N192="sníž. přenesená",J192,0)</f>
        <v>0</v>
      </c>
      <c r="BI192" s="241">
        <f>IF(N192="nulová",J192,0)</f>
        <v>0</v>
      </c>
      <c r="BJ192" s="13" t="s">
        <v>83</v>
      </c>
      <c r="BK192" s="241">
        <f>ROUND(I192*H192,2)</f>
        <v>0</v>
      </c>
      <c r="BL192" s="13" t="s">
        <v>230</v>
      </c>
      <c r="BM192" s="240" t="s">
        <v>1634</v>
      </c>
    </row>
    <row r="193" s="1" customFormat="1" ht="16.5" customHeight="1">
      <c r="B193" s="34"/>
      <c r="C193" s="242" t="s">
        <v>430</v>
      </c>
      <c r="D193" s="242" t="s">
        <v>394</v>
      </c>
      <c r="E193" s="243" t="s">
        <v>1635</v>
      </c>
      <c r="F193" s="244" t="s">
        <v>1618</v>
      </c>
      <c r="G193" s="245" t="s">
        <v>176</v>
      </c>
      <c r="H193" s="246">
        <v>3</v>
      </c>
      <c r="I193" s="247"/>
      <c r="J193" s="248">
        <f>ROUND(I193*H193,2)</f>
        <v>0</v>
      </c>
      <c r="K193" s="244" t="s">
        <v>1</v>
      </c>
      <c r="L193" s="249"/>
      <c r="M193" s="250" t="s">
        <v>1</v>
      </c>
      <c r="N193" s="251" t="s">
        <v>41</v>
      </c>
      <c r="O193" s="82"/>
      <c r="P193" s="238">
        <f>O193*H193</f>
        <v>0</v>
      </c>
      <c r="Q193" s="238">
        <v>5.0000000000000002E-05</v>
      </c>
      <c r="R193" s="238">
        <f>Q193*H193</f>
        <v>0.00015000000000000001</v>
      </c>
      <c r="S193" s="238">
        <v>0</v>
      </c>
      <c r="T193" s="239">
        <f>S193*H193</f>
        <v>0</v>
      </c>
      <c r="AR193" s="240" t="s">
        <v>296</v>
      </c>
      <c r="AT193" s="240" t="s">
        <v>394</v>
      </c>
      <c r="AU193" s="240" t="s">
        <v>89</v>
      </c>
      <c r="AY193" s="13" t="s">
        <v>166</v>
      </c>
      <c r="BE193" s="241">
        <f>IF(N193="základní",J193,0)</f>
        <v>0</v>
      </c>
      <c r="BF193" s="241">
        <f>IF(N193="snížená",J193,0)</f>
        <v>0</v>
      </c>
      <c r="BG193" s="241">
        <f>IF(N193="zákl. přenesená",J193,0)</f>
        <v>0</v>
      </c>
      <c r="BH193" s="241">
        <f>IF(N193="sníž. přenesená",J193,0)</f>
        <v>0</v>
      </c>
      <c r="BI193" s="241">
        <f>IF(N193="nulová",J193,0)</f>
        <v>0</v>
      </c>
      <c r="BJ193" s="13" t="s">
        <v>83</v>
      </c>
      <c r="BK193" s="241">
        <f>ROUND(I193*H193,2)</f>
        <v>0</v>
      </c>
      <c r="BL193" s="13" t="s">
        <v>230</v>
      </c>
      <c r="BM193" s="240" t="s">
        <v>1636</v>
      </c>
    </row>
    <row r="194" s="1" customFormat="1" ht="24" customHeight="1">
      <c r="B194" s="34"/>
      <c r="C194" s="229" t="s">
        <v>434</v>
      </c>
      <c r="D194" s="229" t="s">
        <v>168</v>
      </c>
      <c r="E194" s="230" t="s">
        <v>1637</v>
      </c>
      <c r="F194" s="231" t="s">
        <v>1638</v>
      </c>
      <c r="G194" s="232" t="s">
        <v>176</v>
      </c>
      <c r="H194" s="233">
        <v>5</v>
      </c>
      <c r="I194" s="234"/>
      <c r="J194" s="235">
        <f>ROUND(I194*H194,2)</f>
        <v>0</v>
      </c>
      <c r="K194" s="231" t="s">
        <v>196</v>
      </c>
      <c r="L194" s="39"/>
      <c r="M194" s="236" t="s">
        <v>1</v>
      </c>
      <c r="N194" s="237" t="s">
        <v>41</v>
      </c>
      <c r="O194" s="82"/>
      <c r="P194" s="238">
        <f>O194*H194</f>
        <v>0</v>
      </c>
      <c r="Q194" s="238">
        <v>0</v>
      </c>
      <c r="R194" s="238">
        <f>Q194*H194</f>
        <v>0</v>
      </c>
      <c r="S194" s="238">
        <v>0</v>
      </c>
      <c r="T194" s="239">
        <f>S194*H194</f>
        <v>0</v>
      </c>
      <c r="AR194" s="240" t="s">
        <v>230</v>
      </c>
      <c r="AT194" s="240" t="s">
        <v>168</v>
      </c>
      <c r="AU194" s="240" t="s">
        <v>89</v>
      </c>
      <c r="AY194" s="13" t="s">
        <v>166</v>
      </c>
      <c r="BE194" s="241">
        <f>IF(N194="základní",J194,0)</f>
        <v>0</v>
      </c>
      <c r="BF194" s="241">
        <f>IF(N194="snížená",J194,0)</f>
        <v>0</v>
      </c>
      <c r="BG194" s="241">
        <f>IF(N194="zákl. přenesená",J194,0)</f>
        <v>0</v>
      </c>
      <c r="BH194" s="241">
        <f>IF(N194="sníž. přenesená",J194,0)</f>
        <v>0</v>
      </c>
      <c r="BI194" s="241">
        <f>IF(N194="nulová",J194,0)</f>
        <v>0</v>
      </c>
      <c r="BJ194" s="13" t="s">
        <v>83</v>
      </c>
      <c r="BK194" s="241">
        <f>ROUND(I194*H194,2)</f>
        <v>0</v>
      </c>
      <c r="BL194" s="13" t="s">
        <v>230</v>
      </c>
      <c r="BM194" s="240" t="s">
        <v>1639</v>
      </c>
    </row>
    <row r="195" s="1" customFormat="1" ht="16.5" customHeight="1">
      <c r="B195" s="34"/>
      <c r="C195" s="242" t="s">
        <v>438</v>
      </c>
      <c r="D195" s="242" t="s">
        <v>394</v>
      </c>
      <c r="E195" s="243" t="s">
        <v>1640</v>
      </c>
      <c r="F195" s="244" t="s">
        <v>1624</v>
      </c>
      <c r="G195" s="245" t="s">
        <v>176</v>
      </c>
      <c r="H195" s="246">
        <v>5</v>
      </c>
      <c r="I195" s="247"/>
      <c r="J195" s="248">
        <f>ROUND(I195*H195,2)</f>
        <v>0</v>
      </c>
      <c r="K195" s="244" t="s">
        <v>1</v>
      </c>
      <c r="L195" s="249"/>
      <c r="M195" s="250" t="s">
        <v>1</v>
      </c>
      <c r="N195" s="251" t="s">
        <v>41</v>
      </c>
      <c r="O195" s="82"/>
      <c r="P195" s="238">
        <f>O195*H195</f>
        <v>0</v>
      </c>
      <c r="Q195" s="238">
        <v>5.0000000000000002E-05</v>
      </c>
      <c r="R195" s="238">
        <f>Q195*H195</f>
        <v>0.00025000000000000001</v>
      </c>
      <c r="S195" s="238">
        <v>0</v>
      </c>
      <c r="T195" s="239">
        <f>S195*H195</f>
        <v>0</v>
      </c>
      <c r="AR195" s="240" t="s">
        <v>296</v>
      </c>
      <c r="AT195" s="240" t="s">
        <v>394</v>
      </c>
      <c r="AU195" s="240" t="s">
        <v>89</v>
      </c>
      <c r="AY195" s="13" t="s">
        <v>166</v>
      </c>
      <c r="BE195" s="241">
        <f>IF(N195="základní",J195,0)</f>
        <v>0</v>
      </c>
      <c r="BF195" s="241">
        <f>IF(N195="snížená",J195,0)</f>
        <v>0</v>
      </c>
      <c r="BG195" s="241">
        <f>IF(N195="zákl. přenesená",J195,0)</f>
        <v>0</v>
      </c>
      <c r="BH195" s="241">
        <f>IF(N195="sníž. přenesená",J195,0)</f>
        <v>0</v>
      </c>
      <c r="BI195" s="241">
        <f>IF(N195="nulová",J195,0)</f>
        <v>0</v>
      </c>
      <c r="BJ195" s="13" t="s">
        <v>83</v>
      </c>
      <c r="BK195" s="241">
        <f>ROUND(I195*H195,2)</f>
        <v>0</v>
      </c>
      <c r="BL195" s="13" t="s">
        <v>230</v>
      </c>
      <c r="BM195" s="240" t="s">
        <v>1641</v>
      </c>
    </row>
    <row r="196" s="1" customFormat="1" ht="24" customHeight="1">
      <c r="B196" s="34"/>
      <c r="C196" s="229" t="s">
        <v>442</v>
      </c>
      <c r="D196" s="229" t="s">
        <v>168</v>
      </c>
      <c r="E196" s="230" t="s">
        <v>1642</v>
      </c>
      <c r="F196" s="231" t="s">
        <v>1643</v>
      </c>
      <c r="G196" s="232" t="s">
        <v>176</v>
      </c>
      <c r="H196" s="233">
        <v>2</v>
      </c>
      <c r="I196" s="234"/>
      <c r="J196" s="235">
        <f>ROUND(I196*H196,2)</f>
        <v>0</v>
      </c>
      <c r="K196" s="231" t="s">
        <v>196</v>
      </c>
      <c r="L196" s="39"/>
      <c r="M196" s="236" t="s">
        <v>1</v>
      </c>
      <c r="N196" s="237" t="s">
        <v>41</v>
      </c>
      <c r="O196" s="82"/>
      <c r="P196" s="238">
        <f>O196*H196</f>
        <v>0</v>
      </c>
      <c r="Q196" s="238">
        <v>0</v>
      </c>
      <c r="R196" s="238">
        <f>Q196*H196</f>
        <v>0</v>
      </c>
      <c r="S196" s="238">
        <v>0</v>
      </c>
      <c r="T196" s="239">
        <f>S196*H196</f>
        <v>0</v>
      </c>
      <c r="AR196" s="240" t="s">
        <v>230</v>
      </c>
      <c r="AT196" s="240" t="s">
        <v>168</v>
      </c>
      <c r="AU196" s="240" t="s">
        <v>89</v>
      </c>
      <c r="AY196" s="13" t="s">
        <v>166</v>
      </c>
      <c r="BE196" s="241">
        <f>IF(N196="základní",J196,0)</f>
        <v>0</v>
      </c>
      <c r="BF196" s="241">
        <f>IF(N196="snížená",J196,0)</f>
        <v>0</v>
      </c>
      <c r="BG196" s="241">
        <f>IF(N196="zákl. přenesená",J196,0)</f>
        <v>0</v>
      </c>
      <c r="BH196" s="241">
        <f>IF(N196="sníž. přenesená",J196,0)</f>
        <v>0</v>
      </c>
      <c r="BI196" s="241">
        <f>IF(N196="nulová",J196,0)</f>
        <v>0</v>
      </c>
      <c r="BJ196" s="13" t="s">
        <v>83</v>
      </c>
      <c r="BK196" s="241">
        <f>ROUND(I196*H196,2)</f>
        <v>0</v>
      </c>
      <c r="BL196" s="13" t="s">
        <v>230</v>
      </c>
      <c r="BM196" s="240" t="s">
        <v>1644</v>
      </c>
    </row>
    <row r="197" s="1" customFormat="1" ht="16.5" customHeight="1">
      <c r="B197" s="34"/>
      <c r="C197" s="242" t="s">
        <v>446</v>
      </c>
      <c r="D197" s="242" t="s">
        <v>394</v>
      </c>
      <c r="E197" s="243" t="s">
        <v>1645</v>
      </c>
      <c r="F197" s="244" t="s">
        <v>1630</v>
      </c>
      <c r="G197" s="245" t="s">
        <v>176</v>
      </c>
      <c r="H197" s="246">
        <v>2</v>
      </c>
      <c r="I197" s="247"/>
      <c r="J197" s="248">
        <f>ROUND(I197*H197,2)</f>
        <v>0</v>
      </c>
      <c r="K197" s="244" t="s">
        <v>196</v>
      </c>
      <c r="L197" s="249"/>
      <c r="M197" s="250" t="s">
        <v>1</v>
      </c>
      <c r="N197" s="251" t="s">
        <v>41</v>
      </c>
      <c r="O197" s="82"/>
      <c r="P197" s="238">
        <f>O197*H197</f>
        <v>0</v>
      </c>
      <c r="Q197" s="238">
        <v>5.0000000000000002E-05</v>
      </c>
      <c r="R197" s="238">
        <f>Q197*H197</f>
        <v>0.00010000000000000001</v>
      </c>
      <c r="S197" s="238">
        <v>0</v>
      </c>
      <c r="T197" s="239">
        <f>S197*H197</f>
        <v>0</v>
      </c>
      <c r="AR197" s="240" t="s">
        <v>296</v>
      </c>
      <c r="AT197" s="240" t="s">
        <v>394</v>
      </c>
      <c r="AU197" s="240" t="s">
        <v>89</v>
      </c>
      <c r="AY197" s="13" t="s">
        <v>166</v>
      </c>
      <c r="BE197" s="241">
        <f>IF(N197="základní",J197,0)</f>
        <v>0</v>
      </c>
      <c r="BF197" s="241">
        <f>IF(N197="snížená",J197,0)</f>
        <v>0</v>
      </c>
      <c r="BG197" s="241">
        <f>IF(N197="zákl. přenesená",J197,0)</f>
        <v>0</v>
      </c>
      <c r="BH197" s="241">
        <f>IF(N197="sníž. přenesená",J197,0)</f>
        <v>0</v>
      </c>
      <c r="BI197" s="241">
        <f>IF(N197="nulová",J197,0)</f>
        <v>0</v>
      </c>
      <c r="BJ197" s="13" t="s">
        <v>83</v>
      </c>
      <c r="BK197" s="241">
        <f>ROUND(I197*H197,2)</f>
        <v>0</v>
      </c>
      <c r="BL197" s="13" t="s">
        <v>230</v>
      </c>
      <c r="BM197" s="240" t="s">
        <v>1646</v>
      </c>
    </row>
    <row r="198" s="1" customFormat="1" ht="24" customHeight="1">
      <c r="B198" s="34"/>
      <c r="C198" s="229" t="s">
        <v>451</v>
      </c>
      <c r="D198" s="229" t="s">
        <v>168</v>
      </c>
      <c r="E198" s="230" t="s">
        <v>1647</v>
      </c>
      <c r="F198" s="231" t="s">
        <v>1648</v>
      </c>
      <c r="G198" s="232" t="s">
        <v>176</v>
      </c>
      <c r="H198" s="233">
        <v>12</v>
      </c>
      <c r="I198" s="234"/>
      <c r="J198" s="235">
        <f>ROUND(I198*H198,2)</f>
        <v>0</v>
      </c>
      <c r="K198" s="231" t="s">
        <v>196</v>
      </c>
      <c r="L198" s="39"/>
      <c r="M198" s="236" t="s">
        <v>1</v>
      </c>
      <c r="N198" s="237" t="s">
        <v>41</v>
      </c>
      <c r="O198" s="82"/>
      <c r="P198" s="238">
        <f>O198*H198</f>
        <v>0</v>
      </c>
      <c r="Q198" s="238">
        <v>0</v>
      </c>
      <c r="R198" s="238">
        <f>Q198*H198</f>
        <v>0</v>
      </c>
      <c r="S198" s="238">
        <v>0</v>
      </c>
      <c r="T198" s="239">
        <f>S198*H198</f>
        <v>0</v>
      </c>
      <c r="AR198" s="240" t="s">
        <v>230</v>
      </c>
      <c r="AT198" s="240" t="s">
        <v>168</v>
      </c>
      <c r="AU198" s="240" t="s">
        <v>89</v>
      </c>
      <c r="AY198" s="13" t="s">
        <v>166</v>
      </c>
      <c r="BE198" s="241">
        <f>IF(N198="základní",J198,0)</f>
        <v>0</v>
      </c>
      <c r="BF198" s="241">
        <f>IF(N198="snížená",J198,0)</f>
        <v>0</v>
      </c>
      <c r="BG198" s="241">
        <f>IF(N198="zákl. přenesená",J198,0)</f>
        <v>0</v>
      </c>
      <c r="BH198" s="241">
        <f>IF(N198="sníž. přenesená",J198,0)</f>
        <v>0</v>
      </c>
      <c r="BI198" s="241">
        <f>IF(N198="nulová",J198,0)</f>
        <v>0</v>
      </c>
      <c r="BJ198" s="13" t="s">
        <v>83</v>
      </c>
      <c r="BK198" s="241">
        <f>ROUND(I198*H198,2)</f>
        <v>0</v>
      </c>
      <c r="BL198" s="13" t="s">
        <v>230</v>
      </c>
      <c r="BM198" s="240" t="s">
        <v>1649</v>
      </c>
    </row>
    <row r="199" s="1" customFormat="1" ht="24" customHeight="1">
      <c r="B199" s="34"/>
      <c r="C199" s="242" t="s">
        <v>455</v>
      </c>
      <c r="D199" s="242" t="s">
        <v>394</v>
      </c>
      <c r="E199" s="243" t="s">
        <v>1650</v>
      </c>
      <c r="F199" s="244" t="s">
        <v>1651</v>
      </c>
      <c r="G199" s="245" t="s">
        <v>176</v>
      </c>
      <c r="H199" s="246">
        <v>12</v>
      </c>
      <c r="I199" s="247"/>
      <c r="J199" s="248">
        <f>ROUND(I199*H199,2)</f>
        <v>0</v>
      </c>
      <c r="K199" s="244" t="s">
        <v>1</v>
      </c>
      <c r="L199" s="249"/>
      <c r="M199" s="250" t="s">
        <v>1</v>
      </c>
      <c r="N199" s="251" t="s">
        <v>41</v>
      </c>
      <c r="O199" s="82"/>
      <c r="P199" s="238">
        <f>O199*H199</f>
        <v>0</v>
      </c>
      <c r="Q199" s="238">
        <v>0.00032000000000000003</v>
      </c>
      <c r="R199" s="238">
        <f>Q199*H199</f>
        <v>0.0038400000000000005</v>
      </c>
      <c r="S199" s="238">
        <v>0</v>
      </c>
      <c r="T199" s="239">
        <f>S199*H199</f>
        <v>0</v>
      </c>
      <c r="AR199" s="240" t="s">
        <v>296</v>
      </c>
      <c r="AT199" s="240" t="s">
        <v>394</v>
      </c>
      <c r="AU199" s="240" t="s">
        <v>89</v>
      </c>
      <c r="AY199" s="13" t="s">
        <v>166</v>
      </c>
      <c r="BE199" s="241">
        <f>IF(N199="základní",J199,0)</f>
        <v>0</v>
      </c>
      <c r="BF199" s="241">
        <f>IF(N199="snížená",J199,0)</f>
        <v>0</v>
      </c>
      <c r="BG199" s="241">
        <f>IF(N199="zákl. přenesená",J199,0)</f>
        <v>0</v>
      </c>
      <c r="BH199" s="241">
        <f>IF(N199="sníž. přenesená",J199,0)</f>
        <v>0</v>
      </c>
      <c r="BI199" s="241">
        <f>IF(N199="nulová",J199,0)</f>
        <v>0</v>
      </c>
      <c r="BJ199" s="13" t="s">
        <v>83</v>
      </c>
      <c r="BK199" s="241">
        <f>ROUND(I199*H199,2)</f>
        <v>0</v>
      </c>
      <c r="BL199" s="13" t="s">
        <v>230</v>
      </c>
      <c r="BM199" s="240" t="s">
        <v>1652</v>
      </c>
    </row>
    <row r="200" s="1" customFormat="1" ht="24" customHeight="1">
      <c r="B200" s="34"/>
      <c r="C200" s="229" t="s">
        <v>459</v>
      </c>
      <c r="D200" s="229" t="s">
        <v>168</v>
      </c>
      <c r="E200" s="230" t="s">
        <v>1653</v>
      </c>
      <c r="F200" s="231" t="s">
        <v>1654</v>
      </c>
      <c r="G200" s="232" t="s">
        <v>176</v>
      </c>
      <c r="H200" s="233">
        <v>148</v>
      </c>
      <c r="I200" s="234"/>
      <c r="J200" s="235">
        <f>ROUND(I200*H200,2)</f>
        <v>0</v>
      </c>
      <c r="K200" s="231" t="s">
        <v>196</v>
      </c>
      <c r="L200" s="39"/>
      <c r="M200" s="236" t="s">
        <v>1</v>
      </c>
      <c r="N200" s="237" t="s">
        <v>41</v>
      </c>
      <c r="O200" s="82"/>
      <c r="P200" s="238">
        <f>O200*H200</f>
        <v>0</v>
      </c>
      <c r="Q200" s="238">
        <v>0</v>
      </c>
      <c r="R200" s="238">
        <f>Q200*H200</f>
        <v>0</v>
      </c>
      <c r="S200" s="238">
        <v>0</v>
      </c>
      <c r="T200" s="239">
        <f>S200*H200</f>
        <v>0</v>
      </c>
      <c r="AR200" s="240" t="s">
        <v>230</v>
      </c>
      <c r="AT200" s="240" t="s">
        <v>168</v>
      </c>
      <c r="AU200" s="240" t="s">
        <v>89</v>
      </c>
      <c r="AY200" s="13" t="s">
        <v>166</v>
      </c>
      <c r="BE200" s="241">
        <f>IF(N200="základní",J200,0)</f>
        <v>0</v>
      </c>
      <c r="BF200" s="241">
        <f>IF(N200="snížená",J200,0)</f>
        <v>0</v>
      </c>
      <c r="BG200" s="241">
        <f>IF(N200="zákl. přenesená",J200,0)</f>
        <v>0</v>
      </c>
      <c r="BH200" s="241">
        <f>IF(N200="sníž. přenesená",J200,0)</f>
        <v>0</v>
      </c>
      <c r="BI200" s="241">
        <f>IF(N200="nulová",J200,0)</f>
        <v>0</v>
      </c>
      <c r="BJ200" s="13" t="s">
        <v>83</v>
      </c>
      <c r="BK200" s="241">
        <f>ROUND(I200*H200,2)</f>
        <v>0</v>
      </c>
      <c r="BL200" s="13" t="s">
        <v>230</v>
      </c>
      <c r="BM200" s="240" t="s">
        <v>1655</v>
      </c>
    </row>
    <row r="201" s="1" customFormat="1" ht="16.5" customHeight="1">
      <c r="B201" s="34"/>
      <c r="C201" s="242" t="s">
        <v>463</v>
      </c>
      <c r="D201" s="242" t="s">
        <v>394</v>
      </c>
      <c r="E201" s="243" t="s">
        <v>1656</v>
      </c>
      <c r="F201" s="244" t="s">
        <v>1657</v>
      </c>
      <c r="G201" s="245" t="s">
        <v>176</v>
      </c>
      <c r="H201" s="246">
        <v>148</v>
      </c>
      <c r="I201" s="247"/>
      <c r="J201" s="248">
        <f>ROUND(I201*H201,2)</f>
        <v>0</v>
      </c>
      <c r="K201" s="244" t="s">
        <v>1</v>
      </c>
      <c r="L201" s="249"/>
      <c r="M201" s="250" t="s">
        <v>1</v>
      </c>
      <c r="N201" s="251" t="s">
        <v>41</v>
      </c>
      <c r="O201" s="82"/>
      <c r="P201" s="238">
        <f>O201*H201</f>
        <v>0</v>
      </c>
      <c r="Q201" s="238">
        <v>6.0000000000000002E-05</v>
      </c>
      <c r="R201" s="238">
        <f>Q201*H201</f>
        <v>0.0088800000000000007</v>
      </c>
      <c r="S201" s="238">
        <v>0</v>
      </c>
      <c r="T201" s="239">
        <f>S201*H201</f>
        <v>0</v>
      </c>
      <c r="AR201" s="240" t="s">
        <v>296</v>
      </c>
      <c r="AT201" s="240" t="s">
        <v>394</v>
      </c>
      <c r="AU201" s="240" t="s">
        <v>89</v>
      </c>
      <c r="AY201" s="13" t="s">
        <v>166</v>
      </c>
      <c r="BE201" s="241">
        <f>IF(N201="základní",J201,0)</f>
        <v>0</v>
      </c>
      <c r="BF201" s="241">
        <f>IF(N201="snížená",J201,0)</f>
        <v>0</v>
      </c>
      <c r="BG201" s="241">
        <f>IF(N201="zákl. přenesená",J201,0)</f>
        <v>0</v>
      </c>
      <c r="BH201" s="241">
        <f>IF(N201="sníž. přenesená",J201,0)</f>
        <v>0</v>
      </c>
      <c r="BI201" s="241">
        <f>IF(N201="nulová",J201,0)</f>
        <v>0</v>
      </c>
      <c r="BJ201" s="13" t="s">
        <v>83</v>
      </c>
      <c r="BK201" s="241">
        <f>ROUND(I201*H201,2)</f>
        <v>0</v>
      </c>
      <c r="BL201" s="13" t="s">
        <v>230</v>
      </c>
      <c r="BM201" s="240" t="s">
        <v>1658</v>
      </c>
    </row>
    <row r="202" s="1" customFormat="1" ht="24" customHeight="1">
      <c r="B202" s="34"/>
      <c r="C202" s="229" t="s">
        <v>467</v>
      </c>
      <c r="D202" s="229" t="s">
        <v>168</v>
      </c>
      <c r="E202" s="230" t="s">
        <v>1659</v>
      </c>
      <c r="F202" s="231" t="s">
        <v>1660</v>
      </c>
      <c r="G202" s="232" t="s">
        <v>176</v>
      </c>
      <c r="H202" s="233">
        <v>4</v>
      </c>
      <c r="I202" s="234"/>
      <c r="J202" s="235">
        <f>ROUND(I202*H202,2)</f>
        <v>0</v>
      </c>
      <c r="K202" s="231" t="s">
        <v>196</v>
      </c>
      <c r="L202" s="39"/>
      <c r="M202" s="236" t="s">
        <v>1</v>
      </c>
      <c r="N202" s="237" t="s">
        <v>41</v>
      </c>
      <c r="O202" s="82"/>
      <c r="P202" s="238">
        <f>O202*H202</f>
        <v>0</v>
      </c>
      <c r="Q202" s="238">
        <v>0</v>
      </c>
      <c r="R202" s="238">
        <f>Q202*H202</f>
        <v>0</v>
      </c>
      <c r="S202" s="238">
        <v>0</v>
      </c>
      <c r="T202" s="239">
        <f>S202*H202</f>
        <v>0</v>
      </c>
      <c r="AR202" s="240" t="s">
        <v>230</v>
      </c>
      <c r="AT202" s="240" t="s">
        <v>168</v>
      </c>
      <c r="AU202" s="240" t="s">
        <v>89</v>
      </c>
      <c r="AY202" s="13" t="s">
        <v>166</v>
      </c>
      <c r="BE202" s="241">
        <f>IF(N202="základní",J202,0)</f>
        <v>0</v>
      </c>
      <c r="BF202" s="241">
        <f>IF(N202="snížená",J202,0)</f>
        <v>0</v>
      </c>
      <c r="BG202" s="241">
        <f>IF(N202="zákl. přenesená",J202,0)</f>
        <v>0</v>
      </c>
      <c r="BH202" s="241">
        <f>IF(N202="sníž. přenesená",J202,0)</f>
        <v>0</v>
      </c>
      <c r="BI202" s="241">
        <f>IF(N202="nulová",J202,0)</f>
        <v>0</v>
      </c>
      <c r="BJ202" s="13" t="s">
        <v>83</v>
      </c>
      <c r="BK202" s="241">
        <f>ROUND(I202*H202,2)</f>
        <v>0</v>
      </c>
      <c r="BL202" s="13" t="s">
        <v>230</v>
      </c>
      <c r="BM202" s="240" t="s">
        <v>1661</v>
      </c>
    </row>
    <row r="203" s="1" customFormat="1" ht="16.5" customHeight="1">
      <c r="B203" s="34"/>
      <c r="C203" s="242" t="s">
        <v>471</v>
      </c>
      <c r="D203" s="242" t="s">
        <v>394</v>
      </c>
      <c r="E203" s="243" t="s">
        <v>1662</v>
      </c>
      <c r="F203" s="244" t="s">
        <v>1663</v>
      </c>
      <c r="G203" s="245" t="s">
        <v>176</v>
      </c>
      <c r="H203" s="246">
        <v>4</v>
      </c>
      <c r="I203" s="247"/>
      <c r="J203" s="248">
        <f>ROUND(I203*H203,2)</f>
        <v>0</v>
      </c>
      <c r="K203" s="244" t="s">
        <v>1</v>
      </c>
      <c r="L203" s="249"/>
      <c r="M203" s="250" t="s">
        <v>1</v>
      </c>
      <c r="N203" s="251" t="s">
        <v>41</v>
      </c>
      <c r="O203" s="82"/>
      <c r="P203" s="238">
        <f>O203*H203</f>
        <v>0</v>
      </c>
      <c r="Q203" s="238">
        <v>6.0000000000000002E-05</v>
      </c>
      <c r="R203" s="238">
        <f>Q203*H203</f>
        <v>0.00024000000000000001</v>
      </c>
      <c r="S203" s="238">
        <v>0</v>
      </c>
      <c r="T203" s="239">
        <f>S203*H203</f>
        <v>0</v>
      </c>
      <c r="AR203" s="240" t="s">
        <v>296</v>
      </c>
      <c r="AT203" s="240" t="s">
        <v>394</v>
      </c>
      <c r="AU203" s="240" t="s">
        <v>89</v>
      </c>
      <c r="AY203" s="13" t="s">
        <v>166</v>
      </c>
      <c r="BE203" s="241">
        <f>IF(N203="základní",J203,0)</f>
        <v>0</v>
      </c>
      <c r="BF203" s="241">
        <f>IF(N203="snížená",J203,0)</f>
        <v>0</v>
      </c>
      <c r="BG203" s="241">
        <f>IF(N203="zákl. přenesená",J203,0)</f>
        <v>0</v>
      </c>
      <c r="BH203" s="241">
        <f>IF(N203="sníž. přenesená",J203,0)</f>
        <v>0</v>
      </c>
      <c r="BI203" s="241">
        <f>IF(N203="nulová",J203,0)</f>
        <v>0</v>
      </c>
      <c r="BJ203" s="13" t="s">
        <v>83</v>
      </c>
      <c r="BK203" s="241">
        <f>ROUND(I203*H203,2)</f>
        <v>0</v>
      </c>
      <c r="BL203" s="13" t="s">
        <v>230</v>
      </c>
      <c r="BM203" s="240" t="s">
        <v>1664</v>
      </c>
    </row>
    <row r="204" s="1" customFormat="1" ht="24" customHeight="1">
      <c r="B204" s="34"/>
      <c r="C204" s="229" t="s">
        <v>475</v>
      </c>
      <c r="D204" s="229" t="s">
        <v>168</v>
      </c>
      <c r="E204" s="230" t="s">
        <v>1665</v>
      </c>
      <c r="F204" s="231" t="s">
        <v>1666</v>
      </c>
      <c r="G204" s="232" t="s">
        <v>176</v>
      </c>
      <c r="H204" s="233">
        <v>37</v>
      </c>
      <c r="I204" s="234"/>
      <c r="J204" s="235">
        <f>ROUND(I204*H204,2)</f>
        <v>0</v>
      </c>
      <c r="K204" s="231" t="s">
        <v>196</v>
      </c>
      <c r="L204" s="39"/>
      <c r="M204" s="236" t="s">
        <v>1</v>
      </c>
      <c r="N204" s="237" t="s">
        <v>41</v>
      </c>
      <c r="O204" s="82"/>
      <c r="P204" s="238">
        <f>O204*H204</f>
        <v>0</v>
      </c>
      <c r="Q204" s="238">
        <v>0</v>
      </c>
      <c r="R204" s="238">
        <f>Q204*H204</f>
        <v>0</v>
      </c>
      <c r="S204" s="238">
        <v>0</v>
      </c>
      <c r="T204" s="239">
        <f>S204*H204</f>
        <v>0</v>
      </c>
      <c r="AR204" s="240" t="s">
        <v>230</v>
      </c>
      <c r="AT204" s="240" t="s">
        <v>168</v>
      </c>
      <c r="AU204" s="240" t="s">
        <v>89</v>
      </c>
      <c r="AY204" s="13" t="s">
        <v>166</v>
      </c>
      <c r="BE204" s="241">
        <f>IF(N204="základní",J204,0)</f>
        <v>0</v>
      </c>
      <c r="BF204" s="241">
        <f>IF(N204="snížená",J204,0)</f>
        <v>0</v>
      </c>
      <c r="BG204" s="241">
        <f>IF(N204="zákl. přenesená",J204,0)</f>
        <v>0</v>
      </c>
      <c r="BH204" s="241">
        <f>IF(N204="sníž. přenesená",J204,0)</f>
        <v>0</v>
      </c>
      <c r="BI204" s="241">
        <f>IF(N204="nulová",J204,0)</f>
        <v>0</v>
      </c>
      <c r="BJ204" s="13" t="s">
        <v>83</v>
      </c>
      <c r="BK204" s="241">
        <f>ROUND(I204*H204,2)</f>
        <v>0</v>
      </c>
      <c r="BL204" s="13" t="s">
        <v>230</v>
      </c>
      <c r="BM204" s="240" t="s">
        <v>1667</v>
      </c>
    </row>
    <row r="205" s="1" customFormat="1" ht="16.5" customHeight="1">
      <c r="B205" s="34"/>
      <c r="C205" s="242" t="s">
        <v>479</v>
      </c>
      <c r="D205" s="242" t="s">
        <v>394</v>
      </c>
      <c r="E205" s="243" t="s">
        <v>1668</v>
      </c>
      <c r="F205" s="244" t="s">
        <v>1669</v>
      </c>
      <c r="G205" s="245" t="s">
        <v>176</v>
      </c>
      <c r="H205" s="246">
        <v>37</v>
      </c>
      <c r="I205" s="247"/>
      <c r="J205" s="248">
        <f>ROUND(I205*H205,2)</f>
        <v>0</v>
      </c>
      <c r="K205" s="244" t="s">
        <v>196</v>
      </c>
      <c r="L205" s="249"/>
      <c r="M205" s="250" t="s">
        <v>1</v>
      </c>
      <c r="N205" s="251" t="s">
        <v>41</v>
      </c>
      <c r="O205" s="82"/>
      <c r="P205" s="238">
        <f>O205*H205</f>
        <v>0</v>
      </c>
      <c r="Q205" s="238">
        <v>0.00027999999999999998</v>
      </c>
      <c r="R205" s="238">
        <f>Q205*H205</f>
        <v>0.010359999999999999</v>
      </c>
      <c r="S205" s="238">
        <v>0</v>
      </c>
      <c r="T205" s="239">
        <f>S205*H205</f>
        <v>0</v>
      </c>
      <c r="AR205" s="240" t="s">
        <v>296</v>
      </c>
      <c r="AT205" s="240" t="s">
        <v>394</v>
      </c>
      <c r="AU205" s="240" t="s">
        <v>89</v>
      </c>
      <c r="AY205" s="13" t="s">
        <v>166</v>
      </c>
      <c r="BE205" s="241">
        <f>IF(N205="základní",J205,0)</f>
        <v>0</v>
      </c>
      <c r="BF205" s="241">
        <f>IF(N205="snížená",J205,0)</f>
        <v>0</v>
      </c>
      <c r="BG205" s="241">
        <f>IF(N205="zákl. přenesená",J205,0)</f>
        <v>0</v>
      </c>
      <c r="BH205" s="241">
        <f>IF(N205="sníž. přenesená",J205,0)</f>
        <v>0</v>
      </c>
      <c r="BI205" s="241">
        <f>IF(N205="nulová",J205,0)</f>
        <v>0</v>
      </c>
      <c r="BJ205" s="13" t="s">
        <v>83</v>
      </c>
      <c r="BK205" s="241">
        <f>ROUND(I205*H205,2)</f>
        <v>0</v>
      </c>
      <c r="BL205" s="13" t="s">
        <v>230</v>
      </c>
      <c r="BM205" s="240" t="s">
        <v>1670</v>
      </c>
    </row>
    <row r="206" s="1" customFormat="1" ht="24" customHeight="1">
      <c r="B206" s="34"/>
      <c r="C206" s="229" t="s">
        <v>483</v>
      </c>
      <c r="D206" s="229" t="s">
        <v>168</v>
      </c>
      <c r="E206" s="230" t="s">
        <v>1671</v>
      </c>
      <c r="F206" s="231" t="s">
        <v>1672</v>
      </c>
      <c r="G206" s="232" t="s">
        <v>176</v>
      </c>
      <c r="H206" s="233">
        <v>43</v>
      </c>
      <c r="I206" s="234"/>
      <c r="J206" s="235">
        <f>ROUND(I206*H206,2)</f>
        <v>0</v>
      </c>
      <c r="K206" s="231" t="s">
        <v>196</v>
      </c>
      <c r="L206" s="39"/>
      <c r="M206" s="236" t="s">
        <v>1</v>
      </c>
      <c r="N206" s="237" t="s">
        <v>41</v>
      </c>
      <c r="O206" s="82"/>
      <c r="P206" s="238">
        <f>O206*H206</f>
        <v>0</v>
      </c>
      <c r="Q206" s="238">
        <v>0</v>
      </c>
      <c r="R206" s="238">
        <f>Q206*H206</f>
        <v>0</v>
      </c>
      <c r="S206" s="238">
        <v>0</v>
      </c>
      <c r="T206" s="239">
        <f>S206*H206</f>
        <v>0</v>
      </c>
      <c r="AR206" s="240" t="s">
        <v>230</v>
      </c>
      <c r="AT206" s="240" t="s">
        <v>168</v>
      </c>
      <c r="AU206" s="240" t="s">
        <v>89</v>
      </c>
      <c r="AY206" s="13" t="s">
        <v>166</v>
      </c>
      <c r="BE206" s="241">
        <f>IF(N206="základní",J206,0)</f>
        <v>0</v>
      </c>
      <c r="BF206" s="241">
        <f>IF(N206="snížená",J206,0)</f>
        <v>0</v>
      </c>
      <c r="BG206" s="241">
        <f>IF(N206="zákl. přenesená",J206,0)</f>
        <v>0</v>
      </c>
      <c r="BH206" s="241">
        <f>IF(N206="sníž. přenesená",J206,0)</f>
        <v>0</v>
      </c>
      <c r="BI206" s="241">
        <f>IF(N206="nulová",J206,0)</f>
        <v>0</v>
      </c>
      <c r="BJ206" s="13" t="s">
        <v>83</v>
      </c>
      <c r="BK206" s="241">
        <f>ROUND(I206*H206,2)</f>
        <v>0</v>
      </c>
      <c r="BL206" s="13" t="s">
        <v>230</v>
      </c>
      <c r="BM206" s="240" t="s">
        <v>1673</v>
      </c>
    </row>
    <row r="207" s="1" customFormat="1" ht="16.5" customHeight="1">
      <c r="B207" s="34"/>
      <c r="C207" s="242" t="s">
        <v>487</v>
      </c>
      <c r="D207" s="242" t="s">
        <v>394</v>
      </c>
      <c r="E207" s="243" t="s">
        <v>1674</v>
      </c>
      <c r="F207" s="244" t="s">
        <v>1675</v>
      </c>
      <c r="G207" s="245" t="s">
        <v>176</v>
      </c>
      <c r="H207" s="246">
        <v>43</v>
      </c>
      <c r="I207" s="247"/>
      <c r="J207" s="248">
        <f>ROUND(I207*H207,2)</f>
        <v>0</v>
      </c>
      <c r="K207" s="244" t="s">
        <v>196</v>
      </c>
      <c r="L207" s="249"/>
      <c r="M207" s="250" t="s">
        <v>1</v>
      </c>
      <c r="N207" s="251" t="s">
        <v>41</v>
      </c>
      <c r="O207" s="82"/>
      <c r="P207" s="238">
        <f>O207*H207</f>
        <v>0</v>
      </c>
      <c r="Q207" s="238">
        <v>0.0025999999999999999</v>
      </c>
      <c r="R207" s="238">
        <f>Q207*H207</f>
        <v>0.1118</v>
      </c>
      <c r="S207" s="238">
        <v>0</v>
      </c>
      <c r="T207" s="239">
        <f>S207*H207</f>
        <v>0</v>
      </c>
      <c r="AR207" s="240" t="s">
        <v>296</v>
      </c>
      <c r="AT207" s="240" t="s">
        <v>394</v>
      </c>
      <c r="AU207" s="240" t="s">
        <v>89</v>
      </c>
      <c r="AY207" s="13" t="s">
        <v>166</v>
      </c>
      <c r="BE207" s="241">
        <f>IF(N207="základní",J207,0)</f>
        <v>0</v>
      </c>
      <c r="BF207" s="241">
        <f>IF(N207="snížená",J207,0)</f>
        <v>0</v>
      </c>
      <c r="BG207" s="241">
        <f>IF(N207="zákl. přenesená",J207,0)</f>
        <v>0</v>
      </c>
      <c r="BH207" s="241">
        <f>IF(N207="sníž. přenesená",J207,0)</f>
        <v>0</v>
      </c>
      <c r="BI207" s="241">
        <f>IF(N207="nulová",J207,0)</f>
        <v>0</v>
      </c>
      <c r="BJ207" s="13" t="s">
        <v>83</v>
      </c>
      <c r="BK207" s="241">
        <f>ROUND(I207*H207,2)</f>
        <v>0</v>
      </c>
      <c r="BL207" s="13" t="s">
        <v>230</v>
      </c>
      <c r="BM207" s="240" t="s">
        <v>1676</v>
      </c>
    </row>
    <row r="208" s="1" customFormat="1" ht="24" customHeight="1">
      <c r="B208" s="34"/>
      <c r="C208" s="229" t="s">
        <v>491</v>
      </c>
      <c r="D208" s="229" t="s">
        <v>168</v>
      </c>
      <c r="E208" s="230" t="s">
        <v>1671</v>
      </c>
      <c r="F208" s="231" t="s">
        <v>1672</v>
      </c>
      <c r="G208" s="232" t="s">
        <v>176</v>
      </c>
      <c r="H208" s="233">
        <v>8</v>
      </c>
      <c r="I208" s="234"/>
      <c r="J208" s="235">
        <f>ROUND(I208*H208,2)</f>
        <v>0</v>
      </c>
      <c r="K208" s="231" t="s">
        <v>196</v>
      </c>
      <c r="L208" s="39"/>
      <c r="M208" s="236" t="s">
        <v>1</v>
      </c>
      <c r="N208" s="237" t="s">
        <v>41</v>
      </c>
      <c r="O208" s="82"/>
      <c r="P208" s="238">
        <f>O208*H208</f>
        <v>0</v>
      </c>
      <c r="Q208" s="238">
        <v>0</v>
      </c>
      <c r="R208" s="238">
        <f>Q208*H208</f>
        <v>0</v>
      </c>
      <c r="S208" s="238">
        <v>0</v>
      </c>
      <c r="T208" s="239">
        <f>S208*H208</f>
        <v>0</v>
      </c>
      <c r="AR208" s="240" t="s">
        <v>230</v>
      </c>
      <c r="AT208" s="240" t="s">
        <v>168</v>
      </c>
      <c r="AU208" s="240" t="s">
        <v>89</v>
      </c>
      <c r="AY208" s="13" t="s">
        <v>166</v>
      </c>
      <c r="BE208" s="241">
        <f>IF(N208="základní",J208,0)</f>
        <v>0</v>
      </c>
      <c r="BF208" s="241">
        <f>IF(N208="snížená",J208,0)</f>
        <v>0</v>
      </c>
      <c r="BG208" s="241">
        <f>IF(N208="zákl. přenesená",J208,0)</f>
        <v>0</v>
      </c>
      <c r="BH208" s="241">
        <f>IF(N208="sníž. přenesená",J208,0)</f>
        <v>0</v>
      </c>
      <c r="BI208" s="241">
        <f>IF(N208="nulová",J208,0)</f>
        <v>0</v>
      </c>
      <c r="BJ208" s="13" t="s">
        <v>83</v>
      </c>
      <c r="BK208" s="241">
        <f>ROUND(I208*H208,2)</f>
        <v>0</v>
      </c>
      <c r="BL208" s="13" t="s">
        <v>230</v>
      </c>
      <c r="BM208" s="240" t="s">
        <v>1677</v>
      </c>
    </row>
    <row r="209" s="1" customFormat="1" ht="16.5" customHeight="1">
      <c r="B209" s="34"/>
      <c r="C209" s="242" t="s">
        <v>495</v>
      </c>
      <c r="D209" s="242" t="s">
        <v>394</v>
      </c>
      <c r="E209" s="243" t="s">
        <v>1678</v>
      </c>
      <c r="F209" s="244" t="s">
        <v>1675</v>
      </c>
      <c r="G209" s="245" t="s">
        <v>176</v>
      </c>
      <c r="H209" s="246">
        <v>8</v>
      </c>
      <c r="I209" s="247"/>
      <c r="J209" s="248">
        <f>ROUND(I209*H209,2)</f>
        <v>0</v>
      </c>
      <c r="K209" s="244" t="s">
        <v>1</v>
      </c>
      <c r="L209" s="249"/>
      <c r="M209" s="250" t="s">
        <v>1</v>
      </c>
      <c r="N209" s="251" t="s">
        <v>41</v>
      </c>
      <c r="O209" s="82"/>
      <c r="P209" s="238">
        <f>O209*H209</f>
        <v>0</v>
      </c>
      <c r="Q209" s="238">
        <v>0.0025999999999999999</v>
      </c>
      <c r="R209" s="238">
        <f>Q209*H209</f>
        <v>0.020799999999999999</v>
      </c>
      <c r="S209" s="238">
        <v>0</v>
      </c>
      <c r="T209" s="239">
        <f>S209*H209</f>
        <v>0</v>
      </c>
      <c r="AR209" s="240" t="s">
        <v>296</v>
      </c>
      <c r="AT209" s="240" t="s">
        <v>394</v>
      </c>
      <c r="AU209" s="240" t="s">
        <v>89</v>
      </c>
      <c r="AY209" s="13" t="s">
        <v>166</v>
      </c>
      <c r="BE209" s="241">
        <f>IF(N209="základní",J209,0)</f>
        <v>0</v>
      </c>
      <c r="BF209" s="241">
        <f>IF(N209="snížená",J209,0)</f>
        <v>0</v>
      </c>
      <c r="BG209" s="241">
        <f>IF(N209="zákl. přenesená",J209,0)</f>
        <v>0</v>
      </c>
      <c r="BH209" s="241">
        <f>IF(N209="sníž. přenesená",J209,0)</f>
        <v>0</v>
      </c>
      <c r="BI209" s="241">
        <f>IF(N209="nulová",J209,0)</f>
        <v>0</v>
      </c>
      <c r="BJ209" s="13" t="s">
        <v>83</v>
      </c>
      <c r="BK209" s="241">
        <f>ROUND(I209*H209,2)</f>
        <v>0</v>
      </c>
      <c r="BL209" s="13" t="s">
        <v>230</v>
      </c>
      <c r="BM209" s="240" t="s">
        <v>1679</v>
      </c>
    </row>
    <row r="210" s="1" customFormat="1" ht="24" customHeight="1">
      <c r="B210" s="34"/>
      <c r="C210" s="229" t="s">
        <v>499</v>
      </c>
      <c r="D210" s="229" t="s">
        <v>168</v>
      </c>
      <c r="E210" s="230" t="s">
        <v>1680</v>
      </c>
      <c r="F210" s="231" t="s">
        <v>1681</v>
      </c>
      <c r="G210" s="232" t="s">
        <v>176</v>
      </c>
      <c r="H210" s="233">
        <v>198</v>
      </c>
      <c r="I210" s="234"/>
      <c r="J210" s="235">
        <f>ROUND(I210*H210,2)</f>
        <v>0</v>
      </c>
      <c r="K210" s="231" t="s">
        <v>196</v>
      </c>
      <c r="L210" s="39"/>
      <c r="M210" s="236" t="s">
        <v>1</v>
      </c>
      <c r="N210" s="237" t="s">
        <v>41</v>
      </c>
      <c r="O210" s="82"/>
      <c r="P210" s="238">
        <f>O210*H210</f>
        <v>0</v>
      </c>
      <c r="Q210" s="238">
        <v>0</v>
      </c>
      <c r="R210" s="238">
        <f>Q210*H210</f>
        <v>0</v>
      </c>
      <c r="S210" s="238">
        <v>0</v>
      </c>
      <c r="T210" s="239">
        <f>S210*H210</f>
        <v>0</v>
      </c>
      <c r="AR210" s="240" t="s">
        <v>230</v>
      </c>
      <c r="AT210" s="240" t="s">
        <v>168</v>
      </c>
      <c r="AU210" s="240" t="s">
        <v>89</v>
      </c>
      <c r="AY210" s="13" t="s">
        <v>166</v>
      </c>
      <c r="BE210" s="241">
        <f>IF(N210="základní",J210,0)</f>
        <v>0</v>
      </c>
      <c r="BF210" s="241">
        <f>IF(N210="snížená",J210,0)</f>
        <v>0</v>
      </c>
      <c r="BG210" s="241">
        <f>IF(N210="zákl. přenesená",J210,0)</f>
        <v>0</v>
      </c>
      <c r="BH210" s="241">
        <f>IF(N210="sníž. přenesená",J210,0)</f>
        <v>0</v>
      </c>
      <c r="BI210" s="241">
        <f>IF(N210="nulová",J210,0)</f>
        <v>0</v>
      </c>
      <c r="BJ210" s="13" t="s">
        <v>83</v>
      </c>
      <c r="BK210" s="241">
        <f>ROUND(I210*H210,2)</f>
        <v>0</v>
      </c>
      <c r="BL210" s="13" t="s">
        <v>230</v>
      </c>
      <c r="BM210" s="240" t="s">
        <v>1682</v>
      </c>
    </row>
    <row r="211" s="1" customFormat="1" ht="24" customHeight="1">
      <c r="B211" s="34"/>
      <c r="C211" s="242" t="s">
        <v>503</v>
      </c>
      <c r="D211" s="242" t="s">
        <v>394</v>
      </c>
      <c r="E211" s="243" t="s">
        <v>1683</v>
      </c>
      <c r="F211" s="244" t="s">
        <v>1684</v>
      </c>
      <c r="G211" s="245" t="s">
        <v>176</v>
      </c>
      <c r="H211" s="246">
        <v>15</v>
      </c>
      <c r="I211" s="247"/>
      <c r="J211" s="248">
        <f>ROUND(I211*H211,2)</f>
        <v>0</v>
      </c>
      <c r="K211" s="244" t="s">
        <v>1</v>
      </c>
      <c r="L211" s="249"/>
      <c r="M211" s="250" t="s">
        <v>1</v>
      </c>
      <c r="N211" s="251" t="s">
        <v>41</v>
      </c>
      <c r="O211" s="82"/>
      <c r="P211" s="238">
        <f>O211*H211</f>
        <v>0</v>
      </c>
      <c r="Q211" s="238">
        <v>0</v>
      </c>
      <c r="R211" s="238">
        <f>Q211*H211</f>
        <v>0</v>
      </c>
      <c r="S211" s="238">
        <v>0</v>
      </c>
      <c r="T211" s="239">
        <f>S211*H211</f>
        <v>0</v>
      </c>
      <c r="AR211" s="240" t="s">
        <v>296</v>
      </c>
      <c r="AT211" s="240" t="s">
        <v>394</v>
      </c>
      <c r="AU211" s="240" t="s">
        <v>89</v>
      </c>
      <c r="AY211" s="13" t="s">
        <v>166</v>
      </c>
      <c r="BE211" s="241">
        <f>IF(N211="základní",J211,0)</f>
        <v>0</v>
      </c>
      <c r="BF211" s="241">
        <f>IF(N211="snížená",J211,0)</f>
        <v>0</v>
      </c>
      <c r="BG211" s="241">
        <f>IF(N211="zákl. přenesená",J211,0)</f>
        <v>0</v>
      </c>
      <c r="BH211" s="241">
        <f>IF(N211="sníž. přenesená",J211,0)</f>
        <v>0</v>
      </c>
      <c r="BI211" s="241">
        <f>IF(N211="nulová",J211,0)</f>
        <v>0</v>
      </c>
      <c r="BJ211" s="13" t="s">
        <v>83</v>
      </c>
      <c r="BK211" s="241">
        <f>ROUND(I211*H211,2)</f>
        <v>0</v>
      </c>
      <c r="BL211" s="13" t="s">
        <v>230</v>
      </c>
      <c r="BM211" s="240" t="s">
        <v>1685</v>
      </c>
    </row>
    <row r="212" s="1" customFormat="1" ht="24" customHeight="1">
      <c r="B212" s="34"/>
      <c r="C212" s="242" t="s">
        <v>507</v>
      </c>
      <c r="D212" s="242" t="s">
        <v>394</v>
      </c>
      <c r="E212" s="243" t="s">
        <v>1686</v>
      </c>
      <c r="F212" s="244" t="s">
        <v>1687</v>
      </c>
      <c r="G212" s="245" t="s">
        <v>176</v>
      </c>
      <c r="H212" s="246">
        <v>33</v>
      </c>
      <c r="I212" s="247"/>
      <c r="J212" s="248">
        <f>ROUND(I212*H212,2)</f>
        <v>0</v>
      </c>
      <c r="K212" s="244" t="s">
        <v>1</v>
      </c>
      <c r="L212" s="249"/>
      <c r="M212" s="250" t="s">
        <v>1</v>
      </c>
      <c r="N212" s="251" t="s">
        <v>41</v>
      </c>
      <c r="O212" s="82"/>
      <c r="P212" s="238">
        <f>O212*H212</f>
        <v>0</v>
      </c>
      <c r="Q212" s="238">
        <v>0</v>
      </c>
      <c r="R212" s="238">
        <f>Q212*H212</f>
        <v>0</v>
      </c>
      <c r="S212" s="238">
        <v>0</v>
      </c>
      <c r="T212" s="239">
        <f>S212*H212</f>
        <v>0</v>
      </c>
      <c r="AR212" s="240" t="s">
        <v>296</v>
      </c>
      <c r="AT212" s="240" t="s">
        <v>394</v>
      </c>
      <c r="AU212" s="240" t="s">
        <v>89</v>
      </c>
      <c r="AY212" s="13" t="s">
        <v>166</v>
      </c>
      <c r="BE212" s="241">
        <f>IF(N212="základní",J212,0)</f>
        <v>0</v>
      </c>
      <c r="BF212" s="241">
        <f>IF(N212="snížená",J212,0)</f>
        <v>0</v>
      </c>
      <c r="BG212" s="241">
        <f>IF(N212="zákl. přenesená",J212,0)</f>
        <v>0</v>
      </c>
      <c r="BH212" s="241">
        <f>IF(N212="sníž. přenesená",J212,0)</f>
        <v>0</v>
      </c>
      <c r="BI212" s="241">
        <f>IF(N212="nulová",J212,0)</f>
        <v>0</v>
      </c>
      <c r="BJ212" s="13" t="s">
        <v>83</v>
      </c>
      <c r="BK212" s="241">
        <f>ROUND(I212*H212,2)</f>
        <v>0</v>
      </c>
      <c r="BL212" s="13" t="s">
        <v>230</v>
      </c>
      <c r="BM212" s="240" t="s">
        <v>1688</v>
      </c>
    </row>
    <row r="213" s="1" customFormat="1" ht="24" customHeight="1">
      <c r="B213" s="34"/>
      <c r="C213" s="242" t="s">
        <v>511</v>
      </c>
      <c r="D213" s="242" t="s">
        <v>394</v>
      </c>
      <c r="E213" s="243" t="s">
        <v>1689</v>
      </c>
      <c r="F213" s="244" t="s">
        <v>1690</v>
      </c>
      <c r="G213" s="245" t="s">
        <v>176</v>
      </c>
      <c r="H213" s="246">
        <v>31</v>
      </c>
      <c r="I213" s="247"/>
      <c r="J213" s="248">
        <f>ROUND(I213*H213,2)</f>
        <v>0</v>
      </c>
      <c r="K213" s="244" t="s">
        <v>1</v>
      </c>
      <c r="L213" s="249"/>
      <c r="M213" s="250" t="s">
        <v>1</v>
      </c>
      <c r="N213" s="251" t="s">
        <v>41</v>
      </c>
      <c r="O213" s="82"/>
      <c r="P213" s="238">
        <f>O213*H213</f>
        <v>0</v>
      </c>
      <c r="Q213" s="238">
        <v>0</v>
      </c>
      <c r="R213" s="238">
        <f>Q213*H213</f>
        <v>0</v>
      </c>
      <c r="S213" s="238">
        <v>0</v>
      </c>
      <c r="T213" s="239">
        <f>S213*H213</f>
        <v>0</v>
      </c>
      <c r="AR213" s="240" t="s">
        <v>296</v>
      </c>
      <c r="AT213" s="240" t="s">
        <v>394</v>
      </c>
      <c r="AU213" s="240" t="s">
        <v>89</v>
      </c>
      <c r="AY213" s="13" t="s">
        <v>166</v>
      </c>
      <c r="BE213" s="241">
        <f>IF(N213="základní",J213,0)</f>
        <v>0</v>
      </c>
      <c r="BF213" s="241">
        <f>IF(N213="snížená",J213,0)</f>
        <v>0</v>
      </c>
      <c r="BG213" s="241">
        <f>IF(N213="zákl. přenesená",J213,0)</f>
        <v>0</v>
      </c>
      <c r="BH213" s="241">
        <f>IF(N213="sníž. přenesená",J213,0)</f>
        <v>0</v>
      </c>
      <c r="BI213" s="241">
        <f>IF(N213="nulová",J213,0)</f>
        <v>0</v>
      </c>
      <c r="BJ213" s="13" t="s">
        <v>83</v>
      </c>
      <c r="BK213" s="241">
        <f>ROUND(I213*H213,2)</f>
        <v>0</v>
      </c>
      <c r="BL213" s="13" t="s">
        <v>230</v>
      </c>
      <c r="BM213" s="240" t="s">
        <v>1691</v>
      </c>
    </row>
    <row r="214" s="1" customFormat="1" ht="24" customHeight="1">
      <c r="B214" s="34"/>
      <c r="C214" s="242" t="s">
        <v>516</v>
      </c>
      <c r="D214" s="242" t="s">
        <v>394</v>
      </c>
      <c r="E214" s="243" t="s">
        <v>1692</v>
      </c>
      <c r="F214" s="244" t="s">
        <v>1693</v>
      </c>
      <c r="G214" s="245" t="s">
        <v>176</v>
      </c>
      <c r="H214" s="246">
        <v>33</v>
      </c>
      <c r="I214" s="247"/>
      <c r="J214" s="248">
        <f>ROUND(I214*H214,2)</f>
        <v>0</v>
      </c>
      <c r="K214" s="244" t="s">
        <v>1</v>
      </c>
      <c r="L214" s="249"/>
      <c r="M214" s="250" t="s">
        <v>1</v>
      </c>
      <c r="N214" s="251" t="s">
        <v>41</v>
      </c>
      <c r="O214" s="82"/>
      <c r="P214" s="238">
        <f>O214*H214</f>
        <v>0</v>
      </c>
      <c r="Q214" s="238">
        <v>0</v>
      </c>
      <c r="R214" s="238">
        <f>Q214*H214</f>
        <v>0</v>
      </c>
      <c r="S214" s="238">
        <v>0</v>
      </c>
      <c r="T214" s="239">
        <f>S214*H214</f>
        <v>0</v>
      </c>
      <c r="AR214" s="240" t="s">
        <v>296</v>
      </c>
      <c r="AT214" s="240" t="s">
        <v>394</v>
      </c>
      <c r="AU214" s="240" t="s">
        <v>89</v>
      </c>
      <c r="AY214" s="13" t="s">
        <v>166</v>
      </c>
      <c r="BE214" s="241">
        <f>IF(N214="základní",J214,0)</f>
        <v>0</v>
      </c>
      <c r="BF214" s="241">
        <f>IF(N214="snížená",J214,0)</f>
        <v>0</v>
      </c>
      <c r="BG214" s="241">
        <f>IF(N214="zákl. přenesená",J214,0)</f>
        <v>0</v>
      </c>
      <c r="BH214" s="241">
        <f>IF(N214="sníž. přenesená",J214,0)</f>
        <v>0</v>
      </c>
      <c r="BI214" s="241">
        <f>IF(N214="nulová",J214,0)</f>
        <v>0</v>
      </c>
      <c r="BJ214" s="13" t="s">
        <v>83</v>
      </c>
      <c r="BK214" s="241">
        <f>ROUND(I214*H214,2)</f>
        <v>0</v>
      </c>
      <c r="BL214" s="13" t="s">
        <v>230</v>
      </c>
      <c r="BM214" s="240" t="s">
        <v>1694</v>
      </c>
    </row>
    <row r="215" s="1" customFormat="1" ht="24" customHeight="1">
      <c r="B215" s="34"/>
      <c r="C215" s="242" t="s">
        <v>520</v>
      </c>
      <c r="D215" s="242" t="s">
        <v>394</v>
      </c>
      <c r="E215" s="243" t="s">
        <v>207</v>
      </c>
      <c r="F215" s="244" t="s">
        <v>1695</v>
      </c>
      <c r="G215" s="245" t="s">
        <v>176</v>
      </c>
      <c r="H215" s="246">
        <v>12</v>
      </c>
      <c r="I215" s="247"/>
      <c r="J215" s="248">
        <f>ROUND(I215*H215,2)</f>
        <v>0</v>
      </c>
      <c r="K215" s="244" t="s">
        <v>1</v>
      </c>
      <c r="L215" s="249"/>
      <c r="M215" s="250" t="s">
        <v>1</v>
      </c>
      <c r="N215" s="251" t="s">
        <v>41</v>
      </c>
      <c r="O215" s="82"/>
      <c r="P215" s="238">
        <f>O215*H215</f>
        <v>0</v>
      </c>
      <c r="Q215" s="238">
        <v>0</v>
      </c>
      <c r="R215" s="238">
        <f>Q215*H215</f>
        <v>0</v>
      </c>
      <c r="S215" s="238">
        <v>0</v>
      </c>
      <c r="T215" s="239">
        <f>S215*H215</f>
        <v>0</v>
      </c>
      <c r="AR215" s="240" t="s">
        <v>296</v>
      </c>
      <c r="AT215" s="240" t="s">
        <v>394</v>
      </c>
      <c r="AU215" s="240" t="s">
        <v>89</v>
      </c>
      <c r="AY215" s="13" t="s">
        <v>166</v>
      </c>
      <c r="BE215" s="241">
        <f>IF(N215="základní",J215,0)</f>
        <v>0</v>
      </c>
      <c r="BF215" s="241">
        <f>IF(N215="snížená",J215,0)</f>
        <v>0</v>
      </c>
      <c r="BG215" s="241">
        <f>IF(N215="zákl. přenesená",J215,0)</f>
        <v>0</v>
      </c>
      <c r="BH215" s="241">
        <f>IF(N215="sníž. přenesená",J215,0)</f>
        <v>0</v>
      </c>
      <c r="BI215" s="241">
        <f>IF(N215="nulová",J215,0)</f>
        <v>0</v>
      </c>
      <c r="BJ215" s="13" t="s">
        <v>83</v>
      </c>
      <c r="BK215" s="241">
        <f>ROUND(I215*H215,2)</f>
        <v>0</v>
      </c>
      <c r="BL215" s="13" t="s">
        <v>230</v>
      </c>
      <c r="BM215" s="240" t="s">
        <v>1696</v>
      </c>
    </row>
    <row r="216" s="1" customFormat="1" ht="16.5" customHeight="1">
      <c r="B216" s="34"/>
      <c r="C216" s="242" t="s">
        <v>524</v>
      </c>
      <c r="D216" s="242" t="s">
        <v>394</v>
      </c>
      <c r="E216" s="243" t="s">
        <v>211</v>
      </c>
      <c r="F216" s="244" t="s">
        <v>1697</v>
      </c>
      <c r="G216" s="245" t="s">
        <v>176</v>
      </c>
      <c r="H216" s="246">
        <v>2</v>
      </c>
      <c r="I216" s="247"/>
      <c r="J216" s="248">
        <f>ROUND(I216*H216,2)</f>
        <v>0</v>
      </c>
      <c r="K216" s="244" t="s">
        <v>1</v>
      </c>
      <c r="L216" s="249"/>
      <c r="M216" s="250" t="s">
        <v>1</v>
      </c>
      <c r="N216" s="251" t="s">
        <v>41</v>
      </c>
      <c r="O216" s="82"/>
      <c r="P216" s="238">
        <f>O216*H216</f>
        <v>0</v>
      </c>
      <c r="Q216" s="238">
        <v>0</v>
      </c>
      <c r="R216" s="238">
        <f>Q216*H216</f>
        <v>0</v>
      </c>
      <c r="S216" s="238">
        <v>0</v>
      </c>
      <c r="T216" s="239">
        <f>S216*H216</f>
        <v>0</v>
      </c>
      <c r="AR216" s="240" t="s">
        <v>296</v>
      </c>
      <c r="AT216" s="240" t="s">
        <v>394</v>
      </c>
      <c r="AU216" s="240" t="s">
        <v>89</v>
      </c>
      <c r="AY216" s="13" t="s">
        <v>166</v>
      </c>
      <c r="BE216" s="241">
        <f>IF(N216="základní",J216,0)</f>
        <v>0</v>
      </c>
      <c r="BF216" s="241">
        <f>IF(N216="snížená",J216,0)</f>
        <v>0</v>
      </c>
      <c r="BG216" s="241">
        <f>IF(N216="zákl. přenesená",J216,0)</f>
        <v>0</v>
      </c>
      <c r="BH216" s="241">
        <f>IF(N216="sníž. přenesená",J216,0)</f>
        <v>0</v>
      </c>
      <c r="BI216" s="241">
        <f>IF(N216="nulová",J216,0)</f>
        <v>0</v>
      </c>
      <c r="BJ216" s="13" t="s">
        <v>83</v>
      </c>
      <c r="BK216" s="241">
        <f>ROUND(I216*H216,2)</f>
        <v>0</v>
      </c>
      <c r="BL216" s="13" t="s">
        <v>230</v>
      </c>
      <c r="BM216" s="240" t="s">
        <v>1698</v>
      </c>
    </row>
    <row r="217" s="1" customFormat="1" ht="24" customHeight="1">
      <c r="B217" s="34"/>
      <c r="C217" s="242" t="s">
        <v>528</v>
      </c>
      <c r="D217" s="242" t="s">
        <v>394</v>
      </c>
      <c r="E217" s="243" t="s">
        <v>215</v>
      </c>
      <c r="F217" s="244" t="s">
        <v>1699</v>
      </c>
      <c r="G217" s="245" t="s">
        <v>176</v>
      </c>
      <c r="H217" s="246">
        <v>1</v>
      </c>
      <c r="I217" s="247"/>
      <c r="J217" s="248">
        <f>ROUND(I217*H217,2)</f>
        <v>0</v>
      </c>
      <c r="K217" s="244" t="s">
        <v>1</v>
      </c>
      <c r="L217" s="249"/>
      <c r="M217" s="250" t="s">
        <v>1</v>
      </c>
      <c r="N217" s="251" t="s">
        <v>41</v>
      </c>
      <c r="O217" s="82"/>
      <c r="P217" s="238">
        <f>O217*H217</f>
        <v>0</v>
      </c>
      <c r="Q217" s="238">
        <v>0</v>
      </c>
      <c r="R217" s="238">
        <f>Q217*H217</f>
        <v>0</v>
      </c>
      <c r="S217" s="238">
        <v>0</v>
      </c>
      <c r="T217" s="239">
        <f>S217*H217</f>
        <v>0</v>
      </c>
      <c r="AR217" s="240" t="s">
        <v>296</v>
      </c>
      <c r="AT217" s="240" t="s">
        <v>394</v>
      </c>
      <c r="AU217" s="240" t="s">
        <v>89</v>
      </c>
      <c r="AY217" s="13" t="s">
        <v>166</v>
      </c>
      <c r="BE217" s="241">
        <f>IF(N217="základní",J217,0)</f>
        <v>0</v>
      </c>
      <c r="BF217" s="241">
        <f>IF(N217="snížená",J217,0)</f>
        <v>0</v>
      </c>
      <c r="BG217" s="241">
        <f>IF(N217="zákl. přenesená",J217,0)</f>
        <v>0</v>
      </c>
      <c r="BH217" s="241">
        <f>IF(N217="sníž. přenesená",J217,0)</f>
        <v>0</v>
      </c>
      <c r="BI217" s="241">
        <f>IF(N217="nulová",J217,0)</f>
        <v>0</v>
      </c>
      <c r="BJ217" s="13" t="s">
        <v>83</v>
      </c>
      <c r="BK217" s="241">
        <f>ROUND(I217*H217,2)</f>
        <v>0</v>
      </c>
      <c r="BL217" s="13" t="s">
        <v>230</v>
      </c>
      <c r="BM217" s="240" t="s">
        <v>1700</v>
      </c>
    </row>
    <row r="218" s="1" customFormat="1" ht="16.5" customHeight="1">
      <c r="B218" s="34"/>
      <c r="C218" s="242" t="s">
        <v>532</v>
      </c>
      <c r="D218" s="242" t="s">
        <v>394</v>
      </c>
      <c r="E218" s="243" t="s">
        <v>219</v>
      </c>
      <c r="F218" s="244" t="s">
        <v>1701</v>
      </c>
      <c r="G218" s="245" t="s">
        <v>176</v>
      </c>
      <c r="H218" s="246">
        <v>28</v>
      </c>
      <c r="I218" s="247"/>
      <c r="J218" s="248">
        <f>ROUND(I218*H218,2)</f>
        <v>0</v>
      </c>
      <c r="K218" s="244" t="s">
        <v>1</v>
      </c>
      <c r="L218" s="249"/>
      <c r="M218" s="250" t="s">
        <v>1</v>
      </c>
      <c r="N218" s="251" t="s">
        <v>41</v>
      </c>
      <c r="O218" s="82"/>
      <c r="P218" s="238">
        <f>O218*H218</f>
        <v>0</v>
      </c>
      <c r="Q218" s="238">
        <v>0</v>
      </c>
      <c r="R218" s="238">
        <f>Q218*H218</f>
        <v>0</v>
      </c>
      <c r="S218" s="238">
        <v>0</v>
      </c>
      <c r="T218" s="239">
        <f>S218*H218</f>
        <v>0</v>
      </c>
      <c r="AR218" s="240" t="s">
        <v>296</v>
      </c>
      <c r="AT218" s="240" t="s">
        <v>394</v>
      </c>
      <c r="AU218" s="240" t="s">
        <v>89</v>
      </c>
      <c r="AY218" s="13" t="s">
        <v>166</v>
      </c>
      <c r="BE218" s="241">
        <f>IF(N218="základní",J218,0)</f>
        <v>0</v>
      </c>
      <c r="BF218" s="241">
        <f>IF(N218="snížená",J218,0)</f>
        <v>0</v>
      </c>
      <c r="BG218" s="241">
        <f>IF(N218="zákl. přenesená",J218,0)</f>
        <v>0</v>
      </c>
      <c r="BH218" s="241">
        <f>IF(N218="sníž. přenesená",J218,0)</f>
        <v>0</v>
      </c>
      <c r="BI218" s="241">
        <f>IF(N218="nulová",J218,0)</f>
        <v>0</v>
      </c>
      <c r="BJ218" s="13" t="s">
        <v>83</v>
      </c>
      <c r="BK218" s="241">
        <f>ROUND(I218*H218,2)</f>
        <v>0</v>
      </c>
      <c r="BL218" s="13" t="s">
        <v>230</v>
      </c>
      <c r="BM218" s="240" t="s">
        <v>1702</v>
      </c>
    </row>
    <row r="219" s="1" customFormat="1" ht="16.5" customHeight="1">
      <c r="B219" s="34"/>
      <c r="C219" s="242" t="s">
        <v>536</v>
      </c>
      <c r="D219" s="242" t="s">
        <v>394</v>
      </c>
      <c r="E219" s="243" t="s">
        <v>223</v>
      </c>
      <c r="F219" s="244" t="s">
        <v>1703</v>
      </c>
      <c r="G219" s="245" t="s">
        <v>176</v>
      </c>
      <c r="H219" s="246">
        <v>7</v>
      </c>
      <c r="I219" s="247"/>
      <c r="J219" s="248">
        <f>ROUND(I219*H219,2)</f>
        <v>0</v>
      </c>
      <c r="K219" s="244" t="s">
        <v>1</v>
      </c>
      <c r="L219" s="249"/>
      <c r="M219" s="250" t="s">
        <v>1</v>
      </c>
      <c r="N219" s="251" t="s">
        <v>41</v>
      </c>
      <c r="O219" s="82"/>
      <c r="P219" s="238">
        <f>O219*H219</f>
        <v>0</v>
      </c>
      <c r="Q219" s="238">
        <v>0</v>
      </c>
      <c r="R219" s="238">
        <f>Q219*H219</f>
        <v>0</v>
      </c>
      <c r="S219" s="238">
        <v>0</v>
      </c>
      <c r="T219" s="239">
        <f>S219*H219</f>
        <v>0</v>
      </c>
      <c r="AR219" s="240" t="s">
        <v>296</v>
      </c>
      <c r="AT219" s="240" t="s">
        <v>394</v>
      </c>
      <c r="AU219" s="240" t="s">
        <v>89</v>
      </c>
      <c r="AY219" s="13" t="s">
        <v>166</v>
      </c>
      <c r="BE219" s="241">
        <f>IF(N219="základní",J219,0)</f>
        <v>0</v>
      </c>
      <c r="BF219" s="241">
        <f>IF(N219="snížená",J219,0)</f>
        <v>0</v>
      </c>
      <c r="BG219" s="241">
        <f>IF(N219="zákl. přenesená",J219,0)</f>
        <v>0</v>
      </c>
      <c r="BH219" s="241">
        <f>IF(N219="sníž. přenesená",J219,0)</f>
        <v>0</v>
      </c>
      <c r="BI219" s="241">
        <f>IF(N219="nulová",J219,0)</f>
        <v>0</v>
      </c>
      <c r="BJ219" s="13" t="s">
        <v>83</v>
      </c>
      <c r="BK219" s="241">
        <f>ROUND(I219*H219,2)</f>
        <v>0</v>
      </c>
      <c r="BL219" s="13" t="s">
        <v>230</v>
      </c>
      <c r="BM219" s="240" t="s">
        <v>1704</v>
      </c>
    </row>
    <row r="220" s="1" customFormat="1" ht="16.5" customHeight="1">
      <c r="B220" s="34"/>
      <c r="C220" s="242" t="s">
        <v>540</v>
      </c>
      <c r="D220" s="242" t="s">
        <v>394</v>
      </c>
      <c r="E220" s="243" t="s">
        <v>8</v>
      </c>
      <c r="F220" s="244" t="s">
        <v>1705</v>
      </c>
      <c r="G220" s="245" t="s">
        <v>176</v>
      </c>
      <c r="H220" s="246">
        <v>5</v>
      </c>
      <c r="I220" s="247"/>
      <c r="J220" s="248">
        <f>ROUND(I220*H220,2)</f>
        <v>0</v>
      </c>
      <c r="K220" s="244" t="s">
        <v>1</v>
      </c>
      <c r="L220" s="249"/>
      <c r="M220" s="250" t="s">
        <v>1</v>
      </c>
      <c r="N220" s="251" t="s">
        <v>41</v>
      </c>
      <c r="O220" s="82"/>
      <c r="P220" s="238">
        <f>O220*H220</f>
        <v>0</v>
      </c>
      <c r="Q220" s="238">
        <v>0</v>
      </c>
      <c r="R220" s="238">
        <f>Q220*H220</f>
        <v>0</v>
      </c>
      <c r="S220" s="238">
        <v>0</v>
      </c>
      <c r="T220" s="239">
        <f>S220*H220</f>
        <v>0</v>
      </c>
      <c r="AR220" s="240" t="s">
        <v>296</v>
      </c>
      <c r="AT220" s="240" t="s">
        <v>394</v>
      </c>
      <c r="AU220" s="240" t="s">
        <v>89</v>
      </c>
      <c r="AY220" s="13" t="s">
        <v>166</v>
      </c>
      <c r="BE220" s="241">
        <f>IF(N220="základní",J220,0)</f>
        <v>0</v>
      </c>
      <c r="BF220" s="241">
        <f>IF(N220="snížená",J220,0)</f>
        <v>0</v>
      </c>
      <c r="BG220" s="241">
        <f>IF(N220="zákl. přenesená",J220,0)</f>
        <v>0</v>
      </c>
      <c r="BH220" s="241">
        <f>IF(N220="sníž. přenesená",J220,0)</f>
        <v>0</v>
      </c>
      <c r="BI220" s="241">
        <f>IF(N220="nulová",J220,0)</f>
        <v>0</v>
      </c>
      <c r="BJ220" s="13" t="s">
        <v>83</v>
      </c>
      <c r="BK220" s="241">
        <f>ROUND(I220*H220,2)</f>
        <v>0</v>
      </c>
      <c r="BL220" s="13" t="s">
        <v>230</v>
      </c>
      <c r="BM220" s="240" t="s">
        <v>1706</v>
      </c>
    </row>
    <row r="221" s="1" customFormat="1" ht="16.5" customHeight="1">
      <c r="B221" s="34"/>
      <c r="C221" s="242" t="s">
        <v>544</v>
      </c>
      <c r="D221" s="242" t="s">
        <v>394</v>
      </c>
      <c r="E221" s="243" t="s">
        <v>230</v>
      </c>
      <c r="F221" s="244" t="s">
        <v>1707</v>
      </c>
      <c r="G221" s="245" t="s">
        <v>176</v>
      </c>
      <c r="H221" s="246">
        <v>8</v>
      </c>
      <c r="I221" s="247"/>
      <c r="J221" s="248">
        <f>ROUND(I221*H221,2)</f>
        <v>0</v>
      </c>
      <c r="K221" s="244" t="s">
        <v>1</v>
      </c>
      <c r="L221" s="249"/>
      <c r="M221" s="250" t="s">
        <v>1</v>
      </c>
      <c r="N221" s="251" t="s">
        <v>41</v>
      </c>
      <c r="O221" s="82"/>
      <c r="P221" s="238">
        <f>O221*H221</f>
        <v>0</v>
      </c>
      <c r="Q221" s="238">
        <v>0</v>
      </c>
      <c r="R221" s="238">
        <f>Q221*H221</f>
        <v>0</v>
      </c>
      <c r="S221" s="238">
        <v>0</v>
      </c>
      <c r="T221" s="239">
        <f>S221*H221</f>
        <v>0</v>
      </c>
      <c r="AR221" s="240" t="s">
        <v>296</v>
      </c>
      <c r="AT221" s="240" t="s">
        <v>394</v>
      </c>
      <c r="AU221" s="240" t="s">
        <v>89</v>
      </c>
      <c r="AY221" s="13" t="s">
        <v>166</v>
      </c>
      <c r="BE221" s="241">
        <f>IF(N221="základní",J221,0)</f>
        <v>0</v>
      </c>
      <c r="BF221" s="241">
        <f>IF(N221="snížená",J221,0)</f>
        <v>0</v>
      </c>
      <c r="BG221" s="241">
        <f>IF(N221="zákl. přenesená",J221,0)</f>
        <v>0</v>
      </c>
      <c r="BH221" s="241">
        <f>IF(N221="sníž. přenesená",J221,0)</f>
        <v>0</v>
      </c>
      <c r="BI221" s="241">
        <f>IF(N221="nulová",J221,0)</f>
        <v>0</v>
      </c>
      <c r="BJ221" s="13" t="s">
        <v>83</v>
      </c>
      <c r="BK221" s="241">
        <f>ROUND(I221*H221,2)</f>
        <v>0</v>
      </c>
      <c r="BL221" s="13" t="s">
        <v>230</v>
      </c>
      <c r="BM221" s="240" t="s">
        <v>1708</v>
      </c>
    </row>
    <row r="222" s="1" customFormat="1" ht="16.5" customHeight="1">
      <c r="B222" s="34"/>
      <c r="C222" s="242" t="s">
        <v>548</v>
      </c>
      <c r="D222" s="242" t="s">
        <v>394</v>
      </c>
      <c r="E222" s="243" t="s">
        <v>234</v>
      </c>
      <c r="F222" s="244" t="s">
        <v>1709</v>
      </c>
      <c r="G222" s="245" t="s">
        <v>176</v>
      </c>
      <c r="H222" s="246">
        <v>6</v>
      </c>
      <c r="I222" s="247"/>
      <c r="J222" s="248">
        <f>ROUND(I222*H222,2)</f>
        <v>0</v>
      </c>
      <c r="K222" s="244" t="s">
        <v>1</v>
      </c>
      <c r="L222" s="249"/>
      <c r="M222" s="250" t="s">
        <v>1</v>
      </c>
      <c r="N222" s="251" t="s">
        <v>41</v>
      </c>
      <c r="O222" s="82"/>
      <c r="P222" s="238">
        <f>O222*H222</f>
        <v>0</v>
      </c>
      <c r="Q222" s="238">
        <v>0</v>
      </c>
      <c r="R222" s="238">
        <f>Q222*H222</f>
        <v>0</v>
      </c>
      <c r="S222" s="238">
        <v>0</v>
      </c>
      <c r="T222" s="239">
        <f>S222*H222</f>
        <v>0</v>
      </c>
      <c r="AR222" s="240" t="s">
        <v>296</v>
      </c>
      <c r="AT222" s="240" t="s">
        <v>394</v>
      </c>
      <c r="AU222" s="240" t="s">
        <v>89</v>
      </c>
      <c r="AY222" s="13" t="s">
        <v>166</v>
      </c>
      <c r="BE222" s="241">
        <f>IF(N222="základní",J222,0)</f>
        <v>0</v>
      </c>
      <c r="BF222" s="241">
        <f>IF(N222="snížená",J222,0)</f>
        <v>0</v>
      </c>
      <c r="BG222" s="241">
        <f>IF(N222="zákl. přenesená",J222,0)</f>
        <v>0</v>
      </c>
      <c r="BH222" s="241">
        <f>IF(N222="sníž. přenesená",J222,0)</f>
        <v>0</v>
      </c>
      <c r="BI222" s="241">
        <f>IF(N222="nulová",J222,0)</f>
        <v>0</v>
      </c>
      <c r="BJ222" s="13" t="s">
        <v>83</v>
      </c>
      <c r="BK222" s="241">
        <f>ROUND(I222*H222,2)</f>
        <v>0</v>
      </c>
      <c r="BL222" s="13" t="s">
        <v>230</v>
      </c>
      <c r="BM222" s="240" t="s">
        <v>1710</v>
      </c>
    </row>
    <row r="223" s="1" customFormat="1" ht="16.5" customHeight="1">
      <c r="B223" s="34"/>
      <c r="C223" s="242" t="s">
        <v>552</v>
      </c>
      <c r="D223" s="242" t="s">
        <v>394</v>
      </c>
      <c r="E223" s="243" t="s">
        <v>238</v>
      </c>
      <c r="F223" s="244" t="s">
        <v>1711</v>
      </c>
      <c r="G223" s="245" t="s">
        <v>176</v>
      </c>
      <c r="H223" s="246">
        <v>17</v>
      </c>
      <c r="I223" s="247"/>
      <c r="J223" s="248">
        <f>ROUND(I223*H223,2)</f>
        <v>0</v>
      </c>
      <c r="K223" s="244" t="s">
        <v>1</v>
      </c>
      <c r="L223" s="249"/>
      <c r="M223" s="250" t="s">
        <v>1</v>
      </c>
      <c r="N223" s="251" t="s">
        <v>41</v>
      </c>
      <c r="O223" s="82"/>
      <c r="P223" s="238">
        <f>O223*H223</f>
        <v>0</v>
      </c>
      <c r="Q223" s="238">
        <v>0</v>
      </c>
      <c r="R223" s="238">
        <f>Q223*H223</f>
        <v>0</v>
      </c>
      <c r="S223" s="238">
        <v>0</v>
      </c>
      <c r="T223" s="239">
        <f>S223*H223</f>
        <v>0</v>
      </c>
      <c r="AR223" s="240" t="s">
        <v>296</v>
      </c>
      <c r="AT223" s="240" t="s">
        <v>394</v>
      </c>
      <c r="AU223" s="240" t="s">
        <v>89</v>
      </c>
      <c r="AY223" s="13" t="s">
        <v>166</v>
      </c>
      <c r="BE223" s="241">
        <f>IF(N223="základní",J223,0)</f>
        <v>0</v>
      </c>
      <c r="BF223" s="241">
        <f>IF(N223="snížená",J223,0)</f>
        <v>0</v>
      </c>
      <c r="BG223" s="241">
        <f>IF(N223="zákl. přenesená",J223,0)</f>
        <v>0</v>
      </c>
      <c r="BH223" s="241">
        <f>IF(N223="sníž. přenesená",J223,0)</f>
        <v>0</v>
      </c>
      <c r="BI223" s="241">
        <f>IF(N223="nulová",J223,0)</f>
        <v>0</v>
      </c>
      <c r="BJ223" s="13" t="s">
        <v>83</v>
      </c>
      <c r="BK223" s="241">
        <f>ROUND(I223*H223,2)</f>
        <v>0</v>
      </c>
      <c r="BL223" s="13" t="s">
        <v>230</v>
      </c>
      <c r="BM223" s="240" t="s">
        <v>1712</v>
      </c>
    </row>
    <row r="224" s="1" customFormat="1" ht="24" customHeight="1">
      <c r="B224" s="34"/>
      <c r="C224" s="229" t="s">
        <v>556</v>
      </c>
      <c r="D224" s="229" t="s">
        <v>168</v>
      </c>
      <c r="E224" s="230" t="s">
        <v>1713</v>
      </c>
      <c r="F224" s="231" t="s">
        <v>1714</v>
      </c>
      <c r="G224" s="232" t="s">
        <v>176</v>
      </c>
      <c r="H224" s="233">
        <v>18</v>
      </c>
      <c r="I224" s="234"/>
      <c r="J224" s="235">
        <f>ROUND(I224*H224,2)</f>
        <v>0</v>
      </c>
      <c r="K224" s="231" t="s">
        <v>196</v>
      </c>
      <c r="L224" s="39"/>
      <c r="M224" s="236" t="s">
        <v>1</v>
      </c>
      <c r="N224" s="237" t="s">
        <v>41</v>
      </c>
      <c r="O224" s="82"/>
      <c r="P224" s="238">
        <f>O224*H224</f>
        <v>0</v>
      </c>
      <c r="Q224" s="238">
        <v>0</v>
      </c>
      <c r="R224" s="238">
        <f>Q224*H224</f>
        <v>0</v>
      </c>
      <c r="S224" s="238">
        <v>0</v>
      </c>
      <c r="T224" s="239">
        <f>S224*H224</f>
        <v>0</v>
      </c>
      <c r="AR224" s="240" t="s">
        <v>230</v>
      </c>
      <c r="AT224" s="240" t="s">
        <v>168</v>
      </c>
      <c r="AU224" s="240" t="s">
        <v>89</v>
      </c>
      <c r="AY224" s="13" t="s">
        <v>166</v>
      </c>
      <c r="BE224" s="241">
        <f>IF(N224="základní",J224,0)</f>
        <v>0</v>
      </c>
      <c r="BF224" s="241">
        <f>IF(N224="snížená",J224,0)</f>
        <v>0</v>
      </c>
      <c r="BG224" s="241">
        <f>IF(N224="zákl. přenesená",J224,0)</f>
        <v>0</v>
      </c>
      <c r="BH224" s="241">
        <f>IF(N224="sníž. přenesená",J224,0)</f>
        <v>0</v>
      </c>
      <c r="BI224" s="241">
        <f>IF(N224="nulová",J224,0)</f>
        <v>0</v>
      </c>
      <c r="BJ224" s="13" t="s">
        <v>83</v>
      </c>
      <c r="BK224" s="241">
        <f>ROUND(I224*H224,2)</f>
        <v>0</v>
      </c>
      <c r="BL224" s="13" t="s">
        <v>230</v>
      </c>
      <c r="BM224" s="240" t="s">
        <v>1715</v>
      </c>
    </row>
    <row r="225" s="1" customFormat="1" ht="24" customHeight="1">
      <c r="B225" s="34"/>
      <c r="C225" s="242" t="s">
        <v>560</v>
      </c>
      <c r="D225" s="242" t="s">
        <v>394</v>
      </c>
      <c r="E225" s="243" t="s">
        <v>242</v>
      </c>
      <c r="F225" s="244" t="s">
        <v>1716</v>
      </c>
      <c r="G225" s="245" t="s">
        <v>176</v>
      </c>
      <c r="H225" s="246">
        <v>4</v>
      </c>
      <c r="I225" s="247"/>
      <c r="J225" s="248">
        <f>ROUND(I225*H225,2)</f>
        <v>0</v>
      </c>
      <c r="K225" s="244" t="s">
        <v>1</v>
      </c>
      <c r="L225" s="249"/>
      <c r="M225" s="250" t="s">
        <v>1</v>
      </c>
      <c r="N225" s="251" t="s">
        <v>41</v>
      </c>
      <c r="O225" s="82"/>
      <c r="P225" s="238">
        <f>O225*H225</f>
        <v>0</v>
      </c>
      <c r="Q225" s="238">
        <v>0</v>
      </c>
      <c r="R225" s="238">
        <f>Q225*H225</f>
        <v>0</v>
      </c>
      <c r="S225" s="238">
        <v>0</v>
      </c>
      <c r="T225" s="239">
        <f>S225*H225</f>
        <v>0</v>
      </c>
      <c r="AR225" s="240" t="s">
        <v>296</v>
      </c>
      <c r="AT225" s="240" t="s">
        <v>394</v>
      </c>
      <c r="AU225" s="240" t="s">
        <v>89</v>
      </c>
      <c r="AY225" s="13" t="s">
        <v>166</v>
      </c>
      <c r="BE225" s="241">
        <f>IF(N225="základní",J225,0)</f>
        <v>0</v>
      </c>
      <c r="BF225" s="241">
        <f>IF(N225="snížená",J225,0)</f>
        <v>0</v>
      </c>
      <c r="BG225" s="241">
        <f>IF(N225="zákl. přenesená",J225,0)</f>
        <v>0</v>
      </c>
      <c r="BH225" s="241">
        <f>IF(N225="sníž. přenesená",J225,0)</f>
        <v>0</v>
      </c>
      <c r="BI225" s="241">
        <f>IF(N225="nulová",J225,0)</f>
        <v>0</v>
      </c>
      <c r="BJ225" s="13" t="s">
        <v>83</v>
      </c>
      <c r="BK225" s="241">
        <f>ROUND(I225*H225,2)</f>
        <v>0</v>
      </c>
      <c r="BL225" s="13" t="s">
        <v>230</v>
      </c>
      <c r="BM225" s="240" t="s">
        <v>1717</v>
      </c>
    </row>
    <row r="226" s="1" customFormat="1" ht="24" customHeight="1">
      <c r="B226" s="34"/>
      <c r="C226" s="242" t="s">
        <v>564</v>
      </c>
      <c r="D226" s="242" t="s">
        <v>394</v>
      </c>
      <c r="E226" s="243" t="s">
        <v>248</v>
      </c>
      <c r="F226" s="244" t="s">
        <v>1718</v>
      </c>
      <c r="G226" s="245" t="s">
        <v>176</v>
      </c>
      <c r="H226" s="246">
        <v>3</v>
      </c>
      <c r="I226" s="247"/>
      <c r="J226" s="248">
        <f>ROUND(I226*H226,2)</f>
        <v>0</v>
      </c>
      <c r="K226" s="244" t="s">
        <v>1</v>
      </c>
      <c r="L226" s="249"/>
      <c r="M226" s="250" t="s">
        <v>1</v>
      </c>
      <c r="N226" s="251" t="s">
        <v>41</v>
      </c>
      <c r="O226" s="82"/>
      <c r="P226" s="238">
        <f>O226*H226</f>
        <v>0</v>
      </c>
      <c r="Q226" s="238">
        <v>0</v>
      </c>
      <c r="R226" s="238">
        <f>Q226*H226</f>
        <v>0</v>
      </c>
      <c r="S226" s="238">
        <v>0</v>
      </c>
      <c r="T226" s="239">
        <f>S226*H226</f>
        <v>0</v>
      </c>
      <c r="AR226" s="240" t="s">
        <v>296</v>
      </c>
      <c r="AT226" s="240" t="s">
        <v>394</v>
      </c>
      <c r="AU226" s="240" t="s">
        <v>89</v>
      </c>
      <c r="AY226" s="13" t="s">
        <v>166</v>
      </c>
      <c r="BE226" s="241">
        <f>IF(N226="základní",J226,0)</f>
        <v>0</v>
      </c>
      <c r="BF226" s="241">
        <f>IF(N226="snížená",J226,0)</f>
        <v>0</v>
      </c>
      <c r="BG226" s="241">
        <f>IF(N226="zákl. přenesená",J226,0)</f>
        <v>0</v>
      </c>
      <c r="BH226" s="241">
        <f>IF(N226="sníž. přenesená",J226,0)</f>
        <v>0</v>
      </c>
      <c r="BI226" s="241">
        <f>IF(N226="nulová",J226,0)</f>
        <v>0</v>
      </c>
      <c r="BJ226" s="13" t="s">
        <v>83</v>
      </c>
      <c r="BK226" s="241">
        <f>ROUND(I226*H226,2)</f>
        <v>0</v>
      </c>
      <c r="BL226" s="13" t="s">
        <v>230</v>
      </c>
      <c r="BM226" s="240" t="s">
        <v>1719</v>
      </c>
    </row>
    <row r="227" s="1" customFormat="1" ht="16.5" customHeight="1">
      <c r="B227" s="34"/>
      <c r="C227" s="242" t="s">
        <v>568</v>
      </c>
      <c r="D227" s="242" t="s">
        <v>394</v>
      </c>
      <c r="E227" s="243" t="s">
        <v>7</v>
      </c>
      <c r="F227" s="244" t="s">
        <v>1720</v>
      </c>
      <c r="G227" s="245" t="s">
        <v>176</v>
      </c>
      <c r="H227" s="246">
        <v>9</v>
      </c>
      <c r="I227" s="247"/>
      <c r="J227" s="248">
        <f>ROUND(I227*H227,2)</f>
        <v>0</v>
      </c>
      <c r="K227" s="244" t="s">
        <v>1</v>
      </c>
      <c r="L227" s="249"/>
      <c r="M227" s="250" t="s">
        <v>1</v>
      </c>
      <c r="N227" s="251" t="s">
        <v>41</v>
      </c>
      <c r="O227" s="82"/>
      <c r="P227" s="238">
        <f>O227*H227</f>
        <v>0</v>
      </c>
      <c r="Q227" s="238">
        <v>0</v>
      </c>
      <c r="R227" s="238">
        <f>Q227*H227</f>
        <v>0</v>
      </c>
      <c r="S227" s="238">
        <v>0</v>
      </c>
      <c r="T227" s="239">
        <f>S227*H227</f>
        <v>0</v>
      </c>
      <c r="AR227" s="240" t="s">
        <v>296</v>
      </c>
      <c r="AT227" s="240" t="s">
        <v>394</v>
      </c>
      <c r="AU227" s="240" t="s">
        <v>89</v>
      </c>
      <c r="AY227" s="13" t="s">
        <v>166</v>
      </c>
      <c r="BE227" s="241">
        <f>IF(N227="základní",J227,0)</f>
        <v>0</v>
      </c>
      <c r="BF227" s="241">
        <f>IF(N227="snížená",J227,0)</f>
        <v>0</v>
      </c>
      <c r="BG227" s="241">
        <f>IF(N227="zákl. přenesená",J227,0)</f>
        <v>0</v>
      </c>
      <c r="BH227" s="241">
        <f>IF(N227="sníž. přenesená",J227,0)</f>
        <v>0</v>
      </c>
      <c r="BI227" s="241">
        <f>IF(N227="nulová",J227,0)</f>
        <v>0</v>
      </c>
      <c r="BJ227" s="13" t="s">
        <v>83</v>
      </c>
      <c r="BK227" s="241">
        <f>ROUND(I227*H227,2)</f>
        <v>0</v>
      </c>
      <c r="BL227" s="13" t="s">
        <v>230</v>
      </c>
      <c r="BM227" s="240" t="s">
        <v>1721</v>
      </c>
    </row>
    <row r="228" s="1" customFormat="1" ht="16.5" customHeight="1">
      <c r="B228" s="34"/>
      <c r="C228" s="242" t="s">
        <v>572</v>
      </c>
      <c r="D228" s="242" t="s">
        <v>394</v>
      </c>
      <c r="E228" s="243" t="s">
        <v>255</v>
      </c>
      <c r="F228" s="244" t="s">
        <v>1722</v>
      </c>
      <c r="G228" s="245" t="s">
        <v>176</v>
      </c>
      <c r="H228" s="246">
        <v>2</v>
      </c>
      <c r="I228" s="247"/>
      <c r="J228" s="248">
        <f>ROUND(I228*H228,2)</f>
        <v>0</v>
      </c>
      <c r="K228" s="244" t="s">
        <v>1</v>
      </c>
      <c r="L228" s="249"/>
      <c r="M228" s="250" t="s">
        <v>1</v>
      </c>
      <c r="N228" s="251" t="s">
        <v>41</v>
      </c>
      <c r="O228" s="82"/>
      <c r="P228" s="238">
        <f>O228*H228</f>
        <v>0</v>
      </c>
      <c r="Q228" s="238">
        <v>0</v>
      </c>
      <c r="R228" s="238">
        <f>Q228*H228</f>
        <v>0</v>
      </c>
      <c r="S228" s="238">
        <v>0</v>
      </c>
      <c r="T228" s="239">
        <f>S228*H228</f>
        <v>0</v>
      </c>
      <c r="AR228" s="240" t="s">
        <v>296</v>
      </c>
      <c r="AT228" s="240" t="s">
        <v>394</v>
      </c>
      <c r="AU228" s="240" t="s">
        <v>89</v>
      </c>
      <c r="AY228" s="13" t="s">
        <v>166</v>
      </c>
      <c r="BE228" s="241">
        <f>IF(N228="základní",J228,0)</f>
        <v>0</v>
      </c>
      <c r="BF228" s="241">
        <f>IF(N228="snížená",J228,0)</f>
        <v>0</v>
      </c>
      <c r="BG228" s="241">
        <f>IF(N228="zákl. přenesená",J228,0)</f>
        <v>0</v>
      </c>
      <c r="BH228" s="241">
        <f>IF(N228="sníž. přenesená",J228,0)</f>
        <v>0</v>
      </c>
      <c r="BI228" s="241">
        <f>IF(N228="nulová",J228,0)</f>
        <v>0</v>
      </c>
      <c r="BJ228" s="13" t="s">
        <v>83</v>
      </c>
      <c r="BK228" s="241">
        <f>ROUND(I228*H228,2)</f>
        <v>0</v>
      </c>
      <c r="BL228" s="13" t="s">
        <v>230</v>
      </c>
      <c r="BM228" s="240" t="s">
        <v>1723</v>
      </c>
    </row>
    <row r="229" s="1" customFormat="1" ht="16.5" customHeight="1">
      <c r="B229" s="34"/>
      <c r="C229" s="229" t="s">
        <v>576</v>
      </c>
      <c r="D229" s="229" t="s">
        <v>168</v>
      </c>
      <c r="E229" s="230" t="s">
        <v>1724</v>
      </c>
      <c r="F229" s="231" t="s">
        <v>1725</v>
      </c>
      <c r="G229" s="232" t="s">
        <v>205</v>
      </c>
      <c r="H229" s="233">
        <v>70</v>
      </c>
      <c r="I229" s="234"/>
      <c r="J229" s="235">
        <f>ROUND(I229*H229,2)</f>
        <v>0</v>
      </c>
      <c r="K229" s="231" t="s">
        <v>196</v>
      </c>
      <c r="L229" s="39"/>
      <c r="M229" s="236" t="s">
        <v>1</v>
      </c>
      <c r="N229" s="237" t="s">
        <v>41</v>
      </c>
      <c r="O229" s="82"/>
      <c r="P229" s="238">
        <f>O229*H229</f>
        <v>0</v>
      </c>
      <c r="Q229" s="238">
        <v>0</v>
      </c>
      <c r="R229" s="238">
        <f>Q229*H229</f>
        <v>0</v>
      </c>
      <c r="S229" s="238">
        <v>0</v>
      </c>
      <c r="T229" s="239">
        <f>S229*H229</f>
        <v>0</v>
      </c>
      <c r="AR229" s="240" t="s">
        <v>230</v>
      </c>
      <c r="AT229" s="240" t="s">
        <v>168</v>
      </c>
      <c r="AU229" s="240" t="s">
        <v>89</v>
      </c>
      <c r="AY229" s="13" t="s">
        <v>166</v>
      </c>
      <c r="BE229" s="241">
        <f>IF(N229="základní",J229,0)</f>
        <v>0</v>
      </c>
      <c r="BF229" s="241">
        <f>IF(N229="snížená",J229,0)</f>
        <v>0</v>
      </c>
      <c r="BG229" s="241">
        <f>IF(N229="zákl. přenesená",J229,0)</f>
        <v>0</v>
      </c>
      <c r="BH229" s="241">
        <f>IF(N229="sníž. přenesená",J229,0)</f>
        <v>0</v>
      </c>
      <c r="BI229" s="241">
        <f>IF(N229="nulová",J229,0)</f>
        <v>0</v>
      </c>
      <c r="BJ229" s="13" t="s">
        <v>83</v>
      </c>
      <c r="BK229" s="241">
        <f>ROUND(I229*H229,2)</f>
        <v>0</v>
      </c>
      <c r="BL229" s="13" t="s">
        <v>230</v>
      </c>
      <c r="BM229" s="240" t="s">
        <v>1726</v>
      </c>
    </row>
    <row r="230" s="1" customFormat="1" ht="16.5" customHeight="1">
      <c r="B230" s="34"/>
      <c r="C230" s="242" t="s">
        <v>580</v>
      </c>
      <c r="D230" s="242" t="s">
        <v>394</v>
      </c>
      <c r="E230" s="243" t="s">
        <v>1727</v>
      </c>
      <c r="F230" s="244" t="s">
        <v>1728</v>
      </c>
      <c r="G230" s="245" t="s">
        <v>205</v>
      </c>
      <c r="H230" s="246">
        <v>70</v>
      </c>
      <c r="I230" s="247"/>
      <c r="J230" s="248">
        <f>ROUND(I230*H230,2)</f>
        <v>0</v>
      </c>
      <c r="K230" s="244" t="s">
        <v>196</v>
      </c>
      <c r="L230" s="249"/>
      <c r="M230" s="250" t="s">
        <v>1</v>
      </c>
      <c r="N230" s="251" t="s">
        <v>41</v>
      </c>
      <c r="O230" s="82"/>
      <c r="P230" s="238">
        <f>O230*H230</f>
        <v>0</v>
      </c>
      <c r="Q230" s="238">
        <v>0.0022499999999999998</v>
      </c>
      <c r="R230" s="238">
        <f>Q230*H230</f>
        <v>0.1575</v>
      </c>
      <c r="S230" s="238">
        <v>0</v>
      </c>
      <c r="T230" s="239">
        <f>S230*H230</f>
        <v>0</v>
      </c>
      <c r="AR230" s="240" t="s">
        <v>296</v>
      </c>
      <c r="AT230" s="240" t="s">
        <v>394</v>
      </c>
      <c r="AU230" s="240" t="s">
        <v>89</v>
      </c>
      <c r="AY230" s="13" t="s">
        <v>166</v>
      </c>
      <c r="BE230" s="241">
        <f>IF(N230="základní",J230,0)</f>
        <v>0</v>
      </c>
      <c r="BF230" s="241">
        <f>IF(N230="snížená",J230,0)</f>
        <v>0</v>
      </c>
      <c r="BG230" s="241">
        <f>IF(N230="zákl. přenesená",J230,0)</f>
        <v>0</v>
      </c>
      <c r="BH230" s="241">
        <f>IF(N230="sníž. přenesená",J230,0)</f>
        <v>0</v>
      </c>
      <c r="BI230" s="241">
        <f>IF(N230="nulová",J230,0)</f>
        <v>0</v>
      </c>
      <c r="BJ230" s="13" t="s">
        <v>83</v>
      </c>
      <c r="BK230" s="241">
        <f>ROUND(I230*H230,2)</f>
        <v>0</v>
      </c>
      <c r="BL230" s="13" t="s">
        <v>230</v>
      </c>
      <c r="BM230" s="240" t="s">
        <v>1729</v>
      </c>
    </row>
    <row r="231" s="1" customFormat="1" ht="16.5" customHeight="1">
      <c r="B231" s="34"/>
      <c r="C231" s="229" t="s">
        <v>584</v>
      </c>
      <c r="D231" s="229" t="s">
        <v>168</v>
      </c>
      <c r="E231" s="230" t="s">
        <v>1730</v>
      </c>
      <c r="F231" s="231" t="s">
        <v>1731</v>
      </c>
      <c r="G231" s="232" t="s">
        <v>205</v>
      </c>
      <c r="H231" s="233">
        <v>60</v>
      </c>
      <c r="I231" s="234"/>
      <c r="J231" s="235">
        <f>ROUND(I231*H231,2)</f>
        <v>0</v>
      </c>
      <c r="K231" s="231" t="s">
        <v>196</v>
      </c>
      <c r="L231" s="39"/>
      <c r="M231" s="236" t="s">
        <v>1</v>
      </c>
      <c r="N231" s="237" t="s">
        <v>41</v>
      </c>
      <c r="O231" s="82"/>
      <c r="P231" s="238">
        <f>O231*H231</f>
        <v>0</v>
      </c>
      <c r="Q231" s="238">
        <v>0</v>
      </c>
      <c r="R231" s="238">
        <f>Q231*H231</f>
        <v>0</v>
      </c>
      <c r="S231" s="238">
        <v>0</v>
      </c>
      <c r="T231" s="239">
        <f>S231*H231</f>
        <v>0</v>
      </c>
      <c r="AR231" s="240" t="s">
        <v>230</v>
      </c>
      <c r="AT231" s="240" t="s">
        <v>168</v>
      </c>
      <c r="AU231" s="240" t="s">
        <v>89</v>
      </c>
      <c r="AY231" s="13" t="s">
        <v>166</v>
      </c>
      <c r="BE231" s="241">
        <f>IF(N231="základní",J231,0)</f>
        <v>0</v>
      </c>
      <c r="BF231" s="241">
        <f>IF(N231="snížená",J231,0)</f>
        <v>0</v>
      </c>
      <c r="BG231" s="241">
        <f>IF(N231="zákl. přenesená",J231,0)</f>
        <v>0</v>
      </c>
      <c r="BH231" s="241">
        <f>IF(N231="sníž. přenesená",J231,0)</f>
        <v>0</v>
      </c>
      <c r="BI231" s="241">
        <f>IF(N231="nulová",J231,0)</f>
        <v>0</v>
      </c>
      <c r="BJ231" s="13" t="s">
        <v>83</v>
      </c>
      <c r="BK231" s="241">
        <f>ROUND(I231*H231,2)</f>
        <v>0</v>
      </c>
      <c r="BL231" s="13" t="s">
        <v>230</v>
      </c>
      <c r="BM231" s="240" t="s">
        <v>1732</v>
      </c>
    </row>
    <row r="232" s="1" customFormat="1" ht="16.5" customHeight="1">
      <c r="B232" s="34"/>
      <c r="C232" s="242" t="s">
        <v>588</v>
      </c>
      <c r="D232" s="242" t="s">
        <v>394</v>
      </c>
      <c r="E232" s="243" t="s">
        <v>1733</v>
      </c>
      <c r="F232" s="244" t="s">
        <v>1734</v>
      </c>
      <c r="G232" s="245" t="s">
        <v>205</v>
      </c>
      <c r="H232" s="246">
        <v>60</v>
      </c>
      <c r="I232" s="247"/>
      <c r="J232" s="248">
        <f>ROUND(I232*H232,2)</f>
        <v>0</v>
      </c>
      <c r="K232" s="244" t="s">
        <v>196</v>
      </c>
      <c r="L232" s="249"/>
      <c r="M232" s="250" t="s">
        <v>1</v>
      </c>
      <c r="N232" s="251" t="s">
        <v>41</v>
      </c>
      <c r="O232" s="82"/>
      <c r="P232" s="238">
        <f>O232*H232</f>
        <v>0</v>
      </c>
      <c r="Q232" s="238">
        <v>0.012</v>
      </c>
      <c r="R232" s="238">
        <f>Q232*H232</f>
        <v>0.71999999999999997</v>
      </c>
      <c r="S232" s="238">
        <v>0</v>
      </c>
      <c r="T232" s="239">
        <f>S232*H232</f>
        <v>0</v>
      </c>
      <c r="AR232" s="240" t="s">
        <v>296</v>
      </c>
      <c r="AT232" s="240" t="s">
        <v>394</v>
      </c>
      <c r="AU232" s="240" t="s">
        <v>89</v>
      </c>
      <c r="AY232" s="13" t="s">
        <v>166</v>
      </c>
      <c r="BE232" s="241">
        <f>IF(N232="základní",J232,0)</f>
        <v>0</v>
      </c>
      <c r="BF232" s="241">
        <f>IF(N232="snížená",J232,0)</f>
        <v>0</v>
      </c>
      <c r="BG232" s="241">
        <f>IF(N232="zákl. přenesená",J232,0)</f>
        <v>0</v>
      </c>
      <c r="BH232" s="241">
        <f>IF(N232="sníž. přenesená",J232,0)</f>
        <v>0</v>
      </c>
      <c r="BI232" s="241">
        <f>IF(N232="nulová",J232,0)</f>
        <v>0</v>
      </c>
      <c r="BJ232" s="13" t="s">
        <v>83</v>
      </c>
      <c r="BK232" s="241">
        <f>ROUND(I232*H232,2)</f>
        <v>0</v>
      </c>
      <c r="BL232" s="13" t="s">
        <v>230</v>
      </c>
      <c r="BM232" s="240" t="s">
        <v>1735</v>
      </c>
    </row>
    <row r="233" s="1" customFormat="1" ht="24" customHeight="1">
      <c r="B233" s="34"/>
      <c r="C233" s="229" t="s">
        <v>592</v>
      </c>
      <c r="D233" s="229" t="s">
        <v>168</v>
      </c>
      <c r="E233" s="230" t="s">
        <v>1736</v>
      </c>
      <c r="F233" s="231" t="s">
        <v>1737</v>
      </c>
      <c r="G233" s="232" t="s">
        <v>176</v>
      </c>
      <c r="H233" s="233">
        <v>109</v>
      </c>
      <c r="I233" s="234"/>
      <c r="J233" s="235">
        <f>ROUND(I233*H233,2)</f>
        <v>0</v>
      </c>
      <c r="K233" s="231" t="s">
        <v>196</v>
      </c>
      <c r="L233" s="39"/>
      <c r="M233" s="236" t="s">
        <v>1</v>
      </c>
      <c r="N233" s="237" t="s">
        <v>41</v>
      </c>
      <c r="O233" s="82"/>
      <c r="P233" s="238">
        <f>O233*H233</f>
        <v>0</v>
      </c>
      <c r="Q233" s="238">
        <v>0</v>
      </c>
      <c r="R233" s="238">
        <f>Q233*H233</f>
        <v>0</v>
      </c>
      <c r="S233" s="238">
        <v>0</v>
      </c>
      <c r="T233" s="239">
        <f>S233*H233</f>
        <v>0</v>
      </c>
      <c r="AR233" s="240" t="s">
        <v>230</v>
      </c>
      <c r="AT233" s="240" t="s">
        <v>168</v>
      </c>
      <c r="AU233" s="240" t="s">
        <v>89</v>
      </c>
      <c r="AY233" s="13" t="s">
        <v>166</v>
      </c>
      <c r="BE233" s="241">
        <f>IF(N233="základní",J233,0)</f>
        <v>0</v>
      </c>
      <c r="BF233" s="241">
        <f>IF(N233="snížená",J233,0)</f>
        <v>0</v>
      </c>
      <c r="BG233" s="241">
        <f>IF(N233="zákl. přenesená",J233,0)</f>
        <v>0</v>
      </c>
      <c r="BH233" s="241">
        <f>IF(N233="sníž. přenesená",J233,0)</f>
        <v>0</v>
      </c>
      <c r="BI233" s="241">
        <f>IF(N233="nulová",J233,0)</f>
        <v>0</v>
      </c>
      <c r="BJ233" s="13" t="s">
        <v>83</v>
      </c>
      <c r="BK233" s="241">
        <f>ROUND(I233*H233,2)</f>
        <v>0</v>
      </c>
      <c r="BL233" s="13" t="s">
        <v>230</v>
      </c>
      <c r="BM233" s="240" t="s">
        <v>1738</v>
      </c>
    </row>
    <row r="234" s="1" customFormat="1" ht="16.5" customHeight="1">
      <c r="B234" s="34"/>
      <c r="C234" s="242" t="s">
        <v>596</v>
      </c>
      <c r="D234" s="242" t="s">
        <v>394</v>
      </c>
      <c r="E234" s="243" t="s">
        <v>1739</v>
      </c>
      <c r="F234" s="244" t="s">
        <v>1740</v>
      </c>
      <c r="G234" s="245" t="s">
        <v>278</v>
      </c>
      <c r="H234" s="246">
        <v>0.28000000000000003</v>
      </c>
      <c r="I234" s="247"/>
      <c r="J234" s="248">
        <f>ROUND(I234*H234,2)</f>
        <v>0</v>
      </c>
      <c r="K234" s="244" t="s">
        <v>196</v>
      </c>
      <c r="L234" s="249"/>
      <c r="M234" s="250" t="s">
        <v>1</v>
      </c>
      <c r="N234" s="251" t="s">
        <v>41</v>
      </c>
      <c r="O234" s="82"/>
      <c r="P234" s="238">
        <f>O234*H234</f>
        <v>0</v>
      </c>
      <c r="Q234" s="238">
        <v>1</v>
      </c>
      <c r="R234" s="238">
        <f>Q234*H234</f>
        <v>0.28000000000000003</v>
      </c>
      <c r="S234" s="238">
        <v>0</v>
      </c>
      <c r="T234" s="239">
        <f>S234*H234</f>
        <v>0</v>
      </c>
      <c r="AR234" s="240" t="s">
        <v>296</v>
      </c>
      <c r="AT234" s="240" t="s">
        <v>394</v>
      </c>
      <c r="AU234" s="240" t="s">
        <v>89</v>
      </c>
      <c r="AY234" s="13" t="s">
        <v>166</v>
      </c>
      <c r="BE234" s="241">
        <f>IF(N234="základní",J234,0)</f>
        <v>0</v>
      </c>
      <c r="BF234" s="241">
        <f>IF(N234="snížená",J234,0)</f>
        <v>0</v>
      </c>
      <c r="BG234" s="241">
        <f>IF(N234="zákl. přenesená",J234,0)</f>
        <v>0</v>
      </c>
      <c r="BH234" s="241">
        <f>IF(N234="sníž. přenesená",J234,0)</f>
        <v>0</v>
      </c>
      <c r="BI234" s="241">
        <f>IF(N234="nulová",J234,0)</f>
        <v>0</v>
      </c>
      <c r="BJ234" s="13" t="s">
        <v>83</v>
      </c>
      <c r="BK234" s="241">
        <f>ROUND(I234*H234,2)</f>
        <v>0</v>
      </c>
      <c r="BL234" s="13" t="s">
        <v>230</v>
      </c>
      <c r="BM234" s="240" t="s">
        <v>1741</v>
      </c>
    </row>
    <row r="235" s="1" customFormat="1" ht="24" customHeight="1">
      <c r="B235" s="34"/>
      <c r="C235" s="229" t="s">
        <v>600</v>
      </c>
      <c r="D235" s="229" t="s">
        <v>168</v>
      </c>
      <c r="E235" s="230" t="s">
        <v>1742</v>
      </c>
      <c r="F235" s="231" t="s">
        <v>1743</v>
      </c>
      <c r="G235" s="232" t="s">
        <v>176</v>
      </c>
      <c r="H235" s="233">
        <v>48</v>
      </c>
      <c r="I235" s="234"/>
      <c r="J235" s="235">
        <f>ROUND(I235*H235,2)</f>
        <v>0</v>
      </c>
      <c r="K235" s="231" t="s">
        <v>1</v>
      </c>
      <c r="L235" s="39"/>
      <c r="M235" s="236" t="s">
        <v>1</v>
      </c>
      <c r="N235" s="237" t="s">
        <v>41</v>
      </c>
      <c r="O235" s="82"/>
      <c r="P235" s="238">
        <f>O235*H235</f>
        <v>0</v>
      </c>
      <c r="Q235" s="238">
        <v>0</v>
      </c>
      <c r="R235" s="238">
        <f>Q235*H235</f>
        <v>0</v>
      </c>
      <c r="S235" s="238">
        <v>0</v>
      </c>
      <c r="T235" s="239">
        <f>S235*H235</f>
        <v>0</v>
      </c>
      <c r="AR235" s="240" t="s">
        <v>230</v>
      </c>
      <c r="AT235" s="240" t="s">
        <v>168</v>
      </c>
      <c r="AU235" s="240" t="s">
        <v>89</v>
      </c>
      <c r="AY235" s="13" t="s">
        <v>166</v>
      </c>
      <c r="BE235" s="241">
        <f>IF(N235="základní",J235,0)</f>
        <v>0</v>
      </c>
      <c r="BF235" s="241">
        <f>IF(N235="snížená",J235,0)</f>
        <v>0</v>
      </c>
      <c r="BG235" s="241">
        <f>IF(N235="zákl. přenesená",J235,0)</f>
        <v>0</v>
      </c>
      <c r="BH235" s="241">
        <f>IF(N235="sníž. přenesená",J235,0)</f>
        <v>0</v>
      </c>
      <c r="BI235" s="241">
        <f>IF(N235="nulová",J235,0)</f>
        <v>0</v>
      </c>
      <c r="BJ235" s="13" t="s">
        <v>83</v>
      </c>
      <c r="BK235" s="241">
        <f>ROUND(I235*H235,2)</f>
        <v>0</v>
      </c>
      <c r="BL235" s="13" t="s">
        <v>230</v>
      </c>
      <c r="BM235" s="240" t="s">
        <v>1744</v>
      </c>
    </row>
    <row r="236" s="1" customFormat="1" ht="24" customHeight="1">
      <c r="B236" s="34"/>
      <c r="C236" s="242" t="s">
        <v>604</v>
      </c>
      <c r="D236" s="242" t="s">
        <v>394</v>
      </c>
      <c r="E236" s="243" t="s">
        <v>97</v>
      </c>
      <c r="F236" s="244" t="s">
        <v>1745</v>
      </c>
      <c r="G236" s="245" t="s">
        <v>176</v>
      </c>
      <c r="H236" s="246">
        <v>19</v>
      </c>
      <c r="I236" s="247"/>
      <c r="J236" s="248">
        <f>ROUND(I236*H236,2)</f>
        <v>0</v>
      </c>
      <c r="K236" s="244" t="s">
        <v>1</v>
      </c>
      <c r="L236" s="249"/>
      <c r="M236" s="250" t="s">
        <v>1</v>
      </c>
      <c r="N236" s="251" t="s">
        <v>41</v>
      </c>
      <c r="O236" s="82"/>
      <c r="P236" s="238">
        <f>O236*H236</f>
        <v>0</v>
      </c>
      <c r="Q236" s="238">
        <v>0</v>
      </c>
      <c r="R236" s="238">
        <f>Q236*H236</f>
        <v>0</v>
      </c>
      <c r="S236" s="238">
        <v>0</v>
      </c>
      <c r="T236" s="239">
        <f>S236*H236</f>
        <v>0</v>
      </c>
      <c r="AR236" s="240" t="s">
        <v>296</v>
      </c>
      <c r="AT236" s="240" t="s">
        <v>394</v>
      </c>
      <c r="AU236" s="240" t="s">
        <v>89</v>
      </c>
      <c r="AY236" s="13" t="s">
        <v>166</v>
      </c>
      <c r="BE236" s="241">
        <f>IF(N236="základní",J236,0)</f>
        <v>0</v>
      </c>
      <c r="BF236" s="241">
        <f>IF(N236="snížená",J236,0)</f>
        <v>0</v>
      </c>
      <c r="BG236" s="241">
        <f>IF(N236="zákl. přenesená",J236,0)</f>
        <v>0</v>
      </c>
      <c r="BH236" s="241">
        <f>IF(N236="sníž. přenesená",J236,0)</f>
        <v>0</v>
      </c>
      <c r="BI236" s="241">
        <f>IF(N236="nulová",J236,0)</f>
        <v>0</v>
      </c>
      <c r="BJ236" s="13" t="s">
        <v>83</v>
      </c>
      <c r="BK236" s="241">
        <f>ROUND(I236*H236,2)</f>
        <v>0</v>
      </c>
      <c r="BL236" s="13" t="s">
        <v>230</v>
      </c>
      <c r="BM236" s="240" t="s">
        <v>1746</v>
      </c>
    </row>
    <row r="237" s="1" customFormat="1" ht="24" customHeight="1">
      <c r="B237" s="34"/>
      <c r="C237" s="242" t="s">
        <v>608</v>
      </c>
      <c r="D237" s="242" t="s">
        <v>394</v>
      </c>
      <c r="E237" s="243" t="s">
        <v>101</v>
      </c>
      <c r="F237" s="244" t="s">
        <v>1747</v>
      </c>
      <c r="G237" s="245" t="s">
        <v>176</v>
      </c>
      <c r="H237" s="246">
        <v>5</v>
      </c>
      <c r="I237" s="247"/>
      <c r="J237" s="248">
        <f>ROUND(I237*H237,2)</f>
        <v>0</v>
      </c>
      <c r="K237" s="244" t="s">
        <v>1</v>
      </c>
      <c r="L237" s="249"/>
      <c r="M237" s="250" t="s">
        <v>1</v>
      </c>
      <c r="N237" s="251" t="s">
        <v>41</v>
      </c>
      <c r="O237" s="82"/>
      <c r="P237" s="238">
        <f>O237*H237</f>
        <v>0</v>
      </c>
      <c r="Q237" s="238">
        <v>0</v>
      </c>
      <c r="R237" s="238">
        <f>Q237*H237</f>
        <v>0</v>
      </c>
      <c r="S237" s="238">
        <v>0</v>
      </c>
      <c r="T237" s="239">
        <f>S237*H237</f>
        <v>0</v>
      </c>
      <c r="AR237" s="240" t="s">
        <v>296</v>
      </c>
      <c r="AT237" s="240" t="s">
        <v>394</v>
      </c>
      <c r="AU237" s="240" t="s">
        <v>89</v>
      </c>
      <c r="AY237" s="13" t="s">
        <v>166</v>
      </c>
      <c r="BE237" s="241">
        <f>IF(N237="základní",J237,0)</f>
        <v>0</v>
      </c>
      <c r="BF237" s="241">
        <f>IF(N237="snížená",J237,0)</f>
        <v>0</v>
      </c>
      <c r="BG237" s="241">
        <f>IF(N237="zákl. přenesená",J237,0)</f>
        <v>0</v>
      </c>
      <c r="BH237" s="241">
        <f>IF(N237="sníž. přenesená",J237,0)</f>
        <v>0</v>
      </c>
      <c r="BI237" s="241">
        <f>IF(N237="nulová",J237,0)</f>
        <v>0</v>
      </c>
      <c r="BJ237" s="13" t="s">
        <v>83</v>
      </c>
      <c r="BK237" s="241">
        <f>ROUND(I237*H237,2)</f>
        <v>0</v>
      </c>
      <c r="BL237" s="13" t="s">
        <v>230</v>
      </c>
      <c r="BM237" s="240" t="s">
        <v>1748</v>
      </c>
    </row>
    <row r="238" s="1" customFormat="1" ht="24" customHeight="1">
      <c r="B238" s="34"/>
      <c r="C238" s="242" t="s">
        <v>612</v>
      </c>
      <c r="D238" s="242" t="s">
        <v>394</v>
      </c>
      <c r="E238" s="243" t="s">
        <v>104</v>
      </c>
      <c r="F238" s="244" t="s">
        <v>1749</v>
      </c>
      <c r="G238" s="245" t="s">
        <v>176</v>
      </c>
      <c r="H238" s="246">
        <v>10</v>
      </c>
      <c r="I238" s="247"/>
      <c r="J238" s="248">
        <f>ROUND(I238*H238,2)</f>
        <v>0</v>
      </c>
      <c r="K238" s="244" t="s">
        <v>1</v>
      </c>
      <c r="L238" s="249"/>
      <c r="M238" s="250" t="s">
        <v>1</v>
      </c>
      <c r="N238" s="251" t="s">
        <v>41</v>
      </c>
      <c r="O238" s="82"/>
      <c r="P238" s="238">
        <f>O238*H238</f>
        <v>0</v>
      </c>
      <c r="Q238" s="238">
        <v>0</v>
      </c>
      <c r="R238" s="238">
        <f>Q238*H238</f>
        <v>0</v>
      </c>
      <c r="S238" s="238">
        <v>0</v>
      </c>
      <c r="T238" s="239">
        <f>S238*H238</f>
        <v>0</v>
      </c>
      <c r="AR238" s="240" t="s">
        <v>296</v>
      </c>
      <c r="AT238" s="240" t="s">
        <v>394</v>
      </c>
      <c r="AU238" s="240" t="s">
        <v>89</v>
      </c>
      <c r="AY238" s="13" t="s">
        <v>166</v>
      </c>
      <c r="BE238" s="241">
        <f>IF(N238="základní",J238,0)</f>
        <v>0</v>
      </c>
      <c r="BF238" s="241">
        <f>IF(N238="snížená",J238,0)</f>
        <v>0</v>
      </c>
      <c r="BG238" s="241">
        <f>IF(N238="zákl. přenesená",J238,0)</f>
        <v>0</v>
      </c>
      <c r="BH238" s="241">
        <f>IF(N238="sníž. přenesená",J238,0)</f>
        <v>0</v>
      </c>
      <c r="BI238" s="241">
        <f>IF(N238="nulová",J238,0)</f>
        <v>0</v>
      </c>
      <c r="BJ238" s="13" t="s">
        <v>83</v>
      </c>
      <c r="BK238" s="241">
        <f>ROUND(I238*H238,2)</f>
        <v>0</v>
      </c>
      <c r="BL238" s="13" t="s">
        <v>230</v>
      </c>
      <c r="BM238" s="240" t="s">
        <v>1750</v>
      </c>
    </row>
    <row r="239" s="1" customFormat="1" ht="24" customHeight="1">
      <c r="B239" s="34"/>
      <c r="C239" s="242" t="s">
        <v>616</v>
      </c>
      <c r="D239" s="242" t="s">
        <v>394</v>
      </c>
      <c r="E239" s="243" t="s">
        <v>1751</v>
      </c>
      <c r="F239" s="244" t="s">
        <v>1752</v>
      </c>
      <c r="G239" s="245" t="s">
        <v>176</v>
      </c>
      <c r="H239" s="246">
        <v>4</v>
      </c>
      <c r="I239" s="247"/>
      <c r="J239" s="248">
        <f>ROUND(I239*H239,2)</f>
        <v>0</v>
      </c>
      <c r="K239" s="244" t="s">
        <v>1</v>
      </c>
      <c r="L239" s="249"/>
      <c r="M239" s="250" t="s">
        <v>1</v>
      </c>
      <c r="N239" s="251" t="s">
        <v>41</v>
      </c>
      <c r="O239" s="82"/>
      <c r="P239" s="238">
        <f>O239*H239</f>
        <v>0</v>
      </c>
      <c r="Q239" s="238">
        <v>0</v>
      </c>
      <c r="R239" s="238">
        <f>Q239*H239</f>
        <v>0</v>
      </c>
      <c r="S239" s="238">
        <v>0</v>
      </c>
      <c r="T239" s="239">
        <f>S239*H239</f>
        <v>0</v>
      </c>
      <c r="AR239" s="240" t="s">
        <v>296</v>
      </c>
      <c r="AT239" s="240" t="s">
        <v>394</v>
      </c>
      <c r="AU239" s="240" t="s">
        <v>89</v>
      </c>
      <c r="AY239" s="13" t="s">
        <v>166</v>
      </c>
      <c r="BE239" s="241">
        <f>IF(N239="základní",J239,0)</f>
        <v>0</v>
      </c>
      <c r="BF239" s="241">
        <f>IF(N239="snížená",J239,0)</f>
        <v>0</v>
      </c>
      <c r="BG239" s="241">
        <f>IF(N239="zákl. přenesená",J239,0)</f>
        <v>0</v>
      </c>
      <c r="BH239" s="241">
        <f>IF(N239="sníž. přenesená",J239,0)</f>
        <v>0</v>
      </c>
      <c r="BI239" s="241">
        <f>IF(N239="nulová",J239,0)</f>
        <v>0</v>
      </c>
      <c r="BJ239" s="13" t="s">
        <v>83</v>
      </c>
      <c r="BK239" s="241">
        <f>ROUND(I239*H239,2)</f>
        <v>0</v>
      </c>
      <c r="BL239" s="13" t="s">
        <v>230</v>
      </c>
      <c r="BM239" s="240" t="s">
        <v>1753</v>
      </c>
    </row>
    <row r="240" s="1" customFormat="1" ht="24" customHeight="1">
      <c r="B240" s="34"/>
      <c r="C240" s="242" t="s">
        <v>620</v>
      </c>
      <c r="D240" s="242" t="s">
        <v>394</v>
      </c>
      <c r="E240" s="243" t="s">
        <v>1754</v>
      </c>
      <c r="F240" s="244" t="s">
        <v>1755</v>
      </c>
      <c r="G240" s="245" t="s">
        <v>176</v>
      </c>
      <c r="H240" s="246">
        <v>10</v>
      </c>
      <c r="I240" s="247"/>
      <c r="J240" s="248">
        <f>ROUND(I240*H240,2)</f>
        <v>0</v>
      </c>
      <c r="K240" s="244" t="s">
        <v>1</v>
      </c>
      <c r="L240" s="249"/>
      <c r="M240" s="250" t="s">
        <v>1</v>
      </c>
      <c r="N240" s="251" t="s">
        <v>41</v>
      </c>
      <c r="O240" s="82"/>
      <c r="P240" s="238">
        <f>O240*H240</f>
        <v>0</v>
      </c>
      <c r="Q240" s="238">
        <v>0</v>
      </c>
      <c r="R240" s="238">
        <f>Q240*H240</f>
        <v>0</v>
      </c>
      <c r="S240" s="238">
        <v>0</v>
      </c>
      <c r="T240" s="239">
        <f>S240*H240</f>
        <v>0</v>
      </c>
      <c r="AR240" s="240" t="s">
        <v>296</v>
      </c>
      <c r="AT240" s="240" t="s">
        <v>394</v>
      </c>
      <c r="AU240" s="240" t="s">
        <v>89</v>
      </c>
      <c r="AY240" s="13" t="s">
        <v>166</v>
      </c>
      <c r="BE240" s="241">
        <f>IF(N240="základní",J240,0)</f>
        <v>0</v>
      </c>
      <c r="BF240" s="241">
        <f>IF(N240="snížená",J240,0)</f>
        <v>0</v>
      </c>
      <c r="BG240" s="241">
        <f>IF(N240="zákl. přenesená",J240,0)</f>
        <v>0</v>
      </c>
      <c r="BH240" s="241">
        <f>IF(N240="sníž. přenesená",J240,0)</f>
        <v>0</v>
      </c>
      <c r="BI240" s="241">
        <f>IF(N240="nulová",J240,0)</f>
        <v>0</v>
      </c>
      <c r="BJ240" s="13" t="s">
        <v>83</v>
      </c>
      <c r="BK240" s="241">
        <f>ROUND(I240*H240,2)</f>
        <v>0</v>
      </c>
      <c r="BL240" s="13" t="s">
        <v>230</v>
      </c>
      <c r="BM240" s="240" t="s">
        <v>1756</v>
      </c>
    </row>
    <row r="241" s="1" customFormat="1" ht="16.5" customHeight="1">
      <c r="B241" s="34"/>
      <c r="C241" s="229" t="s">
        <v>624</v>
      </c>
      <c r="D241" s="229" t="s">
        <v>168</v>
      </c>
      <c r="E241" s="230" t="s">
        <v>1757</v>
      </c>
      <c r="F241" s="231" t="s">
        <v>1758</v>
      </c>
      <c r="G241" s="232" t="s">
        <v>176</v>
      </c>
      <c r="H241" s="233">
        <v>19</v>
      </c>
      <c r="I241" s="234"/>
      <c r="J241" s="235">
        <f>ROUND(I241*H241,2)</f>
        <v>0</v>
      </c>
      <c r="K241" s="231" t="s">
        <v>196</v>
      </c>
      <c r="L241" s="39"/>
      <c r="M241" s="236" t="s">
        <v>1</v>
      </c>
      <c r="N241" s="237" t="s">
        <v>41</v>
      </c>
      <c r="O241" s="82"/>
      <c r="P241" s="238">
        <f>O241*H241</f>
        <v>0</v>
      </c>
      <c r="Q241" s="238">
        <v>0</v>
      </c>
      <c r="R241" s="238">
        <f>Q241*H241</f>
        <v>0</v>
      </c>
      <c r="S241" s="238">
        <v>0</v>
      </c>
      <c r="T241" s="239">
        <f>S241*H241</f>
        <v>0</v>
      </c>
      <c r="AR241" s="240" t="s">
        <v>230</v>
      </c>
      <c r="AT241" s="240" t="s">
        <v>168</v>
      </c>
      <c r="AU241" s="240" t="s">
        <v>89</v>
      </c>
      <c r="AY241" s="13" t="s">
        <v>166</v>
      </c>
      <c r="BE241" s="241">
        <f>IF(N241="základní",J241,0)</f>
        <v>0</v>
      </c>
      <c r="BF241" s="241">
        <f>IF(N241="snížená",J241,0)</f>
        <v>0</v>
      </c>
      <c r="BG241" s="241">
        <f>IF(N241="zákl. přenesená",J241,0)</f>
        <v>0</v>
      </c>
      <c r="BH241" s="241">
        <f>IF(N241="sníž. přenesená",J241,0)</f>
        <v>0</v>
      </c>
      <c r="BI241" s="241">
        <f>IF(N241="nulová",J241,0)</f>
        <v>0</v>
      </c>
      <c r="BJ241" s="13" t="s">
        <v>83</v>
      </c>
      <c r="BK241" s="241">
        <f>ROUND(I241*H241,2)</f>
        <v>0</v>
      </c>
      <c r="BL241" s="13" t="s">
        <v>230</v>
      </c>
      <c r="BM241" s="240" t="s">
        <v>1759</v>
      </c>
    </row>
    <row r="242" s="1" customFormat="1" ht="36" customHeight="1">
      <c r="B242" s="34"/>
      <c r="C242" s="242" t="s">
        <v>628</v>
      </c>
      <c r="D242" s="242" t="s">
        <v>394</v>
      </c>
      <c r="E242" s="243" t="s">
        <v>1760</v>
      </c>
      <c r="F242" s="244" t="s">
        <v>1761</v>
      </c>
      <c r="G242" s="245" t="s">
        <v>176</v>
      </c>
      <c r="H242" s="246">
        <v>19</v>
      </c>
      <c r="I242" s="247"/>
      <c r="J242" s="248">
        <f>ROUND(I242*H242,2)</f>
        <v>0</v>
      </c>
      <c r="K242" s="244" t="s">
        <v>1</v>
      </c>
      <c r="L242" s="249"/>
      <c r="M242" s="250" t="s">
        <v>1</v>
      </c>
      <c r="N242" s="251" t="s">
        <v>41</v>
      </c>
      <c r="O242" s="82"/>
      <c r="P242" s="238">
        <f>O242*H242</f>
        <v>0</v>
      </c>
      <c r="Q242" s="238">
        <v>0.00048000000000000001</v>
      </c>
      <c r="R242" s="238">
        <f>Q242*H242</f>
        <v>0.0091199999999999996</v>
      </c>
      <c r="S242" s="238">
        <v>0</v>
      </c>
      <c r="T242" s="239">
        <f>S242*H242</f>
        <v>0</v>
      </c>
      <c r="AR242" s="240" t="s">
        <v>296</v>
      </c>
      <c r="AT242" s="240" t="s">
        <v>394</v>
      </c>
      <c r="AU242" s="240" t="s">
        <v>89</v>
      </c>
      <c r="AY242" s="13" t="s">
        <v>166</v>
      </c>
      <c r="BE242" s="241">
        <f>IF(N242="základní",J242,0)</f>
        <v>0</v>
      </c>
      <c r="BF242" s="241">
        <f>IF(N242="snížená",J242,0)</f>
        <v>0</v>
      </c>
      <c r="BG242" s="241">
        <f>IF(N242="zákl. přenesená",J242,0)</f>
        <v>0</v>
      </c>
      <c r="BH242" s="241">
        <f>IF(N242="sníž. přenesená",J242,0)</f>
        <v>0</v>
      </c>
      <c r="BI242" s="241">
        <f>IF(N242="nulová",J242,0)</f>
        <v>0</v>
      </c>
      <c r="BJ242" s="13" t="s">
        <v>83</v>
      </c>
      <c r="BK242" s="241">
        <f>ROUND(I242*H242,2)</f>
        <v>0</v>
      </c>
      <c r="BL242" s="13" t="s">
        <v>230</v>
      </c>
      <c r="BM242" s="240" t="s">
        <v>1762</v>
      </c>
    </row>
    <row r="243" s="1" customFormat="1" ht="16.5" customHeight="1">
      <c r="B243" s="34"/>
      <c r="C243" s="229" t="s">
        <v>632</v>
      </c>
      <c r="D243" s="229" t="s">
        <v>168</v>
      </c>
      <c r="E243" s="230" t="s">
        <v>1763</v>
      </c>
      <c r="F243" s="231" t="s">
        <v>1764</v>
      </c>
      <c r="G243" s="232" t="s">
        <v>176</v>
      </c>
      <c r="H243" s="233">
        <v>19</v>
      </c>
      <c r="I243" s="234"/>
      <c r="J243" s="235">
        <f>ROUND(I243*H243,2)</f>
        <v>0</v>
      </c>
      <c r="K243" s="231" t="s">
        <v>196</v>
      </c>
      <c r="L243" s="39"/>
      <c r="M243" s="236" t="s">
        <v>1</v>
      </c>
      <c r="N243" s="237" t="s">
        <v>41</v>
      </c>
      <c r="O243" s="82"/>
      <c r="P243" s="238">
        <f>O243*H243</f>
        <v>0</v>
      </c>
      <c r="Q243" s="238">
        <v>0</v>
      </c>
      <c r="R243" s="238">
        <f>Q243*H243</f>
        <v>0</v>
      </c>
      <c r="S243" s="238">
        <v>0</v>
      </c>
      <c r="T243" s="239">
        <f>S243*H243</f>
        <v>0</v>
      </c>
      <c r="AR243" s="240" t="s">
        <v>230</v>
      </c>
      <c r="AT243" s="240" t="s">
        <v>168</v>
      </c>
      <c r="AU243" s="240" t="s">
        <v>89</v>
      </c>
      <c r="AY243" s="13" t="s">
        <v>166</v>
      </c>
      <c r="BE243" s="241">
        <f>IF(N243="základní",J243,0)</f>
        <v>0</v>
      </c>
      <c r="BF243" s="241">
        <f>IF(N243="snížená",J243,0)</f>
        <v>0</v>
      </c>
      <c r="BG243" s="241">
        <f>IF(N243="zákl. přenesená",J243,0)</f>
        <v>0</v>
      </c>
      <c r="BH243" s="241">
        <f>IF(N243="sníž. přenesená",J243,0)</f>
        <v>0</v>
      </c>
      <c r="BI243" s="241">
        <f>IF(N243="nulová",J243,0)</f>
        <v>0</v>
      </c>
      <c r="BJ243" s="13" t="s">
        <v>83</v>
      </c>
      <c r="BK243" s="241">
        <f>ROUND(I243*H243,2)</f>
        <v>0</v>
      </c>
      <c r="BL243" s="13" t="s">
        <v>230</v>
      </c>
      <c r="BM243" s="240" t="s">
        <v>1765</v>
      </c>
    </row>
    <row r="244" s="1" customFormat="1" ht="24" customHeight="1">
      <c r="B244" s="34"/>
      <c r="C244" s="242" t="s">
        <v>636</v>
      </c>
      <c r="D244" s="242" t="s">
        <v>394</v>
      </c>
      <c r="E244" s="243" t="s">
        <v>1766</v>
      </c>
      <c r="F244" s="244" t="s">
        <v>1767</v>
      </c>
      <c r="G244" s="245" t="s">
        <v>176</v>
      </c>
      <c r="H244" s="246">
        <v>19</v>
      </c>
      <c r="I244" s="247"/>
      <c r="J244" s="248">
        <f>ROUND(I244*H244,2)</f>
        <v>0</v>
      </c>
      <c r="K244" s="244" t="s">
        <v>1</v>
      </c>
      <c r="L244" s="249"/>
      <c r="M244" s="250" t="s">
        <v>1</v>
      </c>
      <c r="N244" s="251" t="s">
        <v>41</v>
      </c>
      <c r="O244" s="82"/>
      <c r="P244" s="238">
        <f>O244*H244</f>
        <v>0</v>
      </c>
      <c r="Q244" s="238">
        <v>0.00014999999999999999</v>
      </c>
      <c r="R244" s="238">
        <f>Q244*H244</f>
        <v>0.0028499999999999997</v>
      </c>
      <c r="S244" s="238">
        <v>0</v>
      </c>
      <c r="T244" s="239">
        <f>S244*H244</f>
        <v>0</v>
      </c>
      <c r="AR244" s="240" t="s">
        <v>296</v>
      </c>
      <c r="AT244" s="240" t="s">
        <v>394</v>
      </c>
      <c r="AU244" s="240" t="s">
        <v>89</v>
      </c>
      <c r="AY244" s="13" t="s">
        <v>166</v>
      </c>
      <c r="BE244" s="241">
        <f>IF(N244="základní",J244,0)</f>
        <v>0</v>
      </c>
      <c r="BF244" s="241">
        <f>IF(N244="snížená",J244,0)</f>
        <v>0</v>
      </c>
      <c r="BG244" s="241">
        <f>IF(N244="zákl. přenesená",J244,0)</f>
        <v>0</v>
      </c>
      <c r="BH244" s="241">
        <f>IF(N244="sníž. přenesená",J244,0)</f>
        <v>0</v>
      </c>
      <c r="BI244" s="241">
        <f>IF(N244="nulová",J244,0)</f>
        <v>0</v>
      </c>
      <c r="BJ244" s="13" t="s">
        <v>83</v>
      </c>
      <c r="BK244" s="241">
        <f>ROUND(I244*H244,2)</f>
        <v>0</v>
      </c>
      <c r="BL244" s="13" t="s">
        <v>230</v>
      </c>
      <c r="BM244" s="240" t="s">
        <v>1768</v>
      </c>
    </row>
    <row r="245" s="1" customFormat="1" ht="16.5" customHeight="1">
      <c r="B245" s="34"/>
      <c r="C245" s="229" t="s">
        <v>640</v>
      </c>
      <c r="D245" s="229" t="s">
        <v>168</v>
      </c>
      <c r="E245" s="230" t="s">
        <v>1769</v>
      </c>
      <c r="F245" s="231" t="s">
        <v>1770</v>
      </c>
      <c r="G245" s="232" t="s">
        <v>176</v>
      </c>
      <c r="H245" s="233">
        <v>4</v>
      </c>
      <c r="I245" s="234"/>
      <c r="J245" s="235">
        <f>ROUND(I245*H245,2)</f>
        <v>0</v>
      </c>
      <c r="K245" s="231" t="s">
        <v>196</v>
      </c>
      <c r="L245" s="39"/>
      <c r="M245" s="236" t="s">
        <v>1</v>
      </c>
      <c r="N245" s="237" t="s">
        <v>41</v>
      </c>
      <c r="O245" s="82"/>
      <c r="P245" s="238">
        <f>O245*H245</f>
        <v>0</v>
      </c>
      <c r="Q245" s="238">
        <v>0</v>
      </c>
      <c r="R245" s="238">
        <f>Q245*H245</f>
        <v>0</v>
      </c>
      <c r="S245" s="238">
        <v>0</v>
      </c>
      <c r="T245" s="239">
        <f>S245*H245</f>
        <v>0</v>
      </c>
      <c r="AR245" s="240" t="s">
        <v>230</v>
      </c>
      <c r="AT245" s="240" t="s">
        <v>168</v>
      </c>
      <c r="AU245" s="240" t="s">
        <v>89</v>
      </c>
      <c r="AY245" s="13" t="s">
        <v>166</v>
      </c>
      <c r="BE245" s="241">
        <f>IF(N245="základní",J245,0)</f>
        <v>0</v>
      </c>
      <c r="BF245" s="241">
        <f>IF(N245="snížená",J245,0)</f>
        <v>0</v>
      </c>
      <c r="BG245" s="241">
        <f>IF(N245="zákl. přenesená",J245,0)</f>
        <v>0</v>
      </c>
      <c r="BH245" s="241">
        <f>IF(N245="sníž. přenesená",J245,0)</f>
        <v>0</v>
      </c>
      <c r="BI245" s="241">
        <f>IF(N245="nulová",J245,0)</f>
        <v>0</v>
      </c>
      <c r="BJ245" s="13" t="s">
        <v>83</v>
      </c>
      <c r="BK245" s="241">
        <f>ROUND(I245*H245,2)</f>
        <v>0</v>
      </c>
      <c r="BL245" s="13" t="s">
        <v>230</v>
      </c>
      <c r="BM245" s="240" t="s">
        <v>1771</v>
      </c>
    </row>
    <row r="246" s="1" customFormat="1" ht="24" customHeight="1">
      <c r="B246" s="34"/>
      <c r="C246" s="242" t="s">
        <v>645</v>
      </c>
      <c r="D246" s="242" t="s">
        <v>394</v>
      </c>
      <c r="E246" s="243" t="s">
        <v>1772</v>
      </c>
      <c r="F246" s="244" t="s">
        <v>1773</v>
      </c>
      <c r="G246" s="245" t="s">
        <v>176</v>
      </c>
      <c r="H246" s="246">
        <v>4</v>
      </c>
      <c r="I246" s="247"/>
      <c r="J246" s="248">
        <f>ROUND(I246*H246,2)</f>
        <v>0</v>
      </c>
      <c r="K246" s="244" t="s">
        <v>196</v>
      </c>
      <c r="L246" s="249"/>
      <c r="M246" s="250" t="s">
        <v>1</v>
      </c>
      <c r="N246" s="251" t="s">
        <v>41</v>
      </c>
      <c r="O246" s="82"/>
      <c r="P246" s="238">
        <f>O246*H246</f>
        <v>0</v>
      </c>
      <c r="Q246" s="238">
        <v>0.012</v>
      </c>
      <c r="R246" s="238">
        <f>Q246*H246</f>
        <v>0.048000000000000001</v>
      </c>
      <c r="S246" s="238">
        <v>0</v>
      </c>
      <c r="T246" s="239">
        <f>S246*H246</f>
        <v>0</v>
      </c>
      <c r="AR246" s="240" t="s">
        <v>296</v>
      </c>
      <c r="AT246" s="240" t="s">
        <v>394</v>
      </c>
      <c r="AU246" s="240" t="s">
        <v>89</v>
      </c>
      <c r="AY246" s="13" t="s">
        <v>166</v>
      </c>
      <c r="BE246" s="241">
        <f>IF(N246="základní",J246,0)</f>
        <v>0</v>
      </c>
      <c r="BF246" s="241">
        <f>IF(N246="snížená",J246,0)</f>
        <v>0</v>
      </c>
      <c r="BG246" s="241">
        <f>IF(N246="zákl. přenesená",J246,0)</f>
        <v>0</v>
      </c>
      <c r="BH246" s="241">
        <f>IF(N246="sníž. přenesená",J246,0)</f>
        <v>0</v>
      </c>
      <c r="BI246" s="241">
        <f>IF(N246="nulová",J246,0)</f>
        <v>0</v>
      </c>
      <c r="BJ246" s="13" t="s">
        <v>83</v>
      </c>
      <c r="BK246" s="241">
        <f>ROUND(I246*H246,2)</f>
        <v>0</v>
      </c>
      <c r="BL246" s="13" t="s">
        <v>230</v>
      </c>
      <c r="BM246" s="240" t="s">
        <v>1774</v>
      </c>
    </row>
    <row r="247" s="1" customFormat="1" ht="24" customHeight="1">
      <c r="B247" s="34"/>
      <c r="C247" s="229" t="s">
        <v>649</v>
      </c>
      <c r="D247" s="229" t="s">
        <v>168</v>
      </c>
      <c r="E247" s="230" t="s">
        <v>1775</v>
      </c>
      <c r="F247" s="231" t="s">
        <v>1776</v>
      </c>
      <c r="G247" s="232" t="s">
        <v>176</v>
      </c>
      <c r="H247" s="233">
        <v>320</v>
      </c>
      <c r="I247" s="234"/>
      <c r="J247" s="235">
        <f>ROUND(I247*H247,2)</f>
        <v>0</v>
      </c>
      <c r="K247" s="231" t="s">
        <v>196</v>
      </c>
      <c r="L247" s="39"/>
      <c r="M247" s="236" t="s">
        <v>1</v>
      </c>
      <c r="N247" s="237" t="s">
        <v>41</v>
      </c>
      <c r="O247" s="82"/>
      <c r="P247" s="238">
        <f>O247*H247</f>
        <v>0</v>
      </c>
      <c r="Q247" s="238">
        <v>0</v>
      </c>
      <c r="R247" s="238">
        <f>Q247*H247</f>
        <v>0</v>
      </c>
      <c r="S247" s="238">
        <v>0</v>
      </c>
      <c r="T247" s="239">
        <f>S247*H247</f>
        <v>0</v>
      </c>
      <c r="AR247" s="240" t="s">
        <v>230</v>
      </c>
      <c r="AT247" s="240" t="s">
        <v>168</v>
      </c>
      <c r="AU247" s="240" t="s">
        <v>89</v>
      </c>
      <c r="AY247" s="13" t="s">
        <v>166</v>
      </c>
      <c r="BE247" s="241">
        <f>IF(N247="základní",J247,0)</f>
        <v>0</v>
      </c>
      <c r="BF247" s="241">
        <f>IF(N247="snížená",J247,0)</f>
        <v>0</v>
      </c>
      <c r="BG247" s="241">
        <f>IF(N247="zákl. přenesená",J247,0)</f>
        <v>0</v>
      </c>
      <c r="BH247" s="241">
        <f>IF(N247="sníž. přenesená",J247,0)</f>
        <v>0</v>
      </c>
      <c r="BI247" s="241">
        <f>IF(N247="nulová",J247,0)</f>
        <v>0</v>
      </c>
      <c r="BJ247" s="13" t="s">
        <v>83</v>
      </c>
      <c r="BK247" s="241">
        <f>ROUND(I247*H247,2)</f>
        <v>0</v>
      </c>
      <c r="BL247" s="13" t="s">
        <v>230</v>
      </c>
      <c r="BM247" s="240" t="s">
        <v>1777</v>
      </c>
    </row>
    <row r="248" s="1" customFormat="1" ht="24" customHeight="1">
      <c r="B248" s="34"/>
      <c r="C248" s="229" t="s">
        <v>653</v>
      </c>
      <c r="D248" s="229" t="s">
        <v>168</v>
      </c>
      <c r="E248" s="230" t="s">
        <v>1778</v>
      </c>
      <c r="F248" s="231" t="s">
        <v>1779</v>
      </c>
      <c r="G248" s="232" t="s">
        <v>176</v>
      </c>
      <c r="H248" s="233">
        <v>6</v>
      </c>
      <c r="I248" s="234"/>
      <c r="J248" s="235">
        <f>ROUND(I248*H248,2)</f>
        <v>0</v>
      </c>
      <c r="K248" s="231" t="s">
        <v>196</v>
      </c>
      <c r="L248" s="39"/>
      <c r="M248" s="236" t="s">
        <v>1</v>
      </c>
      <c r="N248" s="237" t="s">
        <v>41</v>
      </c>
      <c r="O248" s="82"/>
      <c r="P248" s="238">
        <f>O248*H248</f>
        <v>0</v>
      </c>
      <c r="Q248" s="238">
        <v>0</v>
      </c>
      <c r="R248" s="238">
        <f>Q248*H248</f>
        <v>0</v>
      </c>
      <c r="S248" s="238">
        <v>0</v>
      </c>
      <c r="T248" s="239">
        <f>S248*H248</f>
        <v>0</v>
      </c>
      <c r="AR248" s="240" t="s">
        <v>230</v>
      </c>
      <c r="AT248" s="240" t="s">
        <v>168</v>
      </c>
      <c r="AU248" s="240" t="s">
        <v>89</v>
      </c>
      <c r="AY248" s="13" t="s">
        <v>166</v>
      </c>
      <c r="BE248" s="241">
        <f>IF(N248="základní",J248,0)</f>
        <v>0</v>
      </c>
      <c r="BF248" s="241">
        <f>IF(N248="snížená",J248,0)</f>
        <v>0</v>
      </c>
      <c r="BG248" s="241">
        <f>IF(N248="zákl. přenesená",J248,0)</f>
        <v>0</v>
      </c>
      <c r="BH248" s="241">
        <f>IF(N248="sníž. přenesená",J248,0)</f>
        <v>0</v>
      </c>
      <c r="BI248" s="241">
        <f>IF(N248="nulová",J248,0)</f>
        <v>0</v>
      </c>
      <c r="BJ248" s="13" t="s">
        <v>83</v>
      </c>
      <c r="BK248" s="241">
        <f>ROUND(I248*H248,2)</f>
        <v>0</v>
      </c>
      <c r="BL248" s="13" t="s">
        <v>230</v>
      </c>
      <c r="BM248" s="240" t="s">
        <v>1780</v>
      </c>
    </row>
    <row r="249" s="1" customFormat="1" ht="24" customHeight="1">
      <c r="B249" s="34"/>
      <c r="C249" s="229" t="s">
        <v>658</v>
      </c>
      <c r="D249" s="229" t="s">
        <v>168</v>
      </c>
      <c r="E249" s="230" t="s">
        <v>1781</v>
      </c>
      <c r="F249" s="231" t="s">
        <v>1782</v>
      </c>
      <c r="G249" s="232" t="s">
        <v>176</v>
      </c>
      <c r="H249" s="233">
        <v>6</v>
      </c>
      <c r="I249" s="234"/>
      <c r="J249" s="235">
        <f>ROUND(I249*H249,2)</f>
        <v>0</v>
      </c>
      <c r="K249" s="231" t="s">
        <v>196</v>
      </c>
      <c r="L249" s="39"/>
      <c r="M249" s="236" t="s">
        <v>1</v>
      </c>
      <c r="N249" s="237" t="s">
        <v>41</v>
      </c>
      <c r="O249" s="82"/>
      <c r="P249" s="238">
        <f>O249*H249</f>
        <v>0</v>
      </c>
      <c r="Q249" s="238">
        <v>0</v>
      </c>
      <c r="R249" s="238">
        <f>Q249*H249</f>
        <v>0</v>
      </c>
      <c r="S249" s="238">
        <v>0</v>
      </c>
      <c r="T249" s="239">
        <f>S249*H249</f>
        <v>0</v>
      </c>
      <c r="AR249" s="240" t="s">
        <v>230</v>
      </c>
      <c r="AT249" s="240" t="s">
        <v>168</v>
      </c>
      <c r="AU249" s="240" t="s">
        <v>89</v>
      </c>
      <c r="AY249" s="13" t="s">
        <v>166</v>
      </c>
      <c r="BE249" s="241">
        <f>IF(N249="základní",J249,0)</f>
        <v>0</v>
      </c>
      <c r="BF249" s="241">
        <f>IF(N249="snížená",J249,0)</f>
        <v>0</v>
      </c>
      <c r="BG249" s="241">
        <f>IF(N249="zákl. přenesená",J249,0)</f>
        <v>0</v>
      </c>
      <c r="BH249" s="241">
        <f>IF(N249="sníž. přenesená",J249,0)</f>
        <v>0</v>
      </c>
      <c r="BI249" s="241">
        <f>IF(N249="nulová",J249,0)</f>
        <v>0</v>
      </c>
      <c r="BJ249" s="13" t="s">
        <v>83</v>
      </c>
      <c r="BK249" s="241">
        <f>ROUND(I249*H249,2)</f>
        <v>0</v>
      </c>
      <c r="BL249" s="13" t="s">
        <v>230</v>
      </c>
      <c r="BM249" s="240" t="s">
        <v>1783</v>
      </c>
    </row>
    <row r="250" s="1" customFormat="1" ht="24" customHeight="1">
      <c r="B250" s="34"/>
      <c r="C250" s="229" t="s">
        <v>662</v>
      </c>
      <c r="D250" s="229" t="s">
        <v>168</v>
      </c>
      <c r="E250" s="230" t="s">
        <v>1784</v>
      </c>
      <c r="F250" s="231" t="s">
        <v>1785</v>
      </c>
      <c r="G250" s="232" t="s">
        <v>176</v>
      </c>
      <c r="H250" s="233">
        <v>2</v>
      </c>
      <c r="I250" s="234"/>
      <c r="J250" s="235">
        <f>ROUND(I250*H250,2)</f>
        <v>0</v>
      </c>
      <c r="K250" s="231" t="s">
        <v>196</v>
      </c>
      <c r="L250" s="39"/>
      <c r="M250" s="236" t="s">
        <v>1</v>
      </c>
      <c r="N250" s="237" t="s">
        <v>41</v>
      </c>
      <c r="O250" s="82"/>
      <c r="P250" s="238">
        <f>O250*H250</f>
        <v>0</v>
      </c>
      <c r="Q250" s="238">
        <v>0</v>
      </c>
      <c r="R250" s="238">
        <f>Q250*H250</f>
        <v>0</v>
      </c>
      <c r="S250" s="238">
        <v>0</v>
      </c>
      <c r="T250" s="239">
        <f>S250*H250</f>
        <v>0</v>
      </c>
      <c r="AR250" s="240" t="s">
        <v>230</v>
      </c>
      <c r="AT250" s="240" t="s">
        <v>168</v>
      </c>
      <c r="AU250" s="240" t="s">
        <v>89</v>
      </c>
      <c r="AY250" s="13" t="s">
        <v>166</v>
      </c>
      <c r="BE250" s="241">
        <f>IF(N250="základní",J250,0)</f>
        <v>0</v>
      </c>
      <c r="BF250" s="241">
        <f>IF(N250="snížená",J250,0)</f>
        <v>0</v>
      </c>
      <c r="BG250" s="241">
        <f>IF(N250="zákl. přenesená",J250,0)</f>
        <v>0</v>
      </c>
      <c r="BH250" s="241">
        <f>IF(N250="sníž. přenesená",J250,0)</f>
        <v>0</v>
      </c>
      <c r="BI250" s="241">
        <f>IF(N250="nulová",J250,0)</f>
        <v>0</v>
      </c>
      <c r="BJ250" s="13" t="s">
        <v>83</v>
      </c>
      <c r="BK250" s="241">
        <f>ROUND(I250*H250,2)</f>
        <v>0</v>
      </c>
      <c r="BL250" s="13" t="s">
        <v>230</v>
      </c>
      <c r="BM250" s="240" t="s">
        <v>1786</v>
      </c>
    </row>
    <row r="251" s="1" customFormat="1" ht="24" customHeight="1">
      <c r="B251" s="34"/>
      <c r="C251" s="229" t="s">
        <v>666</v>
      </c>
      <c r="D251" s="229" t="s">
        <v>168</v>
      </c>
      <c r="E251" s="230" t="s">
        <v>1787</v>
      </c>
      <c r="F251" s="231" t="s">
        <v>1788</v>
      </c>
      <c r="G251" s="232" t="s">
        <v>176</v>
      </c>
      <c r="H251" s="233">
        <v>4</v>
      </c>
      <c r="I251" s="234"/>
      <c r="J251" s="235">
        <f>ROUND(I251*H251,2)</f>
        <v>0</v>
      </c>
      <c r="K251" s="231" t="s">
        <v>196</v>
      </c>
      <c r="L251" s="39"/>
      <c r="M251" s="236" t="s">
        <v>1</v>
      </c>
      <c r="N251" s="237" t="s">
        <v>41</v>
      </c>
      <c r="O251" s="82"/>
      <c r="P251" s="238">
        <f>O251*H251</f>
        <v>0</v>
      </c>
      <c r="Q251" s="238">
        <v>0</v>
      </c>
      <c r="R251" s="238">
        <f>Q251*H251</f>
        <v>0</v>
      </c>
      <c r="S251" s="238">
        <v>0</v>
      </c>
      <c r="T251" s="239">
        <f>S251*H251</f>
        <v>0</v>
      </c>
      <c r="AR251" s="240" t="s">
        <v>230</v>
      </c>
      <c r="AT251" s="240" t="s">
        <v>168</v>
      </c>
      <c r="AU251" s="240" t="s">
        <v>89</v>
      </c>
      <c r="AY251" s="13" t="s">
        <v>166</v>
      </c>
      <c r="BE251" s="241">
        <f>IF(N251="základní",J251,0)</f>
        <v>0</v>
      </c>
      <c r="BF251" s="241">
        <f>IF(N251="snížená",J251,0)</f>
        <v>0</v>
      </c>
      <c r="BG251" s="241">
        <f>IF(N251="zákl. přenesená",J251,0)</f>
        <v>0</v>
      </c>
      <c r="BH251" s="241">
        <f>IF(N251="sníž. přenesená",J251,0)</f>
        <v>0</v>
      </c>
      <c r="BI251" s="241">
        <f>IF(N251="nulová",J251,0)</f>
        <v>0</v>
      </c>
      <c r="BJ251" s="13" t="s">
        <v>83</v>
      </c>
      <c r="BK251" s="241">
        <f>ROUND(I251*H251,2)</f>
        <v>0</v>
      </c>
      <c r="BL251" s="13" t="s">
        <v>230</v>
      </c>
      <c r="BM251" s="240" t="s">
        <v>1789</v>
      </c>
    </row>
    <row r="252" s="1" customFormat="1" ht="24" customHeight="1">
      <c r="B252" s="34"/>
      <c r="C252" s="229" t="s">
        <v>670</v>
      </c>
      <c r="D252" s="229" t="s">
        <v>168</v>
      </c>
      <c r="E252" s="230" t="s">
        <v>1790</v>
      </c>
      <c r="F252" s="231" t="s">
        <v>1791</v>
      </c>
      <c r="G252" s="232" t="s">
        <v>176</v>
      </c>
      <c r="H252" s="233">
        <v>2</v>
      </c>
      <c r="I252" s="234"/>
      <c r="J252" s="235">
        <f>ROUND(I252*H252,2)</f>
        <v>0</v>
      </c>
      <c r="K252" s="231" t="s">
        <v>196</v>
      </c>
      <c r="L252" s="39"/>
      <c r="M252" s="236" t="s">
        <v>1</v>
      </c>
      <c r="N252" s="237" t="s">
        <v>41</v>
      </c>
      <c r="O252" s="82"/>
      <c r="P252" s="238">
        <f>O252*H252</f>
        <v>0</v>
      </c>
      <c r="Q252" s="238">
        <v>0</v>
      </c>
      <c r="R252" s="238">
        <f>Q252*H252</f>
        <v>0</v>
      </c>
      <c r="S252" s="238">
        <v>0</v>
      </c>
      <c r="T252" s="239">
        <f>S252*H252</f>
        <v>0</v>
      </c>
      <c r="AR252" s="240" t="s">
        <v>230</v>
      </c>
      <c r="AT252" s="240" t="s">
        <v>168</v>
      </c>
      <c r="AU252" s="240" t="s">
        <v>89</v>
      </c>
      <c r="AY252" s="13" t="s">
        <v>166</v>
      </c>
      <c r="BE252" s="241">
        <f>IF(N252="základní",J252,0)</f>
        <v>0</v>
      </c>
      <c r="BF252" s="241">
        <f>IF(N252="snížená",J252,0)</f>
        <v>0</v>
      </c>
      <c r="BG252" s="241">
        <f>IF(N252="zákl. přenesená",J252,0)</f>
        <v>0</v>
      </c>
      <c r="BH252" s="241">
        <f>IF(N252="sníž. přenesená",J252,0)</f>
        <v>0</v>
      </c>
      <c r="BI252" s="241">
        <f>IF(N252="nulová",J252,0)</f>
        <v>0</v>
      </c>
      <c r="BJ252" s="13" t="s">
        <v>83</v>
      </c>
      <c r="BK252" s="241">
        <f>ROUND(I252*H252,2)</f>
        <v>0</v>
      </c>
      <c r="BL252" s="13" t="s">
        <v>230</v>
      </c>
      <c r="BM252" s="240" t="s">
        <v>1792</v>
      </c>
    </row>
    <row r="253" s="1" customFormat="1" ht="24" customHeight="1">
      <c r="B253" s="34"/>
      <c r="C253" s="229" t="s">
        <v>674</v>
      </c>
      <c r="D253" s="229" t="s">
        <v>168</v>
      </c>
      <c r="E253" s="230" t="s">
        <v>1793</v>
      </c>
      <c r="F253" s="231" t="s">
        <v>1794</v>
      </c>
      <c r="G253" s="232" t="s">
        <v>176</v>
      </c>
      <c r="H253" s="233">
        <v>5</v>
      </c>
      <c r="I253" s="234"/>
      <c r="J253" s="235">
        <f>ROUND(I253*H253,2)</f>
        <v>0</v>
      </c>
      <c r="K253" s="231" t="s">
        <v>196</v>
      </c>
      <c r="L253" s="39"/>
      <c r="M253" s="236" t="s">
        <v>1</v>
      </c>
      <c r="N253" s="237" t="s">
        <v>41</v>
      </c>
      <c r="O253" s="82"/>
      <c r="P253" s="238">
        <f>O253*H253</f>
        <v>0</v>
      </c>
      <c r="Q253" s="238">
        <v>0</v>
      </c>
      <c r="R253" s="238">
        <f>Q253*H253</f>
        <v>0</v>
      </c>
      <c r="S253" s="238">
        <v>0</v>
      </c>
      <c r="T253" s="239">
        <f>S253*H253</f>
        <v>0</v>
      </c>
      <c r="AR253" s="240" t="s">
        <v>230</v>
      </c>
      <c r="AT253" s="240" t="s">
        <v>168</v>
      </c>
      <c r="AU253" s="240" t="s">
        <v>89</v>
      </c>
      <c r="AY253" s="13" t="s">
        <v>166</v>
      </c>
      <c r="BE253" s="241">
        <f>IF(N253="základní",J253,0)</f>
        <v>0</v>
      </c>
      <c r="BF253" s="241">
        <f>IF(N253="snížená",J253,0)</f>
        <v>0</v>
      </c>
      <c r="BG253" s="241">
        <f>IF(N253="zákl. přenesená",J253,0)</f>
        <v>0</v>
      </c>
      <c r="BH253" s="241">
        <f>IF(N253="sníž. přenesená",J253,0)</f>
        <v>0</v>
      </c>
      <c r="BI253" s="241">
        <f>IF(N253="nulová",J253,0)</f>
        <v>0</v>
      </c>
      <c r="BJ253" s="13" t="s">
        <v>83</v>
      </c>
      <c r="BK253" s="241">
        <f>ROUND(I253*H253,2)</f>
        <v>0</v>
      </c>
      <c r="BL253" s="13" t="s">
        <v>230</v>
      </c>
      <c r="BM253" s="240" t="s">
        <v>1795</v>
      </c>
    </row>
    <row r="254" s="1" customFormat="1" ht="24" customHeight="1">
      <c r="B254" s="34"/>
      <c r="C254" s="229" t="s">
        <v>678</v>
      </c>
      <c r="D254" s="229" t="s">
        <v>168</v>
      </c>
      <c r="E254" s="230" t="s">
        <v>1796</v>
      </c>
      <c r="F254" s="231" t="s">
        <v>1797</v>
      </c>
      <c r="G254" s="232" t="s">
        <v>176</v>
      </c>
      <c r="H254" s="233">
        <v>2</v>
      </c>
      <c r="I254" s="234"/>
      <c r="J254" s="235">
        <f>ROUND(I254*H254,2)</f>
        <v>0</v>
      </c>
      <c r="K254" s="231" t="s">
        <v>196</v>
      </c>
      <c r="L254" s="39"/>
      <c r="M254" s="236" t="s">
        <v>1</v>
      </c>
      <c r="N254" s="237" t="s">
        <v>41</v>
      </c>
      <c r="O254" s="82"/>
      <c r="P254" s="238">
        <f>O254*H254</f>
        <v>0</v>
      </c>
      <c r="Q254" s="238">
        <v>0</v>
      </c>
      <c r="R254" s="238">
        <f>Q254*H254</f>
        <v>0</v>
      </c>
      <c r="S254" s="238">
        <v>0</v>
      </c>
      <c r="T254" s="239">
        <f>S254*H254</f>
        <v>0</v>
      </c>
      <c r="AR254" s="240" t="s">
        <v>230</v>
      </c>
      <c r="AT254" s="240" t="s">
        <v>168</v>
      </c>
      <c r="AU254" s="240" t="s">
        <v>89</v>
      </c>
      <c r="AY254" s="13" t="s">
        <v>166</v>
      </c>
      <c r="BE254" s="241">
        <f>IF(N254="základní",J254,0)</f>
        <v>0</v>
      </c>
      <c r="BF254" s="241">
        <f>IF(N254="snížená",J254,0)</f>
        <v>0</v>
      </c>
      <c r="BG254" s="241">
        <f>IF(N254="zákl. přenesená",J254,0)</f>
        <v>0</v>
      </c>
      <c r="BH254" s="241">
        <f>IF(N254="sníž. přenesená",J254,0)</f>
        <v>0</v>
      </c>
      <c r="BI254" s="241">
        <f>IF(N254="nulová",J254,0)</f>
        <v>0</v>
      </c>
      <c r="BJ254" s="13" t="s">
        <v>83</v>
      </c>
      <c r="BK254" s="241">
        <f>ROUND(I254*H254,2)</f>
        <v>0</v>
      </c>
      <c r="BL254" s="13" t="s">
        <v>230</v>
      </c>
      <c r="BM254" s="240" t="s">
        <v>1798</v>
      </c>
    </row>
    <row r="255" s="1" customFormat="1" ht="24" customHeight="1">
      <c r="B255" s="34"/>
      <c r="C255" s="229" t="s">
        <v>682</v>
      </c>
      <c r="D255" s="229" t="s">
        <v>168</v>
      </c>
      <c r="E255" s="230" t="s">
        <v>1799</v>
      </c>
      <c r="F255" s="231" t="s">
        <v>1800</v>
      </c>
      <c r="G255" s="232" t="s">
        <v>176</v>
      </c>
      <c r="H255" s="233">
        <v>2</v>
      </c>
      <c r="I255" s="234"/>
      <c r="J255" s="235">
        <f>ROUND(I255*H255,2)</f>
        <v>0</v>
      </c>
      <c r="K255" s="231" t="s">
        <v>196</v>
      </c>
      <c r="L255" s="39"/>
      <c r="M255" s="236" t="s">
        <v>1</v>
      </c>
      <c r="N255" s="237" t="s">
        <v>41</v>
      </c>
      <c r="O255" s="82"/>
      <c r="P255" s="238">
        <f>O255*H255</f>
        <v>0</v>
      </c>
      <c r="Q255" s="238">
        <v>0</v>
      </c>
      <c r="R255" s="238">
        <f>Q255*H255</f>
        <v>0</v>
      </c>
      <c r="S255" s="238">
        <v>0</v>
      </c>
      <c r="T255" s="239">
        <f>S255*H255</f>
        <v>0</v>
      </c>
      <c r="AR255" s="240" t="s">
        <v>230</v>
      </c>
      <c r="AT255" s="240" t="s">
        <v>168</v>
      </c>
      <c r="AU255" s="240" t="s">
        <v>89</v>
      </c>
      <c r="AY255" s="13" t="s">
        <v>166</v>
      </c>
      <c r="BE255" s="241">
        <f>IF(N255="základní",J255,0)</f>
        <v>0</v>
      </c>
      <c r="BF255" s="241">
        <f>IF(N255="snížená",J255,0)</f>
        <v>0</v>
      </c>
      <c r="BG255" s="241">
        <f>IF(N255="zákl. přenesená",J255,0)</f>
        <v>0</v>
      </c>
      <c r="BH255" s="241">
        <f>IF(N255="sníž. přenesená",J255,0)</f>
        <v>0</v>
      </c>
      <c r="BI255" s="241">
        <f>IF(N255="nulová",J255,0)</f>
        <v>0</v>
      </c>
      <c r="BJ255" s="13" t="s">
        <v>83</v>
      </c>
      <c r="BK255" s="241">
        <f>ROUND(I255*H255,2)</f>
        <v>0</v>
      </c>
      <c r="BL255" s="13" t="s">
        <v>230</v>
      </c>
      <c r="BM255" s="240" t="s">
        <v>1801</v>
      </c>
    </row>
    <row r="256" s="1" customFormat="1" ht="24" customHeight="1">
      <c r="B256" s="34"/>
      <c r="C256" s="229" t="s">
        <v>686</v>
      </c>
      <c r="D256" s="229" t="s">
        <v>168</v>
      </c>
      <c r="E256" s="230" t="s">
        <v>1802</v>
      </c>
      <c r="F256" s="231" t="s">
        <v>1803</v>
      </c>
      <c r="G256" s="232" t="s">
        <v>176</v>
      </c>
      <c r="H256" s="233">
        <v>4</v>
      </c>
      <c r="I256" s="234"/>
      <c r="J256" s="235">
        <f>ROUND(I256*H256,2)</f>
        <v>0</v>
      </c>
      <c r="K256" s="231" t="s">
        <v>196</v>
      </c>
      <c r="L256" s="39"/>
      <c r="M256" s="236" t="s">
        <v>1</v>
      </c>
      <c r="N256" s="237" t="s">
        <v>41</v>
      </c>
      <c r="O256" s="82"/>
      <c r="P256" s="238">
        <f>O256*H256</f>
        <v>0</v>
      </c>
      <c r="Q256" s="238">
        <v>0</v>
      </c>
      <c r="R256" s="238">
        <f>Q256*H256</f>
        <v>0</v>
      </c>
      <c r="S256" s="238">
        <v>0</v>
      </c>
      <c r="T256" s="239">
        <f>S256*H256</f>
        <v>0</v>
      </c>
      <c r="AR256" s="240" t="s">
        <v>230</v>
      </c>
      <c r="AT256" s="240" t="s">
        <v>168</v>
      </c>
      <c r="AU256" s="240" t="s">
        <v>89</v>
      </c>
      <c r="AY256" s="13" t="s">
        <v>166</v>
      </c>
      <c r="BE256" s="241">
        <f>IF(N256="základní",J256,0)</f>
        <v>0</v>
      </c>
      <c r="BF256" s="241">
        <f>IF(N256="snížená",J256,0)</f>
        <v>0</v>
      </c>
      <c r="BG256" s="241">
        <f>IF(N256="zákl. přenesená",J256,0)</f>
        <v>0</v>
      </c>
      <c r="BH256" s="241">
        <f>IF(N256="sníž. přenesená",J256,0)</f>
        <v>0</v>
      </c>
      <c r="BI256" s="241">
        <f>IF(N256="nulová",J256,0)</f>
        <v>0</v>
      </c>
      <c r="BJ256" s="13" t="s">
        <v>83</v>
      </c>
      <c r="BK256" s="241">
        <f>ROUND(I256*H256,2)</f>
        <v>0</v>
      </c>
      <c r="BL256" s="13" t="s">
        <v>230</v>
      </c>
      <c r="BM256" s="240" t="s">
        <v>1804</v>
      </c>
    </row>
    <row r="257" s="1" customFormat="1" ht="24" customHeight="1">
      <c r="B257" s="34"/>
      <c r="C257" s="242" t="s">
        <v>690</v>
      </c>
      <c r="D257" s="242" t="s">
        <v>394</v>
      </c>
      <c r="E257" s="243" t="s">
        <v>1805</v>
      </c>
      <c r="F257" s="244" t="s">
        <v>1806</v>
      </c>
      <c r="G257" s="245" t="s">
        <v>176</v>
      </c>
      <c r="H257" s="246">
        <v>1</v>
      </c>
      <c r="I257" s="247"/>
      <c r="J257" s="248">
        <f>ROUND(I257*H257,2)</f>
        <v>0</v>
      </c>
      <c r="K257" s="244" t="s">
        <v>1</v>
      </c>
      <c r="L257" s="249"/>
      <c r="M257" s="250" t="s">
        <v>1</v>
      </c>
      <c r="N257" s="251" t="s">
        <v>41</v>
      </c>
      <c r="O257" s="82"/>
      <c r="P257" s="238">
        <f>O257*H257</f>
        <v>0</v>
      </c>
      <c r="Q257" s="238">
        <v>0.0013799999999999999</v>
      </c>
      <c r="R257" s="238">
        <f>Q257*H257</f>
        <v>0.0013799999999999999</v>
      </c>
      <c r="S257" s="238">
        <v>0</v>
      </c>
      <c r="T257" s="239">
        <f>S257*H257</f>
        <v>0</v>
      </c>
      <c r="AR257" s="240" t="s">
        <v>296</v>
      </c>
      <c r="AT257" s="240" t="s">
        <v>394</v>
      </c>
      <c r="AU257" s="240" t="s">
        <v>89</v>
      </c>
      <c r="AY257" s="13" t="s">
        <v>166</v>
      </c>
      <c r="BE257" s="241">
        <f>IF(N257="základní",J257,0)</f>
        <v>0</v>
      </c>
      <c r="BF257" s="241">
        <f>IF(N257="snížená",J257,0)</f>
        <v>0</v>
      </c>
      <c r="BG257" s="241">
        <f>IF(N257="zákl. přenesená",J257,0)</f>
        <v>0</v>
      </c>
      <c r="BH257" s="241">
        <f>IF(N257="sníž. přenesená",J257,0)</f>
        <v>0</v>
      </c>
      <c r="BI257" s="241">
        <f>IF(N257="nulová",J257,0)</f>
        <v>0</v>
      </c>
      <c r="BJ257" s="13" t="s">
        <v>83</v>
      </c>
      <c r="BK257" s="241">
        <f>ROUND(I257*H257,2)</f>
        <v>0</v>
      </c>
      <c r="BL257" s="13" t="s">
        <v>230</v>
      </c>
      <c r="BM257" s="240" t="s">
        <v>1807</v>
      </c>
    </row>
    <row r="258" s="1" customFormat="1" ht="24" customHeight="1">
      <c r="B258" s="34"/>
      <c r="C258" s="242" t="s">
        <v>694</v>
      </c>
      <c r="D258" s="242" t="s">
        <v>394</v>
      </c>
      <c r="E258" s="243" t="s">
        <v>1808</v>
      </c>
      <c r="F258" s="244" t="s">
        <v>1809</v>
      </c>
      <c r="G258" s="245" t="s">
        <v>176</v>
      </c>
      <c r="H258" s="246">
        <v>1</v>
      </c>
      <c r="I258" s="247"/>
      <c r="J258" s="248">
        <f>ROUND(I258*H258,2)</f>
        <v>0</v>
      </c>
      <c r="K258" s="244" t="s">
        <v>1</v>
      </c>
      <c r="L258" s="249"/>
      <c r="M258" s="250" t="s">
        <v>1</v>
      </c>
      <c r="N258" s="251" t="s">
        <v>41</v>
      </c>
      <c r="O258" s="82"/>
      <c r="P258" s="238">
        <f>O258*H258</f>
        <v>0</v>
      </c>
      <c r="Q258" s="238">
        <v>0.00142</v>
      </c>
      <c r="R258" s="238">
        <f>Q258*H258</f>
        <v>0.00142</v>
      </c>
      <c r="S258" s="238">
        <v>0</v>
      </c>
      <c r="T258" s="239">
        <f>S258*H258</f>
        <v>0</v>
      </c>
      <c r="AR258" s="240" t="s">
        <v>296</v>
      </c>
      <c r="AT258" s="240" t="s">
        <v>394</v>
      </c>
      <c r="AU258" s="240" t="s">
        <v>89</v>
      </c>
      <c r="AY258" s="13" t="s">
        <v>166</v>
      </c>
      <c r="BE258" s="241">
        <f>IF(N258="základní",J258,0)</f>
        <v>0</v>
      </c>
      <c r="BF258" s="241">
        <f>IF(N258="snížená",J258,0)</f>
        <v>0</v>
      </c>
      <c r="BG258" s="241">
        <f>IF(N258="zákl. přenesená",J258,0)</f>
        <v>0</v>
      </c>
      <c r="BH258" s="241">
        <f>IF(N258="sníž. přenesená",J258,0)</f>
        <v>0</v>
      </c>
      <c r="BI258" s="241">
        <f>IF(N258="nulová",J258,0)</f>
        <v>0</v>
      </c>
      <c r="BJ258" s="13" t="s">
        <v>83</v>
      </c>
      <c r="BK258" s="241">
        <f>ROUND(I258*H258,2)</f>
        <v>0</v>
      </c>
      <c r="BL258" s="13" t="s">
        <v>230</v>
      </c>
      <c r="BM258" s="240" t="s">
        <v>1810</v>
      </c>
    </row>
    <row r="259" s="1" customFormat="1" ht="24" customHeight="1">
      <c r="B259" s="34"/>
      <c r="C259" s="242" t="s">
        <v>700</v>
      </c>
      <c r="D259" s="242" t="s">
        <v>394</v>
      </c>
      <c r="E259" s="243" t="s">
        <v>1811</v>
      </c>
      <c r="F259" s="244" t="s">
        <v>1812</v>
      </c>
      <c r="G259" s="245" t="s">
        <v>176</v>
      </c>
      <c r="H259" s="246">
        <v>1</v>
      </c>
      <c r="I259" s="247"/>
      <c r="J259" s="248">
        <f>ROUND(I259*H259,2)</f>
        <v>0</v>
      </c>
      <c r="K259" s="244" t="s">
        <v>1</v>
      </c>
      <c r="L259" s="249"/>
      <c r="M259" s="250" t="s">
        <v>1</v>
      </c>
      <c r="N259" s="251" t="s">
        <v>41</v>
      </c>
      <c r="O259" s="82"/>
      <c r="P259" s="238">
        <f>O259*H259</f>
        <v>0</v>
      </c>
      <c r="Q259" s="238">
        <v>0.00066</v>
      </c>
      <c r="R259" s="238">
        <f>Q259*H259</f>
        <v>0.00066</v>
      </c>
      <c r="S259" s="238">
        <v>0</v>
      </c>
      <c r="T259" s="239">
        <f>S259*H259</f>
        <v>0</v>
      </c>
      <c r="AR259" s="240" t="s">
        <v>296</v>
      </c>
      <c r="AT259" s="240" t="s">
        <v>394</v>
      </c>
      <c r="AU259" s="240" t="s">
        <v>89</v>
      </c>
      <c r="AY259" s="13" t="s">
        <v>166</v>
      </c>
      <c r="BE259" s="241">
        <f>IF(N259="základní",J259,0)</f>
        <v>0</v>
      </c>
      <c r="BF259" s="241">
        <f>IF(N259="snížená",J259,0)</f>
        <v>0</v>
      </c>
      <c r="BG259" s="241">
        <f>IF(N259="zákl. přenesená",J259,0)</f>
        <v>0</v>
      </c>
      <c r="BH259" s="241">
        <f>IF(N259="sníž. přenesená",J259,0)</f>
        <v>0</v>
      </c>
      <c r="BI259" s="241">
        <f>IF(N259="nulová",J259,0)</f>
        <v>0</v>
      </c>
      <c r="BJ259" s="13" t="s">
        <v>83</v>
      </c>
      <c r="BK259" s="241">
        <f>ROUND(I259*H259,2)</f>
        <v>0</v>
      </c>
      <c r="BL259" s="13" t="s">
        <v>230</v>
      </c>
      <c r="BM259" s="240" t="s">
        <v>1813</v>
      </c>
    </row>
    <row r="260" s="1" customFormat="1" ht="24" customHeight="1">
      <c r="B260" s="34"/>
      <c r="C260" s="242" t="s">
        <v>708</v>
      </c>
      <c r="D260" s="242" t="s">
        <v>394</v>
      </c>
      <c r="E260" s="243" t="s">
        <v>1814</v>
      </c>
      <c r="F260" s="244" t="s">
        <v>1815</v>
      </c>
      <c r="G260" s="245" t="s">
        <v>176</v>
      </c>
      <c r="H260" s="246">
        <v>1</v>
      </c>
      <c r="I260" s="247"/>
      <c r="J260" s="248">
        <f>ROUND(I260*H260,2)</f>
        <v>0</v>
      </c>
      <c r="K260" s="244" t="s">
        <v>1</v>
      </c>
      <c r="L260" s="249"/>
      <c r="M260" s="250" t="s">
        <v>1</v>
      </c>
      <c r="N260" s="251" t="s">
        <v>41</v>
      </c>
      <c r="O260" s="82"/>
      <c r="P260" s="238">
        <f>O260*H260</f>
        <v>0</v>
      </c>
      <c r="Q260" s="238">
        <v>0.00095</v>
      </c>
      <c r="R260" s="238">
        <f>Q260*H260</f>
        <v>0.00095</v>
      </c>
      <c r="S260" s="238">
        <v>0</v>
      </c>
      <c r="T260" s="239">
        <f>S260*H260</f>
        <v>0</v>
      </c>
      <c r="AR260" s="240" t="s">
        <v>296</v>
      </c>
      <c r="AT260" s="240" t="s">
        <v>394</v>
      </c>
      <c r="AU260" s="240" t="s">
        <v>89</v>
      </c>
      <c r="AY260" s="13" t="s">
        <v>166</v>
      </c>
      <c r="BE260" s="241">
        <f>IF(N260="základní",J260,0)</f>
        <v>0</v>
      </c>
      <c r="BF260" s="241">
        <f>IF(N260="snížená",J260,0)</f>
        <v>0</v>
      </c>
      <c r="BG260" s="241">
        <f>IF(N260="zákl. přenesená",J260,0)</f>
        <v>0</v>
      </c>
      <c r="BH260" s="241">
        <f>IF(N260="sníž. přenesená",J260,0)</f>
        <v>0</v>
      </c>
      <c r="BI260" s="241">
        <f>IF(N260="nulová",J260,0)</f>
        <v>0</v>
      </c>
      <c r="BJ260" s="13" t="s">
        <v>83</v>
      </c>
      <c r="BK260" s="241">
        <f>ROUND(I260*H260,2)</f>
        <v>0</v>
      </c>
      <c r="BL260" s="13" t="s">
        <v>230</v>
      </c>
      <c r="BM260" s="240" t="s">
        <v>1816</v>
      </c>
    </row>
    <row r="261" s="1" customFormat="1" ht="16.5" customHeight="1">
      <c r="B261" s="34"/>
      <c r="C261" s="229" t="s">
        <v>712</v>
      </c>
      <c r="D261" s="229" t="s">
        <v>168</v>
      </c>
      <c r="E261" s="230" t="s">
        <v>267</v>
      </c>
      <c r="F261" s="231" t="s">
        <v>1817</v>
      </c>
      <c r="G261" s="232" t="s">
        <v>176</v>
      </c>
      <c r="H261" s="233">
        <v>42</v>
      </c>
      <c r="I261" s="234"/>
      <c r="J261" s="235">
        <f>ROUND(I261*H261,2)</f>
        <v>0</v>
      </c>
      <c r="K261" s="231" t="s">
        <v>1</v>
      </c>
      <c r="L261" s="39"/>
      <c r="M261" s="236" t="s">
        <v>1</v>
      </c>
      <c r="N261" s="237" t="s">
        <v>41</v>
      </c>
      <c r="O261" s="82"/>
      <c r="P261" s="238">
        <f>O261*H261</f>
        <v>0</v>
      </c>
      <c r="Q261" s="238">
        <v>0</v>
      </c>
      <c r="R261" s="238">
        <f>Q261*H261</f>
        <v>0</v>
      </c>
      <c r="S261" s="238">
        <v>0</v>
      </c>
      <c r="T261" s="239">
        <f>S261*H261</f>
        <v>0</v>
      </c>
      <c r="AR261" s="240" t="s">
        <v>230</v>
      </c>
      <c r="AT261" s="240" t="s">
        <v>168</v>
      </c>
      <c r="AU261" s="240" t="s">
        <v>89</v>
      </c>
      <c r="AY261" s="13" t="s">
        <v>166</v>
      </c>
      <c r="BE261" s="241">
        <f>IF(N261="základní",J261,0)</f>
        <v>0</v>
      </c>
      <c r="BF261" s="241">
        <f>IF(N261="snížená",J261,0)</f>
        <v>0</v>
      </c>
      <c r="BG261" s="241">
        <f>IF(N261="zákl. přenesená",J261,0)</f>
        <v>0</v>
      </c>
      <c r="BH261" s="241">
        <f>IF(N261="sníž. přenesená",J261,0)</f>
        <v>0</v>
      </c>
      <c r="BI261" s="241">
        <f>IF(N261="nulová",J261,0)</f>
        <v>0</v>
      </c>
      <c r="BJ261" s="13" t="s">
        <v>83</v>
      </c>
      <c r="BK261" s="241">
        <f>ROUND(I261*H261,2)</f>
        <v>0</v>
      </c>
      <c r="BL261" s="13" t="s">
        <v>230</v>
      </c>
      <c r="BM261" s="240" t="s">
        <v>1818</v>
      </c>
    </row>
    <row r="262" s="1" customFormat="1" ht="16.5" customHeight="1">
      <c r="B262" s="34"/>
      <c r="C262" s="242" t="s">
        <v>716</v>
      </c>
      <c r="D262" s="242" t="s">
        <v>394</v>
      </c>
      <c r="E262" s="243" t="s">
        <v>271</v>
      </c>
      <c r="F262" s="244" t="s">
        <v>1819</v>
      </c>
      <c r="G262" s="245" t="s">
        <v>176</v>
      </c>
      <c r="H262" s="246">
        <v>42</v>
      </c>
      <c r="I262" s="247"/>
      <c r="J262" s="248">
        <f>ROUND(I262*H262,2)</f>
        <v>0</v>
      </c>
      <c r="K262" s="244" t="s">
        <v>1</v>
      </c>
      <c r="L262" s="249"/>
      <c r="M262" s="250" t="s">
        <v>1</v>
      </c>
      <c r="N262" s="251" t="s">
        <v>41</v>
      </c>
      <c r="O262" s="82"/>
      <c r="P262" s="238">
        <f>O262*H262</f>
        <v>0</v>
      </c>
      <c r="Q262" s="238">
        <v>0</v>
      </c>
      <c r="R262" s="238">
        <f>Q262*H262</f>
        <v>0</v>
      </c>
      <c r="S262" s="238">
        <v>0</v>
      </c>
      <c r="T262" s="239">
        <f>S262*H262</f>
        <v>0</v>
      </c>
      <c r="AR262" s="240" t="s">
        <v>296</v>
      </c>
      <c r="AT262" s="240" t="s">
        <v>394</v>
      </c>
      <c r="AU262" s="240" t="s">
        <v>89</v>
      </c>
      <c r="AY262" s="13" t="s">
        <v>166</v>
      </c>
      <c r="BE262" s="241">
        <f>IF(N262="základní",J262,0)</f>
        <v>0</v>
      </c>
      <c r="BF262" s="241">
        <f>IF(N262="snížená",J262,0)</f>
        <v>0</v>
      </c>
      <c r="BG262" s="241">
        <f>IF(N262="zákl. přenesená",J262,0)</f>
        <v>0</v>
      </c>
      <c r="BH262" s="241">
        <f>IF(N262="sníž. přenesená",J262,0)</f>
        <v>0</v>
      </c>
      <c r="BI262" s="241">
        <f>IF(N262="nulová",J262,0)</f>
        <v>0</v>
      </c>
      <c r="BJ262" s="13" t="s">
        <v>83</v>
      </c>
      <c r="BK262" s="241">
        <f>ROUND(I262*H262,2)</f>
        <v>0</v>
      </c>
      <c r="BL262" s="13" t="s">
        <v>230</v>
      </c>
      <c r="BM262" s="240" t="s">
        <v>1820</v>
      </c>
    </row>
    <row r="263" s="1" customFormat="1" ht="24" customHeight="1">
      <c r="B263" s="34"/>
      <c r="C263" s="229" t="s">
        <v>720</v>
      </c>
      <c r="D263" s="229" t="s">
        <v>168</v>
      </c>
      <c r="E263" s="230" t="s">
        <v>1821</v>
      </c>
      <c r="F263" s="231" t="s">
        <v>1822</v>
      </c>
      <c r="G263" s="232" t="s">
        <v>176</v>
      </c>
      <c r="H263" s="233">
        <v>1</v>
      </c>
      <c r="I263" s="234"/>
      <c r="J263" s="235">
        <f>ROUND(I263*H263,2)</f>
        <v>0</v>
      </c>
      <c r="K263" s="231" t="s">
        <v>196</v>
      </c>
      <c r="L263" s="39"/>
      <c r="M263" s="253" t="s">
        <v>1</v>
      </c>
      <c r="N263" s="254" t="s">
        <v>41</v>
      </c>
      <c r="O263" s="255"/>
      <c r="P263" s="256">
        <f>O263*H263</f>
        <v>0</v>
      </c>
      <c r="Q263" s="256">
        <v>0</v>
      </c>
      <c r="R263" s="256">
        <f>Q263*H263</f>
        <v>0</v>
      </c>
      <c r="S263" s="256">
        <v>0</v>
      </c>
      <c r="T263" s="257">
        <f>S263*H263</f>
        <v>0</v>
      </c>
      <c r="AR263" s="240" t="s">
        <v>230</v>
      </c>
      <c r="AT263" s="240" t="s">
        <v>168</v>
      </c>
      <c r="AU263" s="240" t="s">
        <v>89</v>
      </c>
      <c r="AY263" s="13" t="s">
        <v>166</v>
      </c>
      <c r="BE263" s="241">
        <f>IF(N263="základní",J263,0)</f>
        <v>0</v>
      </c>
      <c r="BF263" s="241">
        <f>IF(N263="snížená",J263,0)</f>
        <v>0</v>
      </c>
      <c r="BG263" s="241">
        <f>IF(N263="zákl. přenesená",J263,0)</f>
        <v>0</v>
      </c>
      <c r="BH263" s="241">
        <f>IF(N263="sníž. přenesená",J263,0)</f>
        <v>0</v>
      </c>
      <c r="BI263" s="241">
        <f>IF(N263="nulová",J263,0)</f>
        <v>0</v>
      </c>
      <c r="BJ263" s="13" t="s">
        <v>83</v>
      </c>
      <c r="BK263" s="241">
        <f>ROUND(I263*H263,2)</f>
        <v>0</v>
      </c>
      <c r="BL263" s="13" t="s">
        <v>230</v>
      </c>
      <c r="BM263" s="240" t="s">
        <v>1823</v>
      </c>
    </row>
    <row r="264" s="1" customFormat="1" ht="6.96" customHeight="1">
      <c r="B264" s="57"/>
      <c r="C264" s="58"/>
      <c r="D264" s="58"/>
      <c r="E264" s="58"/>
      <c r="F264" s="58"/>
      <c r="G264" s="58"/>
      <c r="H264" s="58"/>
      <c r="I264" s="179"/>
      <c r="J264" s="58"/>
      <c r="K264" s="58"/>
      <c r="L264" s="39"/>
    </row>
  </sheetData>
  <sheetProtection sheet="1" autoFilter="0" formatColumns="0" formatRows="0" objects="1" scenarios="1" spinCount="100000" saltValue="6xEm7AG1tAfezGqjwLepvqxo87I5o2+MZJKyl5s/o7a2TdSenBq3UTzxpEr0DMYzVFPFbtsjhqNhN2yFsK7BOw==" hashValue="mQ26NtthIzL9fadkPNHXAalMX9SwDEho2ZaaQBLrbadYszhEDFK+A/N/XN0LENAMk905KGfp7Ul3f3EUZLq8pg==" algorithmName="SHA-512" password="CC35"/>
  <autoFilter ref="C125:K263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8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103</v>
      </c>
    </row>
    <row r="3" ht="6.96" customHeight="1">
      <c r="B3" s="139"/>
      <c r="C3" s="140"/>
      <c r="D3" s="140"/>
      <c r="E3" s="140"/>
      <c r="F3" s="140"/>
      <c r="G3" s="140"/>
      <c r="H3" s="140"/>
      <c r="I3" s="141"/>
      <c r="J3" s="140"/>
      <c r="K3" s="140"/>
      <c r="L3" s="16"/>
      <c r="AT3" s="13" t="s">
        <v>89</v>
      </c>
    </row>
    <row r="4" ht="24.96" customHeight="1">
      <c r="B4" s="16"/>
      <c r="D4" s="142" t="s">
        <v>116</v>
      </c>
      <c r="L4" s="16"/>
      <c r="M4" s="143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44" t="s">
        <v>17</v>
      </c>
      <c r="L6" s="16"/>
    </row>
    <row r="7" ht="16.5" customHeight="1">
      <c r="B7" s="16"/>
      <c r="E7" s="145" t="str">
        <f>'Rekapitulace stavby'!K6</f>
        <v>Zpracování zemědělských produktů Ekofarmy Kosař</v>
      </c>
      <c r="F7" s="144"/>
      <c r="G7" s="144"/>
      <c r="H7" s="144"/>
      <c r="L7" s="16"/>
    </row>
    <row r="8">
      <c r="B8" s="16"/>
      <c r="D8" s="144" t="s">
        <v>117</v>
      </c>
      <c r="L8" s="16"/>
    </row>
    <row r="9" ht="16.5" customHeight="1">
      <c r="B9" s="16"/>
      <c r="E9" s="145" t="s">
        <v>118</v>
      </c>
      <c r="L9" s="16"/>
    </row>
    <row r="10" ht="12" customHeight="1">
      <c r="B10" s="16"/>
      <c r="D10" s="144" t="s">
        <v>119</v>
      </c>
      <c r="L10" s="16"/>
    </row>
    <row r="11" s="1" customFormat="1" ht="16.5" customHeight="1">
      <c r="B11" s="39"/>
      <c r="E11" s="158" t="s">
        <v>1439</v>
      </c>
      <c r="F11" s="1"/>
      <c r="G11" s="1"/>
      <c r="H11" s="1"/>
      <c r="I11" s="146"/>
      <c r="L11" s="39"/>
    </row>
    <row r="12" s="1" customFormat="1" ht="12" customHeight="1">
      <c r="B12" s="39"/>
      <c r="D12" s="144" t="s">
        <v>1440</v>
      </c>
      <c r="I12" s="146"/>
      <c r="L12" s="39"/>
    </row>
    <row r="13" s="1" customFormat="1" ht="36.96" customHeight="1">
      <c r="B13" s="39"/>
      <c r="E13" s="147" t="s">
        <v>1824</v>
      </c>
      <c r="F13" s="1"/>
      <c r="G13" s="1"/>
      <c r="H13" s="1"/>
      <c r="I13" s="146"/>
      <c r="L13" s="39"/>
    </row>
    <row r="14" s="1" customFormat="1">
      <c r="B14" s="39"/>
      <c r="I14" s="146"/>
      <c r="L14" s="39"/>
    </row>
    <row r="15" s="1" customFormat="1" ht="12" customHeight="1">
      <c r="B15" s="39"/>
      <c r="D15" s="144" t="s">
        <v>19</v>
      </c>
      <c r="F15" s="132" t="s">
        <v>1</v>
      </c>
      <c r="I15" s="148" t="s">
        <v>20</v>
      </c>
      <c r="J15" s="132" t="s">
        <v>1</v>
      </c>
      <c r="L15" s="39"/>
    </row>
    <row r="16" s="1" customFormat="1" ht="12" customHeight="1">
      <c r="B16" s="39"/>
      <c r="D16" s="144" t="s">
        <v>21</v>
      </c>
      <c r="F16" s="132" t="s">
        <v>22</v>
      </c>
      <c r="I16" s="148" t="s">
        <v>23</v>
      </c>
      <c r="J16" s="149" t="str">
        <f>'Rekapitulace stavby'!AN8</f>
        <v>10. 12. 2018</v>
      </c>
      <c r="L16" s="39"/>
    </row>
    <row r="17" s="1" customFormat="1" ht="10.8" customHeight="1">
      <c r="B17" s="39"/>
      <c r="I17" s="146"/>
      <c r="L17" s="39"/>
    </row>
    <row r="18" s="1" customFormat="1" ht="12" customHeight="1">
      <c r="B18" s="39"/>
      <c r="D18" s="144" t="s">
        <v>25</v>
      </c>
      <c r="I18" s="148" t="s">
        <v>26</v>
      </c>
      <c r="J18" s="132" t="s">
        <v>1</v>
      </c>
      <c r="L18" s="39"/>
    </row>
    <row r="19" s="1" customFormat="1" ht="18" customHeight="1">
      <c r="B19" s="39"/>
      <c r="E19" s="132" t="s">
        <v>27</v>
      </c>
      <c r="I19" s="148" t="s">
        <v>28</v>
      </c>
      <c r="J19" s="132" t="s">
        <v>1</v>
      </c>
      <c r="L19" s="39"/>
    </row>
    <row r="20" s="1" customFormat="1" ht="6.96" customHeight="1">
      <c r="B20" s="39"/>
      <c r="I20" s="146"/>
      <c r="L20" s="39"/>
    </row>
    <row r="21" s="1" customFormat="1" ht="12" customHeight="1">
      <c r="B21" s="39"/>
      <c r="D21" s="144" t="s">
        <v>29</v>
      </c>
      <c r="I21" s="148" t="s">
        <v>26</v>
      </c>
      <c r="J21" s="29" t="str">
        <f>'Rekapitulace stavby'!AN13</f>
        <v>Vyplň údaj</v>
      </c>
      <c r="L21" s="39"/>
    </row>
    <row r="22" s="1" customFormat="1" ht="18" customHeight="1">
      <c r="B22" s="39"/>
      <c r="E22" s="29" t="str">
        <f>'Rekapitulace stavby'!E14</f>
        <v>Vyplň údaj</v>
      </c>
      <c r="F22" s="132"/>
      <c r="G22" s="132"/>
      <c r="H22" s="132"/>
      <c r="I22" s="148" t="s">
        <v>28</v>
      </c>
      <c r="J22" s="29" t="str">
        <f>'Rekapitulace stavby'!AN14</f>
        <v>Vyplň údaj</v>
      </c>
      <c r="L22" s="39"/>
    </row>
    <row r="23" s="1" customFormat="1" ht="6.96" customHeight="1">
      <c r="B23" s="39"/>
      <c r="I23" s="146"/>
      <c r="L23" s="39"/>
    </row>
    <row r="24" s="1" customFormat="1" ht="12" customHeight="1">
      <c r="B24" s="39"/>
      <c r="D24" s="144" t="s">
        <v>31</v>
      </c>
      <c r="I24" s="148" t="s">
        <v>26</v>
      </c>
      <c r="J24" s="132" t="str">
        <f>IF('Rekapitulace stavby'!AN16="","",'Rekapitulace stavby'!AN16)</f>
        <v/>
      </c>
      <c r="L24" s="39"/>
    </row>
    <row r="25" s="1" customFormat="1" ht="18" customHeight="1">
      <c r="B25" s="39"/>
      <c r="E25" s="132" t="str">
        <f>IF('Rekapitulace stavby'!E17="","",'Rekapitulace stavby'!E17)</f>
        <v xml:space="preserve"> </v>
      </c>
      <c r="I25" s="148" t="s">
        <v>28</v>
      </c>
      <c r="J25" s="132" t="str">
        <f>IF('Rekapitulace stavby'!AN17="","",'Rekapitulace stavby'!AN17)</f>
        <v/>
      </c>
      <c r="L25" s="39"/>
    </row>
    <row r="26" s="1" customFormat="1" ht="6.96" customHeight="1">
      <c r="B26" s="39"/>
      <c r="I26" s="146"/>
      <c r="L26" s="39"/>
    </row>
    <row r="27" s="1" customFormat="1" ht="12" customHeight="1">
      <c r="B27" s="39"/>
      <c r="D27" s="144" t="s">
        <v>34</v>
      </c>
      <c r="I27" s="148" t="s">
        <v>26</v>
      </c>
      <c r="J27" s="132" t="str">
        <f>IF('Rekapitulace stavby'!AN19="","",'Rekapitulace stavby'!AN19)</f>
        <v/>
      </c>
      <c r="L27" s="39"/>
    </row>
    <row r="28" s="1" customFormat="1" ht="18" customHeight="1">
      <c r="B28" s="39"/>
      <c r="E28" s="132" t="str">
        <f>IF('Rekapitulace stavby'!E20="","",'Rekapitulace stavby'!E20)</f>
        <v xml:space="preserve"> </v>
      </c>
      <c r="I28" s="148" t="s">
        <v>28</v>
      </c>
      <c r="J28" s="132" t="str">
        <f>IF('Rekapitulace stavby'!AN20="","",'Rekapitulace stavby'!AN20)</f>
        <v/>
      </c>
      <c r="L28" s="39"/>
    </row>
    <row r="29" s="1" customFormat="1" ht="6.96" customHeight="1">
      <c r="B29" s="39"/>
      <c r="I29" s="146"/>
      <c r="L29" s="39"/>
    </row>
    <row r="30" s="1" customFormat="1" ht="12" customHeight="1">
      <c r="B30" s="39"/>
      <c r="D30" s="144" t="s">
        <v>35</v>
      </c>
      <c r="I30" s="146"/>
      <c r="L30" s="39"/>
    </row>
    <row r="31" s="7" customFormat="1" ht="16.5" customHeight="1">
      <c r="B31" s="150"/>
      <c r="E31" s="151" t="s">
        <v>1</v>
      </c>
      <c r="F31" s="151"/>
      <c r="G31" s="151"/>
      <c r="H31" s="151"/>
      <c r="I31" s="152"/>
      <c r="L31" s="150"/>
    </row>
    <row r="32" s="1" customFormat="1" ht="6.96" customHeight="1">
      <c r="B32" s="39"/>
      <c r="I32" s="146"/>
      <c r="L32" s="39"/>
    </row>
    <row r="33" s="1" customFormat="1" ht="6.96" customHeight="1">
      <c r="B33" s="39"/>
      <c r="D33" s="74"/>
      <c r="E33" s="74"/>
      <c r="F33" s="74"/>
      <c r="G33" s="74"/>
      <c r="H33" s="74"/>
      <c r="I33" s="153"/>
      <c r="J33" s="74"/>
      <c r="K33" s="74"/>
      <c r="L33" s="39"/>
    </row>
    <row r="34" s="1" customFormat="1" ht="25.44" customHeight="1">
      <c r="B34" s="39"/>
      <c r="D34" s="154" t="s">
        <v>36</v>
      </c>
      <c r="I34" s="146"/>
      <c r="J34" s="155">
        <f>ROUND(J126, 2)</f>
        <v>0</v>
      </c>
      <c r="L34" s="39"/>
    </row>
    <row r="35" s="1" customFormat="1" ht="6.96" customHeight="1">
      <c r="B35" s="39"/>
      <c r="D35" s="74"/>
      <c r="E35" s="74"/>
      <c r="F35" s="74"/>
      <c r="G35" s="74"/>
      <c r="H35" s="74"/>
      <c r="I35" s="153"/>
      <c r="J35" s="74"/>
      <c r="K35" s="74"/>
      <c r="L35" s="39"/>
    </row>
    <row r="36" s="1" customFormat="1" ht="14.4" customHeight="1">
      <c r="B36" s="39"/>
      <c r="F36" s="156" t="s">
        <v>38</v>
      </c>
      <c r="I36" s="157" t="s">
        <v>37</v>
      </c>
      <c r="J36" s="156" t="s">
        <v>39</v>
      </c>
      <c r="L36" s="39"/>
    </row>
    <row r="37" s="1" customFormat="1" ht="14.4" customHeight="1">
      <c r="B37" s="39"/>
      <c r="D37" s="158" t="s">
        <v>40</v>
      </c>
      <c r="E37" s="144" t="s">
        <v>41</v>
      </c>
      <c r="F37" s="159">
        <f>ROUND((SUM(BE126:BE155)),  2)</f>
        <v>0</v>
      </c>
      <c r="I37" s="160">
        <v>0.20999999999999999</v>
      </c>
      <c r="J37" s="159">
        <f>ROUND(((SUM(BE126:BE155))*I37),  2)</f>
        <v>0</v>
      </c>
      <c r="L37" s="39"/>
    </row>
    <row r="38" s="1" customFormat="1" ht="14.4" customHeight="1">
      <c r="B38" s="39"/>
      <c r="E38" s="144" t="s">
        <v>42</v>
      </c>
      <c r="F38" s="159">
        <f>ROUND((SUM(BF126:BF155)),  2)</f>
        <v>0</v>
      </c>
      <c r="I38" s="160">
        <v>0.14999999999999999</v>
      </c>
      <c r="J38" s="159">
        <f>ROUND(((SUM(BF126:BF155))*I38),  2)</f>
        <v>0</v>
      </c>
      <c r="L38" s="39"/>
    </row>
    <row r="39" hidden="1" s="1" customFormat="1" ht="14.4" customHeight="1">
      <c r="B39" s="39"/>
      <c r="E39" s="144" t="s">
        <v>43</v>
      </c>
      <c r="F39" s="159">
        <f>ROUND((SUM(BG126:BG155)),  2)</f>
        <v>0</v>
      </c>
      <c r="I39" s="160">
        <v>0.20999999999999999</v>
      </c>
      <c r="J39" s="159">
        <f>0</f>
        <v>0</v>
      </c>
      <c r="L39" s="39"/>
    </row>
    <row r="40" hidden="1" s="1" customFormat="1" ht="14.4" customHeight="1">
      <c r="B40" s="39"/>
      <c r="E40" s="144" t="s">
        <v>44</v>
      </c>
      <c r="F40" s="159">
        <f>ROUND((SUM(BH126:BH155)),  2)</f>
        <v>0</v>
      </c>
      <c r="I40" s="160">
        <v>0.14999999999999999</v>
      </c>
      <c r="J40" s="159">
        <f>0</f>
        <v>0</v>
      </c>
      <c r="L40" s="39"/>
    </row>
    <row r="41" hidden="1" s="1" customFormat="1" ht="14.4" customHeight="1">
      <c r="B41" s="39"/>
      <c r="E41" s="144" t="s">
        <v>45</v>
      </c>
      <c r="F41" s="159">
        <f>ROUND((SUM(BI126:BI155)),  2)</f>
        <v>0</v>
      </c>
      <c r="I41" s="160">
        <v>0</v>
      </c>
      <c r="J41" s="159">
        <f>0</f>
        <v>0</v>
      </c>
      <c r="L41" s="39"/>
    </row>
    <row r="42" s="1" customFormat="1" ht="6.96" customHeight="1">
      <c r="B42" s="39"/>
      <c r="I42" s="146"/>
      <c r="L42" s="39"/>
    </row>
    <row r="43" s="1" customFormat="1" ht="25.44" customHeight="1">
      <c r="B43" s="39"/>
      <c r="C43" s="161"/>
      <c r="D43" s="162" t="s">
        <v>46</v>
      </c>
      <c r="E43" s="163"/>
      <c r="F43" s="163"/>
      <c r="G43" s="164" t="s">
        <v>47</v>
      </c>
      <c r="H43" s="165" t="s">
        <v>48</v>
      </c>
      <c r="I43" s="166"/>
      <c r="J43" s="167">
        <f>SUM(J34:J41)</f>
        <v>0</v>
      </c>
      <c r="K43" s="168"/>
      <c r="L43" s="39"/>
    </row>
    <row r="44" s="1" customFormat="1" ht="14.4" customHeight="1">
      <c r="B44" s="39"/>
      <c r="I44" s="146"/>
      <c r="L44" s="39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39"/>
      <c r="D50" s="169" t="s">
        <v>49</v>
      </c>
      <c r="E50" s="170"/>
      <c r="F50" s="170"/>
      <c r="G50" s="169" t="s">
        <v>50</v>
      </c>
      <c r="H50" s="170"/>
      <c r="I50" s="171"/>
      <c r="J50" s="170"/>
      <c r="K50" s="170"/>
      <c r="L50" s="3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39"/>
      <c r="D61" s="172" t="s">
        <v>51</v>
      </c>
      <c r="E61" s="173"/>
      <c r="F61" s="174" t="s">
        <v>52</v>
      </c>
      <c r="G61" s="172" t="s">
        <v>51</v>
      </c>
      <c r="H61" s="173"/>
      <c r="I61" s="175"/>
      <c r="J61" s="176" t="s">
        <v>52</v>
      </c>
      <c r="K61" s="173"/>
      <c r="L61" s="39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39"/>
      <c r="D65" s="169" t="s">
        <v>53</v>
      </c>
      <c r="E65" s="170"/>
      <c r="F65" s="170"/>
      <c r="G65" s="169" t="s">
        <v>54</v>
      </c>
      <c r="H65" s="170"/>
      <c r="I65" s="171"/>
      <c r="J65" s="170"/>
      <c r="K65" s="170"/>
      <c r="L65" s="39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39"/>
      <c r="D76" s="172" t="s">
        <v>51</v>
      </c>
      <c r="E76" s="173"/>
      <c r="F76" s="174" t="s">
        <v>52</v>
      </c>
      <c r="G76" s="172" t="s">
        <v>51</v>
      </c>
      <c r="H76" s="173"/>
      <c r="I76" s="175"/>
      <c r="J76" s="176" t="s">
        <v>52</v>
      </c>
      <c r="K76" s="173"/>
      <c r="L76" s="39"/>
    </row>
    <row r="77" s="1" customFormat="1" ht="14.4" customHeight="1">
      <c r="B77" s="177"/>
      <c r="C77" s="178"/>
      <c r="D77" s="178"/>
      <c r="E77" s="178"/>
      <c r="F77" s="178"/>
      <c r="G77" s="178"/>
      <c r="H77" s="178"/>
      <c r="I77" s="179"/>
      <c r="J77" s="178"/>
      <c r="K77" s="178"/>
      <c r="L77" s="39"/>
    </row>
    <row r="81" s="1" customFormat="1" ht="6.96" customHeight="1">
      <c r="B81" s="180"/>
      <c r="C81" s="181"/>
      <c r="D81" s="181"/>
      <c r="E81" s="181"/>
      <c r="F81" s="181"/>
      <c r="G81" s="181"/>
      <c r="H81" s="181"/>
      <c r="I81" s="182"/>
      <c r="J81" s="181"/>
      <c r="K81" s="181"/>
      <c r="L81" s="39"/>
    </row>
    <row r="82" s="1" customFormat="1" ht="24.96" customHeight="1">
      <c r="B82" s="34"/>
      <c r="C82" s="19" t="s">
        <v>121</v>
      </c>
      <c r="D82" s="35"/>
      <c r="E82" s="35"/>
      <c r="F82" s="35"/>
      <c r="G82" s="35"/>
      <c r="H82" s="35"/>
      <c r="I82" s="146"/>
      <c r="J82" s="35"/>
      <c r="K82" s="35"/>
      <c r="L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46"/>
      <c r="J83" s="35"/>
      <c r="K83" s="35"/>
      <c r="L83" s="39"/>
    </row>
    <row r="84" s="1" customFormat="1" ht="12" customHeight="1">
      <c r="B84" s="34"/>
      <c r="C84" s="28" t="s">
        <v>17</v>
      </c>
      <c r="D84" s="35"/>
      <c r="E84" s="35"/>
      <c r="F84" s="35"/>
      <c r="G84" s="35"/>
      <c r="H84" s="35"/>
      <c r="I84" s="146"/>
      <c r="J84" s="35"/>
      <c r="K84" s="35"/>
      <c r="L84" s="39"/>
    </row>
    <row r="85" s="1" customFormat="1" ht="16.5" customHeight="1">
      <c r="B85" s="34"/>
      <c r="C85" s="35"/>
      <c r="D85" s="35"/>
      <c r="E85" s="183" t="str">
        <f>E7</f>
        <v>Zpracování zemědělských produktů Ekofarmy Kosař</v>
      </c>
      <c r="F85" s="28"/>
      <c r="G85" s="28"/>
      <c r="H85" s="28"/>
      <c r="I85" s="146"/>
      <c r="J85" s="35"/>
      <c r="K85" s="35"/>
      <c r="L85" s="39"/>
    </row>
    <row r="86" ht="12" customHeight="1">
      <c r="B86" s="17"/>
      <c r="C86" s="28" t="s">
        <v>117</v>
      </c>
      <c r="D86" s="18"/>
      <c r="E86" s="18"/>
      <c r="F86" s="18"/>
      <c r="G86" s="18"/>
      <c r="H86" s="18"/>
      <c r="I86" s="138"/>
      <c r="J86" s="18"/>
      <c r="K86" s="18"/>
      <c r="L86" s="16"/>
    </row>
    <row r="87" ht="16.5" customHeight="1">
      <c r="B87" s="17"/>
      <c r="C87" s="18"/>
      <c r="D87" s="18"/>
      <c r="E87" s="183" t="s">
        <v>118</v>
      </c>
      <c r="F87" s="18"/>
      <c r="G87" s="18"/>
      <c r="H87" s="18"/>
      <c r="I87" s="138"/>
      <c r="J87" s="18"/>
      <c r="K87" s="18"/>
      <c r="L87" s="16"/>
    </row>
    <row r="88" ht="12" customHeight="1">
      <c r="B88" s="17"/>
      <c r="C88" s="28" t="s">
        <v>119</v>
      </c>
      <c r="D88" s="18"/>
      <c r="E88" s="18"/>
      <c r="F88" s="18"/>
      <c r="G88" s="18"/>
      <c r="H88" s="18"/>
      <c r="I88" s="138"/>
      <c r="J88" s="18"/>
      <c r="K88" s="18"/>
      <c r="L88" s="16"/>
    </row>
    <row r="89" s="1" customFormat="1" ht="16.5" customHeight="1">
      <c r="B89" s="34"/>
      <c r="C89" s="35"/>
      <c r="D89" s="35"/>
      <c r="E89" s="258" t="s">
        <v>1439</v>
      </c>
      <c r="F89" s="35"/>
      <c r="G89" s="35"/>
      <c r="H89" s="35"/>
      <c r="I89" s="146"/>
      <c r="J89" s="35"/>
      <c r="K89" s="35"/>
      <c r="L89" s="39"/>
    </row>
    <row r="90" s="1" customFormat="1" ht="12" customHeight="1">
      <c r="B90" s="34"/>
      <c r="C90" s="28" t="s">
        <v>1440</v>
      </c>
      <c r="D90" s="35"/>
      <c r="E90" s="35"/>
      <c r="F90" s="35"/>
      <c r="G90" s="35"/>
      <c r="H90" s="35"/>
      <c r="I90" s="146"/>
      <c r="J90" s="35"/>
      <c r="K90" s="35"/>
      <c r="L90" s="39"/>
    </row>
    <row r="91" s="1" customFormat="1" ht="16.5" customHeight="1">
      <c r="B91" s="34"/>
      <c r="C91" s="35"/>
      <c r="D91" s="35"/>
      <c r="E91" s="67" t="str">
        <f>E13</f>
        <v>02 - Hromosvody a uzemnění</v>
      </c>
      <c r="F91" s="35"/>
      <c r="G91" s="35"/>
      <c r="H91" s="35"/>
      <c r="I91" s="146"/>
      <c r="J91" s="35"/>
      <c r="K91" s="35"/>
      <c r="L91" s="39"/>
    </row>
    <row r="92" s="1" customFormat="1" ht="6.96" customHeight="1">
      <c r="B92" s="34"/>
      <c r="C92" s="35"/>
      <c r="D92" s="35"/>
      <c r="E92" s="35"/>
      <c r="F92" s="35"/>
      <c r="G92" s="35"/>
      <c r="H92" s="35"/>
      <c r="I92" s="146"/>
      <c r="J92" s="35"/>
      <c r="K92" s="35"/>
      <c r="L92" s="39"/>
    </row>
    <row r="93" s="1" customFormat="1" ht="12" customHeight="1">
      <c r="B93" s="34"/>
      <c r="C93" s="28" t="s">
        <v>21</v>
      </c>
      <c r="D93" s="35"/>
      <c r="E93" s="35"/>
      <c r="F93" s="23" t="str">
        <f>F16</f>
        <v xml:space="preserve"> Nový Knín</v>
      </c>
      <c r="G93" s="35"/>
      <c r="H93" s="35"/>
      <c r="I93" s="148" t="s">
        <v>23</v>
      </c>
      <c r="J93" s="70" t="str">
        <f>IF(J16="","",J16)</f>
        <v>10. 12. 2018</v>
      </c>
      <c r="K93" s="35"/>
      <c r="L93" s="39"/>
    </row>
    <row r="94" s="1" customFormat="1" ht="6.96" customHeight="1">
      <c r="B94" s="34"/>
      <c r="C94" s="35"/>
      <c r="D94" s="35"/>
      <c r="E94" s="35"/>
      <c r="F94" s="35"/>
      <c r="G94" s="35"/>
      <c r="H94" s="35"/>
      <c r="I94" s="146"/>
      <c r="J94" s="35"/>
      <c r="K94" s="35"/>
      <c r="L94" s="39"/>
    </row>
    <row r="95" s="1" customFormat="1" ht="15.15" customHeight="1">
      <c r="B95" s="34"/>
      <c r="C95" s="28" t="s">
        <v>25</v>
      </c>
      <c r="D95" s="35"/>
      <c r="E95" s="35"/>
      <c r="F95" s="23" t="str">
        <f>E19</f>
        <v xml:space="preserve"> Ekofarma Kosařův mlýn, s.r.o.</v>
      </c>
      <c r="G95" s="35"/>
      <c r="H95" s="35"/>
      <c r="I95" s="148" t="s">
        <v>31</v>
      </c>
      <c r="J95" s="32" t="str">
        <f>E25</f>
        <v xml:space="preserve"> </v>
      </c>
      <c r="K95" s="35"/>
      <c r="L95" s="39"/>
    </row>
    <row r="96" s="1" customFormat="1" ht="15.15" customHeight="1">
      <c r="B96" s="34"/>
      <c r="C96" s="28" t="s">
        <v>29</v>
      </c>
      <c r="D96" s="35"/>
      <c r="E96" s="35"/>
      <c r="F96" s="23" t="str">
        <f>IF(E22="","",E22)</f>
        <v>Vyplň údaj</v>
      </c>
      <c r="G96" s="35"/>
      <c r="H96" s="35"/>
      <c r="I96" s="148" t="s">
        <v>34</v>
      </c>
      <c r="J96" s="32" t="str">
        <f>E28</f>
        <v xml:space="preserve"> </v>
      </c>
      <c r="K96" s="35"/>
      <c r="L96" s="39"/>
    </row>
    <row r="97" s="1" customFormat="1" ht="10.32" customHeight="1">
      <c r="B97" s="34"/>
      <c r="C97" s="35"/>
      <c r="D97" s="35"/>
      <c r="E97" s="35"/>
      <c r="F97" s="35"/>
      <c r="G97" s="35"/>
      <c r="H97" s="35"/>
      <c r="I97" s="146"/>
      <c r="J97" s="35"/>
      <c r="K97" s="35"/>
      <c r="L97" s="39"/>
    </row>
    <row r="98" s="1" customFormat="1" ht="29.28" customHeight="1">
      <c r="B98" s="34"/>
      <c r="C98" s="184" t="s">
        <v>122</v>
      </c>
      <c r="D98" s="185"/>
      <c r="E98" s="185"/>
      <c r="F98" s="185"/>
      <c r="G98" s="185"/>
      <c r="H98" s="185"/>
      <c r="I98" s="186"/>
      <c r="J98" s="187" t="s">
        <v>123</v>
      </c>
      <c r="K98" s="185"/>
      <c r="L98" s="39"/>
    </row>
    <row r="99" s="1" customFormat="1" ht="10.32" customHeight="1">
      <c r="B99" s="34"/>
      <c r="C99" s="35"/>
      <c r="D99" s="35"/>
      <c r="E99" s="35"/>
      <c r="F99" s="35"/>
      <c r="G99" s="35"/>
      <c r="H99" s="35"/>
      <c r="I99" s="146"/>
      <c r="J99" s="35"/>
      <c r="K99" s="35"/>
      <c r="L99" s="39"/>
    </row>
    <row r="100" s="1" customFormat="1" ht="22.8" customHeight="1">
      <c r="B100" s="34"/>
      <c r="C100" s="188" t="s">
        <v>124</v>
      </c>
      <c r="D100" s="35"/>
      <c r="E100" s="35"/>
      <c r="F100" s="35"/>
      <c r="G100" s="35"/>
      <c r="H100" s="35"/>
      <c r="I100" s="146"/>
      <c r="J100" s="101">
        <f>J126</f>
        <v>0</v>
      </c>
      <c r="K100" s="35"/>
      <c r="L100" s="39"/>
      <c r="AU100" s="13" t="s">
        <v>125</v>
      </c>
    </row>
    <row r="101" s="8" customFormat="1" ht="24.96" customHeight="1">
      <c r="B101" s="189"/>
      <c r="C101" s="190"/>
      <c r="D101" s="191" t="s">
        <v>1442</v>
      </c>
      <c r="E101" s="192"/>
      <c r="F101" s="192"/>
      <c r="G101" s="192"/>
      <c r="H101" s="192"/>
      <c r="I101" s="193"/>
      <c r="J101" s="194">
        <f>J127</f>
        <v>0</v>
      </c>
      <c r="K101" s="190"/>
      <c r="L101" s="195"/>
    </row>
    <row r="102" s="9" customFormat="1" ht="19.92" customHeight="1">
      <c r="B102" s="196"/>
      <c r="C102" s="124"/>
      <c r="D102" s="197" t="s">
        <v>1443</v>
      </c>
      <c r="E102" s="198"/>
      <c r="F102" s="198"/>
      <c r="G102" s="198"/>
      <c r="H102" s="198"/>
      <c r="I102" s="199"/>
      <c r="J102" s="200">
        <f>J128</f>
        <v>0</v>
      </c>
      <c r="K102" s="124"/>
      <c r="L102" s="201"/>
    </row>
    <row r="103" s="1" customFormat="1" ht="21.84" customHeight="1">
      <c r="B103" s="34"/>
      <c r="C103" s="35"/>
      <c r="D103" s="35"/>
      <c r="E103" s="35"/>
      <c r="F103" s="35"/>
      <c r="G103" s="35"/>
      <c r="H103" s="35"/>
      <c r="I103" s="146"/>
      <c r="J103" s="35"/>
      <c r="K103" s="35"/>
      <c r="L103" s="39"/>
    </row>
    <row r="104" s="1" customFormat="1" ht="6.96" customHeight="1">
      <c r="B104" s="57"/>
      <c r="C104" s="58"/>
      <c r="D104" s="58"/>
      <c r="E104" s="58"/>
      <c r="F104" s="58"/>
      <c r="G104" s="58"/>
      <c r="H104" s="58"/>
      <c r="I104" s="179"/>
      <c r="J104" s="58"/>
      <c r="K104" s="58"/>
      <c r="L104" s="39"/>
    </row>
    <row r="108" s="1" customFormat="1" ht="6.96" customHeight="1">
      <c r="B108" s="59"/>
      <c r="C108" s="60"/>
      <c r="D108" s="60"/>
      <c r="E108" s="60"/>
      <c r="F108" s="60"/>
      <c r="G108" s="60"/>
      <c r="H108" s="60"/>
      <c r="I108" s="182"/>
      <c r="J108" s="60"/>
      <c r="K108" s="60"/>
      <c r="L108" s="39"/>
    </row>
    <row r="109" s="1" customFormat="1" ht="24.96" customHeight="1">
      <c r="B109" s="34"/>
      <c r="C109" s="19" t="s">
        <v>151</v>
      </c>
      <c r="D109" s="35"/>
      <c r="E109" s="35"/>
      <c r="F109" s="35"/>
      <c r="G109" s="35"/>
      <c r="H109" s="35"/>
      <c r="I109" s="146"/>
      <c r="J109" s="35"/>
      <c r="K109" s="35"/>
      <c r="L109" s="39"/>
    </row>
    <row r="110" s="1" customFormat="1" ht="6.96" customHeight="1">
      <c r="B110" s="34"/>
      <c r="C110" s="35"/>
      <c r="D110" s="35"/>
      <c r="E110" s="35"/>
      <c r="F110" s="35"/>
      <c r="G110" s="35"/>
      <c r="H110" s="35"/>
      <c r="I110" s="146"/>
      <c r="J110" s="35"/>
      <c r="K110" s="35"/>
      <c r="L110" s="39"/>
    </row>
    <row r="111" s="1" customFormat="1" ht="12" customHeight="1">
      <c r="B111" s="34"/>
      <c r="C111" s="28" t="s">
        <v>17</v>
      </c>
      <c r="D111" s="35"/>
      <c r="E111" s="35"/>
      <c r="F111" s="35"/>
      <c r="G111" s="35"/>
      <c r="H111" s="35"/>
      <c r="I111" s="146"/>
      <c r="J111" s="35"/>
      <c r="K111" s="35"/>
      <c r="L111" s="39"/>
    </row>
    <row r="112" s="1" customFormat="1" ht="16.5" customHeight="1">
      <c r="B112" s="34"/>
      <c r="C112" s="35"/>
      <c r="D112" s="35"/>
      <c r="E112" s="183" t="str">
        <f>E7</f>
        <v>Zpracování zemědělských produktů Ekofarmy Kosař</v>
      </c>
      <c r="F112" s="28"/>
      <c r="G112" s="28"/>
      <c r="H112" s="28"/>
      <c r="I112" s="146"/>
      <c r="J112" s="35"/>
      <c r="K112" s="35"/>
      <c r="L112" s="39"/>
    </row>
    <row r="113" ht="12" customHeight="1">
      <c r="B113" s="17"/>
      <c r="C113" s="28" t="s">
        <v>117</v>
      </c>
      <c r="D113" s="18"/>
      <c r="E113" s="18"/>
      <c r="F113" s="18"/>
      <c r="G113" s="18"/>
      <c r="H113" s="18"/>
      <c r="I113" s="138"/>
      <c r="J113" s="18"/>
      <c r="K113" s="18"/>
      <c r="L113" s="16"/>
    </row>
    <row r="114" ht="16.5" customHeight="1">
      <c r="B114" s="17"/>
      <c r="C114" s="18"/>
      <c r="D114" s="18"/>
      <c r="E114" s="183" t="s">
        <v>118</v>
      </c>
      <c r="F114" s="18"/>
      <c r="G114" s="18"/>
      <c r="H114" s="18"/>
      <c r="I114" s="138"/>
      <c r="J114" s="18"/>
      <c r="K114" s="18"/>
      <c r="L114" s="16"/>
    </row>
    <row r="115" ht="12" customHeight="1">
      <c r="B115" s="17"/>
      <c r="C115" s="28" t="s">
        <v>119</v>
      </c>
      <c r="D115" s="18"/>
      <c r="E115" s="18"/>
      <c r="F115" s="18"/>
      <c r="G115" s="18"/>
      <c r="H115" s="18"/>
      <c r="I115" s="138"/>
      <c r="J115" s="18"/>
      <c r="K115" s="18"/>
      <c r="L115" s="16"/>
    </row>
    <row r="116" s="1" customFormat="1" ht="16.5" customHeight="1">
      <c r="B116" s="34"/>
      <c r="C116" s="35"/>
      <c r="D116" s="35"/>
      <c r="E116" s="258" t="s">
        <v>1439</v>
      </c>
      <c r="F116" s="35"/>
      <c r="G116" s="35"/>
      <c r="H116" s="35"/>
      <c r="I116" s="146"/>
      <c r="J116" s="35"/>
      <c r="K116" s="35"/>
      <c r="L116" s="39"/>
    </row>
    <row r="117" s="1" customFormat="1" ht="12" customHeight="1">
      <c r="B117" s="34"/>
      <c r="C117" s="28" t="s">
        <v>1440</v>
      </c>
      <c r="D117" s="35"/>
      <c r="E117" s="35"/>
      <c r="F117" s="35"/>
      <c r="G117" s="35"/>
      <c r="H117" s="35"/>
      <c r="I117" s="146"/>
      <c r="J117" s="35"/>
      <c r="K117" s="35"/>
      <c r="L117" s="39"/>
    </row>
    <row r="118" s="1" customFormat="1" ht="16.5" customHeight="1">
      <c r="B118" s="34"/>
      <c r="C118" s="35"/>
      <c r="D118" s="35"/>
      <c r="E118" s="67" t="str">
        <f>E13</f>
        <v>02 - Hromosvody a uzemnění</v>
      </c>
      <c r="F118" s="35"/>
      <c r="G118" s="35"/>
      <c r="H118" s="35"/>
      <c r="I118" s="146"/>
      <c r="J118" s="35"/>
      <c r="K118" s="35"/>
      <c r="L118" s="39"/>
    </row>
    <row r="119" s="1" customFormat="1" ht="6.96" customHeight="1">
      <c r="B119" s="34"/>
      <c r="C119" s="35"/>
      <c r="D119" s="35"/>
      <c r="E119" s="35"/>
      <c r="F119" s="35"/>
      <c r="G119" s="35"/>
      <c r="H119" s="35"/>
      <c r="I119" s="146"/>
      <c r="J119" s="35"/>
      <c r="K119" s="35"/>
      <c r="L119" s="39"/>
    </row>
    <row r="120" s="1" customFormat="1" ht="12" customHeight="1">
      <c r="B120" s="34"/>
      <c r="C120" s="28" t="s">
        <v>21</v>
      </c>
      <c r="D120" s="35"/>
      <c r="E120" s="35"/>
      <c r="F120" s="23" t="str">
        <f>F16</f>
        <v xml:space="preserve"> Nový Knín</v>
      </c>
      <c r="G120" s="35"/>
      <c r="H120" s="35"/>
      <c r="I120" s="148" t="s">
        <v>23</v>
      </c>
      <c r="J120" s="70" t="str">
        <f>IF(J16="","",J16)</f>
        <v>10. 12. 2018</v>
      </c>
      <c r="K120" s="35"/>
      <c r="L120" s="39"/>
    </row>
    <row r="121" s="1" customFormat="1" ht="6.96" customHeight="1">
      <c r="B121" s="34"/>
      <c r="C121" s="35"/>
      <c r="D121" s="35"/>
      <c r="E121" s="35"/>
      <c r="F121" s="35"/>
      <c r="G121" s="35"/>
      <c r="H121" s="35"/>
      <c r="I121" s="146"/>
      <c r="J121" s="35"/>
      <c r="K121" s="35"/>
      <c r="L121" s="39"/>
    </row>
    <row r="122" s="1" customFormat="1" ht="15.15" customHeight="1">
      <c r="B122" s="34"/>
      <c r="C122" s="28" t="s">
        <v>25</v>
      </c>
      <c r="D122" s="35"/>
      <c r="E122" s="35"/>
      <c r="F122" s="23" t="str">
        <f>E19</f>
        <v xml:space="preserve"> Ekofarma Kosařův mlýn, s.r.o.</v>
      </c>
      <c r="G122" s="35"/>
      <c r="H122" s="35"/>
      <c r="I122" s="148" t="s">
        <v>31</v>
      </c>
      <c r="J122" s="32" t="str">
        <f>E25</f>
        <v xml:space="preserve"> </v>
      </c>
      <c r="K122" s="35"/>
      <c r="L122" s="39"/>
    </row>
    <row r="123" s="1" customFormat="1" ht="15.15" customHeight="1">
      <c r="B123" s="34"/>
      <c r="C123" s="28" t="s">
        <v>29</v>
      </c>
      <c r="D123" s="35"/>
      <c r="E123" s="35"/>
      <c r="F123" s="23" t="str">
        <f>IF(E22="","",E22)</f>
        <v>Vyplň údaj</v>
      </c>
      <c r="G123" s="35"/>
      <c r="H123" s="35"/>
      <c r="I123" s="148" t="s">
        <v>34</v>
      </c>
      <c r="J123" s="32" t="str">
        <f>E28</f>
        <v xml:space="preserve"> </v>
      </c>
      <c r="K123" s="35"/>
      <c r="L123" s="39"/>
    </row>
    <row r="124" s="1" customFormat="1" ht="10.32" customHeight="1">
      <c r="B124" s="34"/>
      <c r="C124" s="35"/>
      <c r="D124" s="35"/>
      <c r="E124" s="35"/>
      <c r="F124" s="35"/>
      <c r="G124" s="35"/>
      <c r="H124" s="35"/>
      <c r="I124" s="146"/>
      <c r="J124" s="35"/>
      <c r="K124" s="35"/>
      <c r="L124" s="39"/>
    </row>
    <row r="125" s="10" customFormat="1" ht="29.28" customHeight="1">
      <c r="B125" s="202"/>
      <c r="C125" s="203" t="s">
        <v>152</v>
      </c>
      <c r="D125" s="204" t="s">
        <v>61</v>
      </c>
      <c r="E125" s="204" t="s">
        <v>57</v>
      </c>
      <c r="F125" s="204" t="s">
        <v>58</v>
      </c>
      <c r="G125" s="204" t="s">
        <v>153</v>
      </c>
      <c r="H125" s="204" t="s">
        <v>154</v>
      </c>
      <c r="I125" s="205" t="s">
        <v>155</v>
      </c>
      <c r="J125" s="206" t="s">
        <v>123</v>
      </c>
      <c r="K125" s="207" t="s">
        <v>156</v>
      </c>
      <c r="L125" s="208"/>
      <c r="M125" s="91" t="s">
        <v>1</v>
      </c>
      <c r="N125" s="92" t="s">
        <v>40</v>
      </c>
      <c r="O125" s="92" t="s">
        <v>157</v>
      </c>
      <c r="P125" s="92" t="s">
        <v>158</v>
      </c>
      <c r="Q125" s="92" t="s">
        <v>159</v>
      </c>
      <c r="R125" s="92" t="s">
        <v>160</v>
      </c>
      <c r="S125" s="92" t="s">
        <v>161</v>
      </c>
      <c r="T125" s="93" t="s">
        <v>162</v>
      </c>
    </row>
    <row r="126" s="1" customFormat="1" ht="22.8" customHeight="1">
      <c r="B126" s="34"/>
      <c r="C126" s="98" t="s">
        <v>163</v>
      </c>
      <c r="D126" s="35"/>
      <c r="E126" s="35"/>
      <c r="F126" s="35"/>
      <c r="G126" s="35"/>
      <c r="H126" s="35"/>
      <c r="I126" s="146"/>
      <c r="J126" s="209">
        <f>BK126</f>
        <v>0</v>
      </c>
      <c r="K126" s="35"/>
      <c r="L126" s="39"/>
      <c r="M126" s="94"/>
      <c r="N126" s="95"/>
      <c r="O126" s="95"/>
      <c r="P126" s="210">
        <f>P127</f>
        <v>0</v>
      </c>
      <c r="Q126" s="95"/>
      <c r="R126" s="210">
        <f>R127</f>
        <v>0.43732999999999994</v>
      </c>
      <c r="S126" s="95"/>
      <c r="T126" s="211">
        <f>T127</f>
        <v>0</v>
      </c>
      <c r="AT126" s="13" t="s">
        <v>75</v>
      </c>
      <c r="AU126" s="13" t="s">
        <v>125</v>
      </c>
      <c r="BK126" s="212">
        <f>BK127</f>
        <v>0</v>
      </c>
    </row>
    <row r="127" s="11" customFormat="1" ht="25.92" customHeight="1">
      <c r="B127" s="213"/>
      <c r="C127" s="214"/>
      <c r="D127" s="215" t="s">
        <v>75</v>
      </c>
      <c r="E127" s="216" t="s">
        <v>704</v>
      </c>
      <c r="F127" s="216" t="s">
        <v>1444</v>
      </c>
      <c r="G127" s="214"/>
      <c r="H127" s="214"/>
      <c r="I127" s="217"/>
      <c r="J127" s="218">
        <f>BK127</f>
        <v>0</v>
      </c>
      <c r="K127" s="214"/>
      <c r="L127" s="219"/>
      <c r="M127" s="220"/>
      <c r="N127" s="221"/>
      <c r="O127" s="221"/>
      <c r="P127" s="222">
        <f>P128</f>
        <v>0</v>
      </c>
      <c r="Q127" s="221"/>
      <c r="R127" s="222">
        <f>R128</f>
        <v>0.43732999999999994</v>
      </c>
      <c r="S127" s="221"/>
      <c r="T127" s="223">
        <f>T128</f>
        <v>0</v>
      </c>
      <c r="AR127" s="224" t="s">
        <v>89</v>
      </c>
      <c r="AT127" s="225" t="s">
        <v>75</v>
      </c>
      <c r="AU127" s="225" t="s">
        <v>76</v>
      </c>
      <c r="AY127" s="224" t="s">
        <v>166</v>
      </c>
      <c r="BK127" s="226">
        <f>BK128</f>
        <v>0</v>
      </c>
    </row>
    <row r="128" s="11" customFormat="1" ht="22.8" customHeight="1">
      <c r="B128" s="213"/>
      <c r="C128" s="214"/>
      <c r="D128" s="215" t="s">
        <v>75</v>
      </c>
      <c r="E128" s="227" t="s">
        <v>1445</v>
      </c>
      <c r="F128" s="227" t="s">
        <v>1446</v>
      </c>
      <c r="G128" s="214"/>
      <c r="H128" s="214"/>
      <c r="I128" s="217"/>
      <c r="J128" s="228">
        <f>BK128</f>
        <v>0</v>
      </c>
      <c r="K128" s="214"/>
      <c r="L128" s="219"/>
      <c r="M128" s="220"/>
      <c r="N128" s="221"/>
      <c r="O128" s="221"/>
      <c r="P128" s="222">
        <f>SUM(P129:P155)</f>
        <v>0</v>
      </c>
      <c r="Q128" s="221"/>
      <c r="R128" s="222">
        <f>SUM(R129:R155)</f>
        <v>0.43732999999999994</v>
      </c>
      <c r="S128" s="221"/>
      <c r="T128" s="223">
        <f>SUM(T129:T155)</f>
        <v>0</v>
      </c>
      <c r="AR128" s="224" t="s">
        <v>89</v>
      </c>
      <c r="AT128" s="225" t="s">
        <v>75</v>
      </c>
      <c r="AU128" s="225" t="s">
        <v>83</v>
      </c>
      <c r="AY128" s="224" t="s">
        <v>166</v>
      </c>
      <c r="BK128" s="226">
        <f>SUM(BK129:BK155)</f>
        <v>0</v>
      </c>
    </row>
    <row r="129" s="1" customFormat="1" ht="24" customHeight="1">
      <c r="B129" s="34"/>
      <c r="C129" s="229" t="s">
        <v>83</v>
      </c>
      <c r="D129" s="229" t="s">
        <v>168</v>
      </c>
      <c r="E129" s="230" t="s">
        <v>1825</v>
      </c>
      <c r="F129" s="231" t="s">
        <v>1826</v>
      </c>
      <c r="G129" s="232" t="s">
        <v>205</v>
      </c>
      <c r="H129" s="233">
        <v>180</v>
      </c>
      <c r="I129" s="234"/>
      <c r="J129" s="235">
        <f>ROUND(I129*H129,2)</f>
        <v>0</v>
      </c>
      <c r="K129" s="231" t="s">
        <v>196</v>
      </c>
      <c r="L129" s="39"/>
      <c r="M129" s="236" t="s">
        <v>1</v>
      </c>
      <c r="N129" s="237" t="s">
        <v>41</v>
      </c>
      <c r="O129" s="82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AR129" s="240" t="s">
        <v>230</v>
      </c>
      <c r="AT129" s="240" t="s">
        <v>168</v>
      </c>
      <c r="AU129" s="240" t="s">
        <v>89</v>
      </c>
      <c r="AY129" s="13" t="s">
        <v>166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3" t="s">
        <v>83</v>
      </c>
      <c r="BK129" s="241">
        <f>ROUND(I129*H129,2)</f>
        <v>0</v>
      </c>
      <c r="BL129" s="13" t="s">
        <v>230</v>
      </c>
      <c r="BM129" s="240" t="s">
        <v>1827</v>
      </c>
    </row>
    <row r="130" s="1" customFormat="1" ht="16.5" customHeight="1">
      <c r="B130" s="34"/>
      <c r="C130" s="242" t="s">
        <v>89</v>
      </c>
      <c r="D130" s="242" t="s">
        <v>394</v>
      </c>
      <c r="E130" s="243" t="s">
        <v>1828</v>
      </c>
      <c r="F130" s="244" t="s">
        <v>1829</v>
      </c>
      <c r="G130" s="245" t="s">
        <v>992</v>
      </c>
      <c r="H130" s="246">
        <v>180</v>
      </c>
      <c r="I130" s="247"/>
      <c r="J130" s="248">
        <f>ROUND(I130*H130,2)</f>
        <v>0</v>
      </c>
      <c r="K130" s="244" t="s">
        <v>196</v>
      </c>
      <c r="L130" s="249"/>
      <c r="M130" s="250" t="s">
        <v>1</v>
      </c>
      <c r="N130" s="251" t="s">
        <v>41</v>
      </c>
      <c r="O130" s="82"/>
      <c r="P130" s="238">
        <f>O130*H130</f>
        <v>0</v>
      </c>
      <c r="Q130" s="238">
        <v>0.001</v>
      </c>
      <c r="R130" s="238">
        <f>Q130*H130</f>
        <v>0.17999999999999999</v>
      </c>
      <c r="S130" s="238">
        <v>0</v>
      </c>
      <c r="T130" s="239">
        <f>S130*H130</f>
        <v>0</v>
      </c>
      <c r="AR130" s="240" t="s">
        <v>296</v>
      </c>
      <c r="AT130" s="240" t="s">
        <v>394</v>
      </c>
      <c r="AU130" s="240" t="s">
        <v>89</v>
      </c>
      <c r="AY130" s="13" t="s">
        <v>166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3" t="s">
        <v>83</v>
      </c>
      <c r="BK130" s="241">
        <f>ROUND(I130*H130,2)</f>
        <v>0</v>
      </c>
      <c r="BL130" s="13" t="s">
        <v>230</v>
      </c>
      <c r="BM130" s="240" t="s">
        <v>1830</v>
      </c>
    </row>
    <row r="131" s="1" customFormat="1" ht="24" customHeight="1">
      <c r="B131" s="34"/>
      <c r="C131" s="229" t="s">
        <v>99</v>
      </c>
      <c r="D131" s="229" t="s">
        <v>168</v>
      </c>
      <c r="E131" s="230" t="s">
        <v>1831</v>
      </c>
      <c r="F131" s="231" t="s">
        <v>1832</v>
      </c>
      <c r="G131" s="232" t="s">
        <v>205</v>
      </c>
      <c r="H131" s="233">
        <v>60</v>
      </c>
      <c r="I131" s="234"/>
      <c r="J131" s="235">
        <f>ROUND(I131*H131,2)</f>
        <v>0</v>
      </c>
      <c r="K131" s="231" t="s">
        <v>196</v>
      </c>
      <c r="L131" s="39"/>
      <c r="M131" s="236" t="s">
        <v>1</v>
      </c>
      <c r="N131" s="237" t="s">
        <v>41</v>
      </c>
      <c r="O131" s="82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AR131" s="240" t="s">
        <v>230</v>
      </c>
      <c r="AT131" s="240" t="s">
        <v>168</v>
      </c>
      <c r="AU131" s="240" t="s">
        <v>89</v>
      </c>
      <c r="AY131" s="13" t="s">
        <v>166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3" t="s">
        <v>83</v>
      </c>
      <c r="BK131" s="241">
        <f>ROUND(I131*H131,2)</f>
        <v>0</v>
      </c>
      <c r="BL131" s="13" t="s">
        <v>230</v>
      </c>
      <c r="BM131" s="240" t="s">
        <v>1833</v>
      </c>
    </row>
    <row r="132" s="1" customFormat="1" ht="16.5" customHeight="1">
      <c r="B132" s="34"/>
      <c r="C132" s="242" t="s">
        <v>172</v>
      </c>
      <c r="D132" s="242" t="s">
        <v>394</v>
      </c>
      <c r="E132" s="243" t="s">
        <v>1834</v>
      </c>
      <c r="F132" s="244" t="s">
        <v>1835</v>
      </c>
      <c r="G132" s="245" t="s">
        <v>992</v>
      </c>
      <c r="H132" s="246">
        <v>37.200000000000003</v>
      </c>
      <c r="I132" s="247"/>
      <c r="J132" s="248">
        <f>ROUND(I132*H132,2)</f>
        <v>0</v>
      </c>
      <c r="K132" s="244" t="s">
        <v>196</v>
      </c>
      <c r="L132" s="249"/>
      <c r="M132" s="250" t="s">
        <v>1</v>
      </c>
      <c r="N132" s="251" t="s">
        <v>41</v>
      </c>
      <c r="O132" s="82"/>
      <c r="P132" s="238">
        <f>O132*H132</f>
        <v>0</v>
      </c>
      <c r="Q132" s="238">
        <v>0.001</v>
      </c>
      <c r="R132" s="238">
        <f>Q132*H132</f>
        <v>0.037200000000000004</v>
      </c>
      <c r="S132" s="238">
        <v>0</v>
      </c>
      <c r="T132" s="239">
        <f>S132*H132</f>
        <v>0</v>
      </c>
      <c r="AR132" s="240" t="s">
        <v>296</v>
      </c>
      <c r="AT132" s="240" t="s">
        <v>394</v>
      </c>
      <c r="AU132" s="240" t="s">
        <v>89</v>
      </c>
      <c r="AY132" s="13" t="s">
        <v>166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3" t="s">
        <v>83</v>
      </c>
      <c r="BK132" s="241">
        <f>ROUND(I132*H132,2)</f>
        <v>0</v>
      </c>
      <c r="BL132" s="13" t="s">
        <v>230</v>
      </c>
      <c r="BM132" s="240" t="s">
        <v>1836</v>
      </c>
    </row>
    <row r="133" s="1" customFormat="1" ht="24" customHeight="1">
      <c r="B133" s="34"/>
      <c r="C133" s="229" t="s">
        <v>185</v>
      </c>
      <c r="D133" s="229" t="s">
        <v>168</v>
      </c>
      <c r="E133" s="230" t="s">
        <v>1837</v>
      </c>
      <c r="F133" s="231" t="s">
        <v>1838</v>
      </c>
      <c r="G133" s="232" t="s">
        <v>176</v>
      </c>
      <c r="H133" s="233">
        <v>10</v>
      </c>
      <c r="I133" s="234"/>
      <c r="J133" s="235">
        <f>ROUND(I133*H133,2)</f>
        <v>0</v>
      </c>
      <c r="K133" s="231" t="s">
        <v>196</v>
      </c>
      <c r="L133" s="39"/>
      <c r="M133" s="236" t="s">
        <v>1</v>
      </c>
      <c r="N133" s="237" t="s">
        <v>41</v>
      </c>
      <c r="O133" s="82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AR133" s="240" t="s">
        <v>230</v>
      </c>
      <c r="AT133" s="240" t="s">
        <v>168</v>
      </c>
      <c r="AU133" s="240" t="s">
        <v>89</v>
      </c>
      <c r="AY133" s="13" t="s">
        <v>166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3" t="s">
        <v>83</v>
      </c>
      <c r="BK133" s="241">
        <f>ROUND(I133*H133,2)</f>
        <v>0</v>
      </c>
      <c r="BL133" s="13" t="s">
        <v>230</v>
      </c>
      <c r="BM133" s="240" t="s">
        <v>1839</v>
      </c>
    </row>
    <row r="134" s="1" customFormat="1" ht="16.5" customHeight="1">
      <c r="B134" s="34"/>
      <c r="C134" s="242" t="s">
        <v>189</v>
      </c>
      <c r="D134" s="242" t="s">
        <v>394</v>
      </c>
      <c r="E134" s="243" t="s">
        <v>1840</v>
      </c>
      <c r="F134" s="244" t="s">
        <v>1841</v>
      </c>
      <c r="G134" s="245" t="s">
        <v>176</v>
      </c>
      <c r="H134" s="246">
        <v>10</v>
      </c>
      <c r="I134" s="247"/>
      <c r="J134" s="248">
        <f>ROUND(I134*H134,2)</f>
        <v>0</v>
      </c>
      <c r="K134" s="244" t="s">
        <v>196</v>
      </c>
      <c r="L134" s="249"/>
      <c r="M134" s="250" t="s">
        <v>1</v>
      </c>
      <c r="N134" s="251" t="s">
        <v>41</v>
      </c>
      <c r="O134" s="82"/>
      <c r="P134" s="238">
        <f>O134*H134</f>
        <v>0</v>
      </c>
      <c r="Q134" s="238">
        <v>0.0041999999999999997</v>
      </c>
      <c r="R134" s="238">
        <f>Q134*H134</f>
        <v>0.041999999999999996</v>
      </c>
      <c r="S134" s="238">
        <v>0</v>
      </c>
      <c r="T134" s="239">
        <f>S134*H134</f>
        <v>0</v>
      </c>
      <c r="AR134" s="240" t="s">
        <v>296</v>
      </c>
      <c r="AT134" s="240" t="s">
        <v>394</v>
      </c>
      <c r="AU134" s="240" t="s">
        <v>89</v>
      </c>
      <c r="AY134" s="13" t="s">
        <v>166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3" t="s">
        <v>83</v>
      </c>
      <c r="BK134" s="241">
        <f>ROUND(I134*H134,2)</f>
        <v>0</v>
      </c>
      <c r="BL134" s="13" t="s">
        <v>230</v>
      </c>
      <c r="BM134" s="240" t="s">
        <v>1842</v>
      </c>
    </row>
    <row r="135" s="1" customFormat="1" ht="16.5" customHeight="1">
      <c r="B135" s="34"/>
      <c r="C135" s="242" t="s">
        <v>193</v>
      </c>
      <c r="D135" s="242" t="s">
        <v>394</v>
      </c>
      <c r="E135" s="243" t="s">
        <v>1843</v>
      </c>
      <c r="F135" s="244" t="s">
        <v>1844</v>
      </c>
      <c r="G135" s="245" t="s">
        <v>176</v>
      </c>
      <c r="H135" s="246">
        <v>20</v>
      </c>
      <c r="I135" s="247"/>
      <c r="J135" s="248">
        <f>ROUND(I135*H135,2)</f>
        <v>0</v>
      </c>
      <c r="K135" s="244" t="s">
        <v>196</v>
      </c>
      <c r="L135" s="249"/>
      <c r="M135" s="250" t="s">
        <v>1</v>
      </c>
      <c r="N135" s="251" t="s">
        <v>41</v>
      </c>
      <c r="O135" s="82"/>
      <c r="P135" s="238">
        <f>O135*H135</f>
        <v>0</v>
      </c>
      <c r="Q135" s="238">
        <v>0.00032000000000000003</v>
      </c>
      <c r="R135" s="238">
        <f>Q135*H135</f>
        <v>0.0064000000000000003</v>
      </c>
      <c r="S135" s="238">
        <v>0</v>
      </c>
      <c r="T135" s="239">
        <f>S135*H135</f>
        <v>0</v>
      </c>
      <c r="AR135" s="240" t="s">
        <v>296</v>
      </c>
      <c r="AT135" s="240" t="s">
        <v>394</v>
      </c>
      <c r="AU135" s="240" t="s">
        <v>89</v>
      </c>
      <c r="AY135" s="13" t="s">
        <v>166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3" t="s">
        <v>83</v>
      </c>
      <c r="BK135" s="241">
        <f>ROUND(I135*H135,2)</f>
        <v>0</v>
      </c>
      <c r="BL135" s="13" t="s">
        <v>230</v>
      </c>
      <c r="BM135" s="240" t="s">
        <v>1845</v>
      </c>
    </row>
    <row r="136" s="1" customFormat="1" ht="24" customHeight="1">
      <c r="B136" s="34"/>
      <c r="C136" s="229" t="s">
        <v>198</v>
      </c>
      <c r="D136" s="229" t="s">
        <v>168</v>
      </c>
      <c r="E136" s="230" t="s">
        <v>1846</v>
      </c>
      <c r="F136" s="231" t="s">
        <v>1847</v>
      </c>
      <c r="G136" s="232" t="s">
        <v>205</v>
      </c>
      <c r="H136" s="233">
        <v>250</v>
      </c>
      <c r="I136" s="234"/>
      <c r="J136" s="235">
        <f>ROUND(I136*H136,2)</f>
        <v>0</v>
      </c>
      <c r="K136" s="231" t="s">
        <v>196</v>
      </c>
      <c r="L136" s="39"/>
      <c r="M136" s="236" t="s">
        <v>1</v>
      </c>
      <c r="N136" s="237" t="s">
        <v>41</v>
      </c>
      <c r="O136" s="82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AR136" s="240" t="s">
        <v>230</v>
      </c>
      <c r="AT136" s="240" t="s">
        <v>168</v>
      </c>
      <c r="AU136" s="240" t="s">
        <v>89</v>
      </c>
      <c r="AY136" s="13" t="s">
        <v>166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3" t="s">
        <v>83</v>
      </c>
      <c r="BK136" s="241">
        <f>ROUND(I136*H136,2)</f>
        <v>0</v>
      </c>
      <c r="BL136" s="13" t="s">
        <v>230</v>
      </c>
      <c r="BM136" s="240" t="s">
        <v>1848</v>
      </c>
    </row>
    <row r="137" s="1" customFormat="1" ht="16.5" customHeight="1">
      <c r="B137" s="34"/>
      <c r="C137" s="242" t="s">
        <v>202</v>
      </c>
      <c r="D137" s="242" t="s">
        <v>394</v>
      </c>
      <c r="E137" s="243" t="s">
        <v>1849</v>
      </c>
      <c r="F137" s="244" t="s">
        <v>1850</v>
      </c>
      <c r="G137" s="245" t="s">
        <v>992</v>
      </c>
      <c r="H137" s="246">
        <v>33.75</v>
      </c>
      <c r="I137" s="247"/>
      <c r="J137" s="248">
        <f>ROUND(I137*H137,2)</f>
        <v>0</v>
      </c>
      <c r="K137" s="244" t="s">
        <v>196</v>
      </c>
      <c r="L137" s="249"/>
      <c r="M137" s="250" t="s">
        <v>1</v>
      </c>
      <c r="N137" s="251" t="s">
        <v>41</v>
      </c>
      <c r="O137" s="82"/>
      <c r="P137" s="238">
        <f>O137*H137</f>
        <v>0</v>
      </c>
      <c r="Q137" s="238">
        <v>0.001</v>
      </c>
      <c r="R137" s="238">
        <f>Q137*H137</f>
        <v>0.033750000000000002</v>
      </c>
      <c r="S137" s="238">
        <v>0</v>
      </c>
      <c r="T137" s="239">
        <f>S137*H137</f>
        <v>0</v>
      </c>
      <c r="AR137" s="240" t="s">
        <v>296</v>
      </c>
      <c r="AT137" s="240" t="s">
        <v>394</v>
      </c>
      <c r="AU137" s="240" t="s">
        <v>89</v>
      </c>
      <c r="AY137" s="13" t="s">
        <v>166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3" t="s">
        <v>83</v>
      </c>
      <c r="BK137" s="241">
        <f>ROUND(I137*H137,2)</f>
        <v>0</v>
      </c>
      <c r="BL137" s="13" t="s">
        <v>230</v>
      </c>
      <c r="BM137" s="240" t="s">
        <v>1851</v>
      </c>
    </row>
    <row r="138" s="1" customFormat="1" ht="16.5" customHeight="1">
      <c r="B138" s="34"/>
      <c r="C138" s="242" t="s">
        <v>207</v>
      </c>
      <c r="D138" s="242" t="s">
        <v>394</v>
      </c>
      <c r="E138" s="243" t="s">
        <v>1852</v>
      </c>
      <c r="F138" s="244" t="s">
        <v>1853</v>
      </c>
      <c r="G138" s="245" t="s">
        <v>176</v>
      </c>
      <c r="H138" s="246">
        <v>40</v>
      </c>
      <c r="I138" s="247"/>
      <c r="J138" s="248">
        <f>ROUND(I138*H138,2)</f>
        <v>0</v>
      </c>
      <c r="K138" s="244" t="s">
        <v>196</v>
      </c>
      <c r="L138" s="249"/>
      <c r="M138" s="250" t="s">
        <v>1</v>
      </c>
      <c r="N138" s="251" t="s">
        <v>41</v>
      </c>
      <c r="O138" s="82"/>
      <c r="P138" s="238">
        <f>O138*H138</f>
        <v>0</v>
      </c>
      <c r="Q138" s="238">
        <v>0.00013999999999999999</v>
      </c>
      <c r="R138" s="238">
        <f>Q138*H138</f>
        <v>0.0055999999999999991</v>
      </c>
      <c r="S138" s="238">
        <v>0</v>
      </c>
      <c r="T138" s="239">
        <f>S138*H138</f>
        <v>0</v>
      </c>
      <c r="AR138" s="240" t="s">
        <v>296</v>
      </c>
      <c r="AT138" s="240" t="s">
        <v>394</v>
      </c>
      <c r="AU138" s="240" t="s">
        <v>89</v>
      </c>
      <c r="AY138" s="13" t="s">
        <v>166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3" t="s">
        <v>83</v>
      </c>
      <c r="BK138" s="241">
        <f>ROUND(I138*H138,2)</f>
        <v>0</v>
      </c>
      <c r="BL138" s="13" t="s">
        <v>230</v>
      </c>
      <c r="BM138" s="240" t="s">
        <v>1854</v>
      </c>
    </row>
    <row r="139" s="1" customFormat="1" ht="16.5" customHeight="1">
      <c r="B139" s="34"/>
      <c r="C139" s="242" t="s">
        <v>211</v>
      </c>
      <c r="D139" s="242" t="s">
        <v>394</v>
      </c>
      <c r="E139" s="243" t="s">
        <v>1855</v>
      </c>
      <c r="F139" s="244" t="s">
        <v>1856</v>
      </c>
      <c r="G139" s="245" t="s">
        <v>176</v>
      </c>
      <c r="H139" s="246">
        <v>210</v>
      </c>
      <c r="I139" s="247"/>
      <c r="J139" s="248">
        <f>ROUND(I139*H139,2)</f>
        <v>0</v>
      </c>
      <c r="K139" s="244" t="s">
        <v>196</v>
      </c>
      <c r="L139" s="249"/>
      <c r="M139" s="250" t="s">
        <v>1</v>
      </c>
      <c r="N139" s="251" t="s">
        <v>41</v>
      </c>
      <c r="O139" s="82"/>
      <c r="P139" s="238">
        <f>O139*H139</f>
        <v>0</v>
      </c>
      <c r="Q139" s="238">
        <v>0.00021000000000000001</v>
      </c>
      <c r="R139" s="238">
        <f>Q139*H139</f>
        <v>0.0441</v>
      </c>
      <c r="S139" s="238">
        <v>0</v>
      </c>
      <c r="T139" s="239">
        <f>S139*H139</f>
        <v>0</v>
      </c>
      <c r="AR139" s="240" t="s">
        <v>296</v>
      </c>
      <c r="AT139" s="240" t="s">
        <v>394</v>
      </c>
      <c r="AU139" s="240" t="s">
        <v>89</v>
      </c>
      <c r="AY139" s="13" t="s">
        <v>166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3" t="s">
        <v>83</v>
      </c>
      <c r="BK139" s="241">
        <f>ROUND(I139*H139,2)</f>
        <v>0</v>
      </c>
      <c r="BL139" s="13" t="s">
        <v>230</v>
      </c>
      <c r="BM139" s="240" t="s">
        <v>1857</v>
      </c>
    </row>
    <row r="140" s="1" customFormat="1" ht="16.5" customHeight="1">
      <c r="B140" s="34"/>
      <c r="C140" s="229" t="s">
        <v>215</v>
      </c>
      <c r="D140" s="229" t="s">
        <v>168</v>
      </c>
      <c r="E140" s="230" t="s">
        <v>1858</v>
      </c>
      <c r="F140" s="231" t="s">
        <v>1859</v>
      </c>
      <c r="G140" s="232" t="s">
        <v>176</v>
      </c>
      <c r="H140" s="233">
        <v>5</v>
      </c>
      <c r="I140" s="234"/>
      <c r="J140" s="235">
        <f>ROUND(I140*H140,2)</f>
        <v>0</v>
      </c>
      <c r="K140" s="231" t="s">
        <v>196</v>
      </c>
      <c r="L140" s="39"/>
      <c r="M140" s="236" t="s">
        <v>1</v>
      </c>
      <c r="N140" s="237" t="s">
        <v>41</v>
      </c>
      <c r="O140" s="82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AR140" s="240" t="s">
        <v>230</v>
      </c>
      <c r="AT140" s="240" t="s">
        <v>168</v>
      </c>
      <c r="AU140" s="240" t="s">
        <v>89</v>
      </c>
      <c r="AY140" s="13" t="s">
        <v>166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3" t="s">
        <v>83</v>
      </c>
      <c r="BK140" s="241">
        <f>ROUND(I140*H140,2)</f>
        <v>0</v>
      </c>
      <c r="BL140" s="13" t="s">
        <v>230</v>
      </c>
      <c r="BM140" s="240" t="s">
        <v>1860</v>
      </c>
    </row>
    <row r="141" s="1" customFormat="1" ht="16.5" customHeight="1">
      <c r="B141" s="34"/>
      <c r="C141" s="242" t="s">
        <v>219</v>
      </c>
      <c r="D141" s="242" t="s">
        <v>394</v>
      </c>
      <c r="E141" s="243" t="s">
        <v>1861</v>
      </c>
      <c r="F141" s="244" t="s">
        <v>1862</v>
      </c>
      <c r="G141" s="245" t="s">
        <v>176</v>
      </c>
      <c r="H141" s="246">
        <v>5</v>
      </c>
      <c r="I141" s="247"/>
      <c r="J141" s="248">
        <f>ROUND(I141*H141,2)</f>
        <v>0</v>
      </c>
      <c r="K141" s="244" t="s">
        <v>196</v>
      </c>
      <c r="L141" s="249"/>
      <c r="M141" s="250" t="s">
        <v>1</v>
      </c>
      <c r="N141" s="251" t="s">
        <v>41</v>
      </c>
      <c r="O141" s="82"/>
      <c r="P141" s="238">
        <f>O141*H141</f>
        <v>0</v>
      </c>
      <c r="Q141" s="238">
        <v>0.0040000000000000001</v>
      </c>
      <c r="R141" s="238">
        <f>Q141*H141</f>
        <v>0.02</v>
      </c>
      <c r="S141" s="238">
        <v>0</v>
      </c>
      <c r="T141" s="239">
        <f>S141*H141</f>
        <v>0</v>
      </c>
      <c r="AR141" s="240" t="s">
        <v>296</v>
      </c>
      <c r="AT141" s="240" t="s">
        <v>394</v>
      </c>
      <c r="AU141" s="240" t="s">
        <v>89</v>
      </c>
      <c r="AY141" s="13" t="s">
        <v>166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3" t="s">
        <v>83</v>
      </c>
      <c r="BK141" s="241">
        <f>ROUND(I141*H141,2)</f>
        <v>0</v>
      </c>
      <c r="BL141" s="13" t="s">
        <v>230</v>
      </c>
      <c r="BM141" s="240" t="s">
        <v>1863</v>
      </c>
    </row>
    <row r="142" s="1" customFormat="1" ht="16.5" customHeight="1">
      <c r="B142" s="34"/>
      <c r="C142" s="242" t="s">
        <v>223</v>
      </c>
      <c r="D142" s="242" t="s">
        <v>394</v>
      </c>
      <c r="E142" s="243" t="s">
        <v>1864</v>
      </c>
      <c r="F142" s="244" t="s">
        <v>1865</v>
      </c>
      <c r="G142" s="245" t="s">
        <v>176</v>
      </c>
      <c r="H142" s="246">
        <v>5</v>
      </c>
      <c r="I142" s="247"/>
      <c r="J142" s="248">
        <f>ROUND(I142*H142,2)</f>
        <v>0</v>
      </c>
      <c r="K142" s="244" t="s">
        <v>196</v>
      </c>
      <c r="L142" s="249"/>
      <c r="M142" s="250" t="s">
        <v>1</v>
      </c>
      <c r="N142" s="251" t="s">
        <v>41</v>
      </c>
      <c r="O142" s="82"/>
      <c r="P142" s="238">
        <f>O142*H142</f>
        <v>0</v>
      </c>
      <c r="Q142" s="238">
        <v>0.00025000000000000001</v>
      </c>
      <c r="R142" s="238">
        <f>Q142*H142</f>
        <v>0.00125</v>
      </c>
      <c r="S142" s="238">
        <v>0</v>
      </c>
      <c r="T142" s="239">
        <f>S142*H142</f>
        <v>0</v>
      </c>
      <c r="AR142" s="240" t="s">
        <v>296</v>
      </c>
      <c r="AT142" s="240" t="s">
        <v>394</v>
      </c>
      <c r="AU142" s="240" t="s">
        <v>89</v>
      </c>
      <c r="AY142" s="13" t="s">
        <v>166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3" t="s">
        <v>83</v>
      </c>
      <c r="BK142" s="241">
        <f>ROUND(I142*H142,2)</f>
        <v>0</v>
      </c>
      <c r="BL142" s="13" t="s">
        <v>230</v>
      </c>
      <c r="BM142" s="240" t="s">
        <v>1866</v>
      </c>
    </row>
    <row r="143" s="1" customFormat="1" ht="16.5" customHeight="1">
      <c r="B143" s="34"/>
      <c r="C143" s="229" t="s">
        <v>8</v>
      </c>
      <c r="D143" s="229" t="s">
        <v>168</v>
      </c>
      <c r="E143" s="230" t="s">
        <v>1867</v>
      </c>
      <c r="F143" s="231" t="s">
        <v>1868</v>
      </c>
      <c r="G143" s="232" t="s">
        <v>176</v>
      </c>
      <c r="H143" s="233">
        <v>118</v>
      </c>
      <c r="I143" s="234"/>
      <c r="J143" s="235">
        <f>ROUND(I143*H143,2)</f>
        <v>0</v>
      </c>
      <c r="K143" s="231" t="s">
        <v>196</v>
      </c>
      <c r="L143" s="39"/>
      <c r="M143" s="236" t="s">
        <v>1</v>
      </c>
      <c r="N143" s="237" t="s">
        <v>41</v>
      </c>
      <c r="O143" s="82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AR143" s="240" t="s">
        <v>230</v>
      </c>
      <c r="AT143" s="240" t="s">
        <v>168</v>
      </c>
      <c r="AU143" s="240" t="s">
        <v>89</v>
      </c>
      <c r="AY143" s="13" t="s">
        <v>166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3" t="s">
        <v>83</v>
      </c>
      <c r="BK143" s="241">
        <f>ROUND(I143*H143,2)</f>
        <v>0</v>
      </c>
      <c r="BL143" s="13" t="s">
        <v>230</v>
      </c>
      <c r="BM143" s="240" t="s">
        <v>1869</v>
      </c>
    </row>
    <row r="144" s="1" customFormat="1" ht="24" customHeight="1">
      <c r="B144" s="34"/>
      <c r="C144" s="242" t="s">
        <v>230</v>
      </c>
      <c r="D144" s="242" t="s">
        <v>394</v>
      </c>
      <c r="E144" s="243" t="s">
        <v>1870</v>
      </c>
      <c r="F144" s="244" t="s">
        <v>1871</v>
      </c>
      <c r="G144" s="245" t="s">
        <v>176</v>
      </c>
      <c r="H144" s="246">
        <v>26</v>
      </c>
      <c r="I144" s="247"/>
      <c r="J144" s="248">
        <f>ROUND(I144*H144,2)</f>
        <v>0</v>
      </c>
      <c r="K144" s="244" t="s">
        <v>196</v>
      </c>
      <c r="L144" s="249"/>
      <c r="M144" s="250" t="s">
        <v>1</v>
      </c>
      <c r="N144" s="251" t="s">
        <v>41</v>
      </c>
      <c r="O144" s="82"/>
      <c r="P144" s="238">
        <f>O144*H144</f>
        <v>0</v>
      </c>
      <c r="Q144" s="238">
        <v>0.00069999999999999999</v>
      </c>
      <c r="R144" s="238">
        <f>Q144*H144</f>
        <v>0.018200000000000001</v>
      </c>
      <c r="S144" s="238">
        <v>0</v>
      </c>
      <c r="T144" s="239">
        <f>S144*H144</f>
        <v>0</v>
      </c>
      <c r="AR144" s="240" t="s">
        <v>296</v>
      </c>
      <c r="AT144" s="240" t="s">
        <v>394</v>
      </c>
      <c r="AU144" s="240" t="s">
        <v>89</v>
      </c>
      <c r="AY144" s="13" t="s">
        <v>166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3" t="s">
        <v>83</v>
      </c>
      <c r="BK144" s="241">
        <f>ROUND(I144*H144,2)</f>
        <v>0</v>
      </c>
      <c r="BL144" s="13" t="s">
        <v>230</v>
      </c>
      <c r="BM144" s="240" t="s">
        <v>1872</v>
      </c>
    </row>
    <row r="145" s="1" customFormat="1" ht="16.5" customHeight="1">
      <c r="B145" s="34"/>
      <c r="C145" s="242" t="s">
        <v>234</v>
      </c>
      <c r="D145" s="242" t="s">
        <v>394</v>
      </c>
      <c r="E145" s="243" t="s">
        <v>1873</v>
      </c>
      <c r="F145" s="244" t="s">
        <v>1874</v>
      </c>
      <c r="G145" s="245" t="s">
        <v>176</v>
      </c>
      <c r="H145" s="246">
        <v>10</v>
      </c>
      <c r="I145" s="247"/>
      <c r="J145" s="248">
        <f>ROUND(I145*H145,2)</f>
        <v>0</v>
      </c>
      <c r="K145" s="244" t="s">
        <v>196</v>
      </c>
      <c r="L145" s="249"/>
      <c r="M145" s="250" t="s">
        <v>1</v>
      </c>
      <c r="N145" s="251" t="s">
        <v>41</v>
      </c>
      <c r="O145" s="82"/>
      <c r="P145" s="238">
        <f>O145*H145</f>
        <v>0</v>
      </c>
      <c r="Q145" s="238">
        <v>0.00016000000000000001</v>
      </c>
      <c r="R145" s="238">
        <f>Q145*H145</f>
        <v>0.0016000000000000001</v>
      </c>
      <c r="S145" s="238">
        <v>0</v>
      </c>
      <c r="T145" s="239">
        <f>S145*H145</f>
        <v>0</v>
      </c>
      <c r="AR145" s="240" t="s">
        <v>296</v>
      </c>
      <c r="AT145" s="240" t="s">
        <v>394</v>
      </c>
      <c r="AU145" s="240" t="s">
        <v>89</v>
      </c>
      <c r="AY145" s="13" t="s">
        <v>166</v>
      </c>
      <c r="BE145" s="241">
        <f>IF(N145="základní",J145,0)</f>
        <v>0</v>
      </c>
      <c r="BF145" s="241">
        <f>IF(N145="snížená",J145,0)</f>
        <v>0</v>
      </c>
      <c r="BG145" s="241">
        <f>IF(N145="zákl. přenesená",J145,0)</f>
        <v>0</v>
      </c>
      <c r="BH145" s="241">
        <f>IF(N145="sníž. přenesená",J145,0)</f>
        <v>0</v>
      </c>
      <c r="BI145" s="241">
        <f>IF(N145="nulová",J145,0)</f>
        <v>0</v>
      </c>
      <c r="BJ145" s="13" t="s">
        <v>83</v>
      </c>
      <c r="BK145" s="241">
        <f>ROUND(I145*H145,2)</f>
        <v>0</v>
      </c>
      <c r="BL145" s="13" t="s">
        <v>230</v>
      </c>
      <c r="BM145" s="240" t="s">
        <v>1875</v>
      </c>
    </row>
    <row r="146" s="1" customFormat="1" ht="16.5" customHeight="1">
      <c r="B146" s="34"/>
      <c r="C146" s="242" t="s">
        <v>238</v>
      </c>
      <c r="D146" s="242" t="s">
        <v>394</v>
      </c>
      <c r="E146" s="243" t="s">
        <v>1876</v>
      </c>
      <c r="F146" s="244" t="s">
        <v>1877</v>
      </c>
      <c r="G146" s="245" t="s">
        <v>176</v>
      </c>
      <c r="H146" s="246">
        <v>10</v>
      </c>
      <c r="I146" s="247"/>
      <c r="J146" s="248">
        <f>ROUND(I146*H146,2)</f>
        <v>0</v>
      </c>
      <c r="K146" s="244" t="s">
        <v>196</v>
      </c>
      <c r="L146" s="249"/>
      <c r="M146" s="250" t="s">
        <v>1</v>
      </c>
      <c r="N146" s="251" t="s">
        <v>41</v>
      </c>
      <c r="O146" s="82"/>
      <c r="P146" s="238">
        <f>O146*H146</f>
        <v>0</v>
      </c>
      <c r="Q146" s="238">
        <v>0.00012999999999999999</v>
      </c>
      <c r="R146" s="238">
        <f>Q146*H146</f>
        <v>0.0012999999999999999</v>
      </c>
      <c r="S146" s="238">
        <v>0</v>
      </c>
      <c r="T146" s="239">
        <f>S146*H146</f>
        <v>0</v>
      </c>
      <c r="AR146" s="240" t="s">
        <v>296</v>
      </c>
      <c r="AT146" s="240" t="s">
        <v>394</v>
      </c>
      <c r="AU146" s="240" t="s">
        <v>89</v>
      </c>
      <c r="AY146" s="13" t="s">
        <v>166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3" t="s">
        <v>83</v>
      </c>
      <c r="BK146" s="241">
        <f>ROUND(I146*H146,2)</f>
        <v>0</v>
      </c>
      <c r="BL146" s="13" t="s">
        <v>230</v>
      </c>
      <c r="BM146" s="240" t="s">
        <v>1878</v>
      </c>
    </row>
    <row r="147" s="1" customFormat="1" ht="16.5" customHeight="1">
      <c r="B147" s="34"/>
      <c r="C147" s="242" t="s">
        <v>242</v>
      </c>
      <c r="D147" s="242" t="s">
        <v>394</v>
      </c>
      <c r="E147" s="243" t="s">
        <v>1879</v>
      </c>
      <c r="F147" s="244" t="s">
        <v>1880</v>
      </c>
      <c r="G147" s="245" t="s">
        <v>176</v>
      </c>
      <c r="H147" s="246">
        <v>62</v>
      </c>
      <c r="I147" s="247"/>
      <c r="J147" s="248">
        <f>ROUND(I147*H147,2)</f>
        <v>0</v>
      </c>
      <c r="K147" s="244" t="s">
        <v>196</v>
      </c>
      <c r="L147" s="249"/>
      <c r="M147" s="250" t="s">
        <v>1</v>
      </c>
      <c r="N147" s="251" t="s">
        <v>41</v>
      </c>
      <c r="O147" s="82"/>
      <c r="P147" s="238">
        <f>O147*H147</f>
        <v>0</v>
      </c>
      <c r="Q147" s="238">
        <v>0.00023000000000000001</v>
      </c>
      <c r="R147" s="238">
        <f>Q147*H147</f>
        <v>0.01426</v>
      </c>
      <c r="S147" s="238">
        <v>0</v>
      </c>
      <c r="T147" s="239">
        <f>S147*H147</f>
        <v>0</v>
      </c>
      <c r="AR147" s="240" t="s">
        <v>296</v>
      </c>
      <c r="AT147" s="240" t="s">
        <v>394</v>
      </c>
      <c r="AU147" s="240" t="s">
        <v>89</v>
      </c>
      <c r="AY147" s="13" t="s">
        <v>166</v>
      </c>
      <c r="BE147" s="241">
        <f>IF(N147="základní",J147,0)</f>
        <v>0</v>
      </c>
      <c r="BF147" s="241">
        <f>IF(N147="snížená",J147,0)</f>
        <v>0</v>
      </c>
      <c r="BG147" s="241">
        <f>IF(N147="zákl. přenesená",J147,0)</f>
        <v>0</v>
      </c>
      <c r="BH147" s="241">
        <f>IF(N147="sníž. přenesená",J147,0)</f>
        <v>0</v>
      </c>
      <c r="BI147" s="241">
        <f>IF(N147="nulová",J147,0)</f>
        <v>0</v>
      </c>
      <c r="BJ147" s="13" t="s">
        <v>83</v>
      </c>
      <c r="BK147" s="241">
        <f>ROUND(I147*H147,2)</f>
        <v>0</v>
      </c>
      <c r="BL147" s="13" t="s">
        <v>230</v>
      </c>
      <c r="BM147" s="240" t="s">
        <v>1881</v>
      </c>
    </row>
    <row r="148" s="1" customFormat="1" ht="16.5" customHeight="1">
      <c r="B148" s="34"/>
      <c r="C148" s="242" t="s">
        <v>248</v>
      </c>
      <c r="D148" s="242" t="s">
        <v>394</v>
      </c>
      <c r="E148" s="243" t="s">
        <v>1882</v>
      </c>
      <c r="F148" s="244" t="s">
        <v>1883</v>
      </c>
      <c r="G148" s="245" t="s">
        <v>176</v>
      </c>
      <c r="H148" s="246">
        <v>10</v>
      </c>
      <c r="I148" s="247"/>
      <c r="J148" s="248">
        <f>ROUND(I148*H148,2)</f>
        <v>0</v>
      </c>
      <c r="K148" s="244" t="s">
        <v>196</v>
      </c>
      <c r="L148" s="249"/>
      <c r="M148" s="250" t="s">
        <v>1</v>
      </c>
      <c r="N148" s="251" t="s">
        <v>41</v>
      </c>
      <c r="O148" s="82"/>
      <c r="P148" s="238">
        <f>O148*H148</f>
        <v>0</v>
      </c>
      <c r="Q148" s="238">
        <v>0.00020000000000000001</v>
      </c>
      <c r="R148" s="238">
        <f>Q148*H148</f>
        <v>0.002</v>
      </c>
      <c r="S148" s="238">
        <v>0</v>
      </c>
      <c r="T148" s="239">
        <f>S148*H148</f>
        <v>0</v>
      </c>
      <c r="AR148" s="240" t="s">
        <v>296</v>
      </c>
      <c r="AT148" s="240" t="s">
        <v>394</v>
      </c>
      <c r="AU148" s="240" t="s">
        <v>89</v>
      </c>
      <c r="AY148" s="13" t="s">
        <v>166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3" t="s">
        <v>83</v>
      </c>
      <c r="BK148" s="241">
        <f>ROUND(I148*H148,2)</f>
        <v>0</v>
      </c>
      <c r="BL148" s="13" t="s">
        <v>230</v>
      </c>
      <c r="BM148" s="240" t="s">
        <v>1884</v>
      </c>
    </row>
    <row r="149" s="1" customFormat="1" ht="16.5" customHeight="1">
      <c r="B149" s="34"/>
      <c r="C149" s="229" t="s">
        <v>7</v>
      </c>
      <c r="D149" s="229" t="s">
        <v>168</v>
      </c>
      <c r="E149" s="230" t="s">
        <v>1885</v>
      </c>
      <c r="F149" s="231" t="s">
        <v>1886</v>
      </c>
      <c r="G149" s="232" t="s">
        <v>176</v>
      </c>
      <c r="H149" s="233">
        <v>57</v>
      </c>
      <c r="I149" s="234"/>
      <c r="J149" s="235">
        <f>ROUND(I149*H149,2)</f>
        <v>0</v>
      </c>
      <c r="K149" s="231" t="s">
        <v>196</v>
      </c>
      <c r="L149" s="39"/>
      <c r="M149" s="236" t="s">
        <v>1</v>
      </c>
      <c r="N149" s="237" t="s">
        <v>41</v>
      </c>
      <c r="O149" s="82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AR149" s="240" t="s">
        <v>230</v>
      </c>
      <c r="AT149" s="240" t="s">
        <v>168</v>
      </c>
      <c r="AU149" s="240" t="s">
        <v>89</v>
      </c>
      <c r="AY149" s="13" t="s">
        <v>166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3" t="s">
        <v>83</v>
      </c>
      <c r="BK149" s="241">
        <f>ROUND(I149*H149,2)</f>
        <v>0</v>
      </c>
      <c r="BL149" s="13" t="s">
        <v>230</v>
      </c>
      <c r="BM149" s="240" t="s">
        <v>1887</v>
      </c>
    </row>
    <row r="150" s="1" customFormat="1" ht="16.5" customHeight="1">
      <c r="B150" s="34"/>
      <c r="C150" s="242" t="s">
        <v>255</v>
      </c>
      <c r="D150" s="242" t="s">
        <v>394</v>
      </c>
      <c r="E150" s="243" t="s">
        <v>1888</v>
      </c>
      <c r="F150" s="244" t="s">
        <v>1889</v>
      </c>
      <c r="G150" s="245" t="s">
        <v>176</v>
      </c>
      <c r="H150" s="246">
        <v>5</v>
      </c>
      <c r="I150" s="247"/>
      <c r="J150" s="248">
        <f>ROUND(I150*H150,2)</f>
        <v>0</v>
      </c>
      <c r="K150" s="244" t="s">
        <v>196</v>
      </c>
      <c r="L150" s="249"/>
      <c r="M150" s="250" t="s">
        <v>1</v>
      </c>
      <c r="N150" s="251" t="s">
        <v>41</v>
      </c>
      <c r="O150" s="82"/>
      <c r="P150" s="238">
        <f>O150*H150</f>
        <v>0</v>
      </c>
      <c r="Q150" s="238">
        <v>0.00042999999999999999</v>
      </c>
      <c r="R150" s="238">
        <f>Q150*H150</f>
        <v>0.00215</v>
      </c>
      <c r="S150" s="238">
        <v>0</v>
      </c>
      <c r="T150" s="239">
        <f>S150*H150</f>
        <v>0</v>
      </c>
      <c r="AR150" s="240" t="s">
        <v>296</v>
      </c>
      <c r="AT150" s="240" t="s">
        <v>394</v>
      </c>
      <c r="AU150" s="240" t="s">
        <v>89</v>
      </c>
      <c r="AY150" s="13" t="s">
        <v>166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3" t="s">
        <v>83</v>
      </c>
      <c r="BK150" s="241">
        <f>ROUND(I150*H150,2)</f>
        <v>0</v>
      </c>
      <c r="BL150" s="13" t="s">
        <v>230</v>
      </c>
      <c r="BM150" s="240" t="s">
        <v>1890</v>
      </c>
    </row>
    <row r="151" s="1" customFormat="1" ht="16.5" customHeight="1">
      <c r="B151" s="34"/>
      <c r="C151" s="242" t="s">
        <v>259</v>
      </c>
      <c r="D151" s="242" t="s">
        <v>394</v>
      </c>
      <c r="E151" s="243" t="s">
        <v>1891</v>
      </c>
      <c r="F151" s="244" t="s">
        <v>1892</v>
      </c>
      <c r="G151" s="245" t="s">
        <v>176</v>
      </c>
      <c r="H151" s="246">
        <v>20</v>
      </c>
      <c r="I151" s="247"/>
      <c r="J151" s="248">
        <f>ROUND(I151*H151,2)</f>
        <v>0</v>
      </c>
      <c r="K151" s="244" t="s">
        <v>196</v>
      </c>
      <c r="L151" s="249"/>
      <c r="M151" s="250" t="s">
        <v>1</v>
      </c>
      <c r="N151" s="251" t="s">
        <v>41</v>
      </c>
      <c r="O151" s="82"/>
      <c r="P151" s="238">
        <f>O151*H151</f>
        <v>0</v>
      </c>
      <c r="Q151" s="238">
        <v>0.00016000000000000001</v>
      </c>
      <c r="R151" s="238">
        <f>Q151*H151</f>
        <v>0.0032000000000000002</v>
      </c>
      <c r="S151" s="238">
        <v>0</v>
      </c>
      <c r="T151" s="239">
        <f>S151*H151</f>
        <v>0</v>
      </c>
      <c r="AR151" s="240" t="s">
        <v>296</v>
      </c>
      <c r="AT151" s="240" t="s">
        <v>394</v>
      </c>
      <c r="AU151" s="240" t="s">
        <v>89</v>
      </c>
      <c r="AY151" s="13" t="s">
        <v>166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3" t="s">
        <v>83</v>
      </c>
      <c r="BK151" s="241">
        <f>ROUND(I151*H151,2)</f>
        <v>0</v>
      </c>
      <c r="BL151" s="13" t="s">
        <v>230</v>
      </c>
      <c r="BM151" s="240" t="s">
        <v>1893</v>
      </c>
    </row>
    <row r="152" s="1" customFormat="1" ht="24" customHeight="1">
      <c r="B152" s="34"/>
      <c r="C152" s="242" t="s">
        <v>263</v>
      </c>
      <c r="D152" s="242" t="s">
        <v>394</v>
      </c>
      <c r="E152" s="243" t="s">
        <v>1894</v>
      </c>
      <c r="F152" s="244" t="s">
        <v>1895</v>
      </c>
      <c r="G152" s="245" t="s">
        <v>176</v>
      </c>
      <c r="H152" s="246">
        <v>32</v>
      </c>
      <c r="I152" s="247"/>
      <c r="J152" s="248">
        <f>ROUND(I152*H152,2)</f>
        <v>0</v>
      </c>
      <c r="K152" s="244" t="s">
        <v>196</v>
      </c>
      <c r="L152" s="249"/>
      <c r="M152" s="250" t="s">
        <v>1</v>
      </c>
      <c r="N152" s="251" t="s">
        <v>41</v>
      </c>
      <c r="O152" s="82"/>
      <c r="P152" s="238">
        <f>O152*H152</f>
        <v>0</v>
      </c>
      <c r="Q152" s="238">
        <v>0.00025999999999999998</v>
      </c>
      <c r="R152" s="238">
        <f>Q152*H152</f>
        <v>0.0083199999999999993</v>
      </c>
      <c r="S152" s="238">
        <v>0</v>
      </c>
      <c r="T152" s="239">
        <f>S152*H152</f>
        <v>0</v>
      </c>
      <c r="AR152" s="240" t="s">
        <v>296</v>
      </c>
      <c r="AT152" s="240" t="s">
        <v>394</v>
      </c>
      <c r="AU152" s="240" t="s">
        <v>89</v>
      </c>
      <c r="AY152" s="13" t="s">
        <v>166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3" t="s">
        <v>83</v>
      </c>
      <c r="BK152" s="241">
        <f>ROUND(I152*H152,2)</f>
        <v>0</v>
      </c>
      <c r="BL152" s="13" t="s">
        <v>230</v>
      </c>
      <c r="BM152" s="240" t="s">
        <v>1896</v>
      </c>
    </row>
    <row r="153" s="1" customFormat="1" ht="24" customHeight="1">
      <c r="B153" s="34"/>
      <c r="C153" s="229" t="s">
        <v>267</v>
      </c>
      <c r="D153" s="229" t="s">
        <v>168</v>
      </c>
      <c r="E153" s="230" t="s">
        <v>1897</v>
      </c>
      <c r="F153" s="231" t="s">
        <v>1898</v>
      </c>
      <c r="G153" s="232" t="s">
        <v>176</v>
      </c>
      <c r="H153" s="233">
        <v>16</v>
      </c>
      <c r="I153" s="234"/>
      <c r="J153" s="235">
        <f>ROUND(I153*H153,2)</f>
        <v>0</v>
      </c>
      <c r="K153" s="231" t="s">
        <v>1</v>
      </c>
      <c r="L153" s="39"/>
      <c r="M153" s="236" t="s">
        <v>1</v>
      </c>
      <c r="N153" s="237" t="s">
        <v>41</v>
      </c>
      <c r="O153" s="82"/>
      <c r="P153" s="238">
        <f>O153*H153</f>
        <v>0</v>
      </c>
      <c r="Q153" s="238">
        <v>0</v>
      </c>
      <c r="R153" s="238">
        <f>Q153*H153</f>
        <v>0</v>
      </c>
      <c r="S153" s="238">
        <v>0</v>
      </c>
      <c r="T153" s="239">
        <f>S153*H153</f>
        <v>0</v>
      </c>
      <c r="AR153" s="240" t="s">
        <v>230</v>
      </c>
      <c r="AT153" s="240" t="s">
        <v>168</v>
      </c>
      <c r="AU153" s="240" t="s">
        <v>89</v>
      </c>
      <c r="AY153" s="13" t="s">
        <v>166</v>
      </c>
      <c r="BE153" s="241">
        <f>IF(N153="základní",J153,0)</f>
        <v>0</v>
      </c>
      <c r="BF153" s="241">
        <f>IF(N153="snížená",J153,0)</f>
        <v>0</v>
      </c>
      <c r="BG153" s="241">
        <f>IF(N153="zákl. přenesená",J153,0)</f>
        <v>0</v>
      </c>
      <c r="BH153" s="241">
        <f>IF(N153="sníž. přenesená",J153,0)</f>
        <v>0</v>
      </c>
      <c r="BI153" s="241">
        <f>IF(N153="nulová",J153,0)</f>
        <v>0</v>
      </c>
      <c r="BJ153" s="13" t="s">
        <v>83</v>
      </c>
      <c r="BK153" s="241">
        <f>ROUND(I153*H153,2)</f>
        <v>0</v>
      </c>
      <c r="BL153" s="13" t="s">
        <v>230</v>
      </c>
      <c r="BM153" s="240" t="s">
        <v>1899</v>
      </c>
    </row>
    <row r="154" s="1" customFormat="1" ht="16.5" customHeight="1">
      <c r="B154" s="34"/>
      <c r="C154" s="242" t="s">
        <v>271</v>
      </c>
      <c r="D154" s="242" t="s">
        <v>394</v>
      </c>
      <c r="E154" s="243" t="s">
        <v>1900</v>
      </c>
      <c r="F154" s="244" t="s">
        <v>1901</v>
      </c>
      <c r="G154" s="245" t="s">
        <v>992</v>
      </c>
      <c r="H154" s="246">
        <v>16</v>
      </c>
      <c r="I154" s="247"/>
      <c r="J154" s="248">
        <f>ROUND(I154*H154,2)</f>
        <v>0</v>
      </c>
      <c r="K154" s="244" t="s">
        <v>1</v>
      </c>
      <c r="L154" s="249"/>
      <c r="M154" s="250" t="s">
        <v>1</v>
      </c>
      <c r="N154" s="251" t="s">
        <v>41</v>
      </c>
      <c r="O154" s="82"/>
      <c r="P154" s="238">
        <f>O154*H154</f>
        <v>0</v>
      </c>
      <c r="Q154" s="238">
        <v>0.001</v>
      </c>
      <c r="R154" s="238">
        <f>Q154*H154</f>
        <v>0.016</v>
      </c>
      <c r="S154" s="238">
        <v>0</v>
      </c>
      <c r="T154" s="239">
        <f>S154*H154</f>
        <v>0</v>
      </c>
      <c r="AR154" s="240" t="s">
        <v>296</v>
      </c>
      <c r="AT154" s="240" t="s">
        <v>394</v>
      </c>
      <c r="AU154" s="240" t="s">
        <v>89</v>
      </c>
      <c r="AY154" s="13" t="s">
        <v>166</v>
      </c>
      <c r="BE154" s="241">
        <f>IF(N154="základní",J154,0)</f>
        <v>0</v>
      </c>
      <c r="BF154" s="241">
        <f>IF(N154="snížená",J154,0)</f>
        <v>0</v>
      </c>
      <c r="BG154" s="241">
        <f>IF(N154="zákl. přenesená",J154,0)</f>
        <v>0</v>
      </c>
      <c r="BH154" s="241">
        <f>IF(N154="sníž. přenesená",J154,0)</f>
        <v>0</v>
      </c>
      <c r="BI154" s="241">
        <f>IF(N154="nulová",J154,0)</f>
        <v>0</v>
      </c>
      <c r="BJ154" s="13" t="s">
        <v>83</v>
      </c>
      <c r="BK154" s="241">
        <f>ROUND(I154*H154,2)</f>
        <v>0</v>
      </c>
      <c r="BL154" s="13" t="s">
        <v>230</v>
      </c>
      <c r="BM154" s="240" t="s">
        <v>1902</v>
      </c>
    </row>
    <row r="155" s="1" customFormat="1" ht="24" customHeight="1">
      <c r="B155" s="34"/>
      <c r="C155" s="229" t="s">
        <v>275</v>
      </c>
      <c r="D155" s="229" t="s">
        <v>168</v>
      </c>
      <c r="E155" s="230" t="s">
        <v>1903</v>
      </c>
      <c r="F155" s="231" t="s">
        <v>1904</v>
      </c>
      <c r="G155" s="232" t="s">
        <v>176</v>
      </c>
      <c r="H155" s="233">
        <v>1</v>
      </c>
      <c r="I155" s="234"/>
      <c r="J155" s="235">
        <f>ROUND(I155*H155,2)</f>
        <v>0</v>
      </c>
      <c r="K155" s="231" t="s">
        <v>1</v>
      </c>
      <c r="L155" s="39"/>
      <c r="M155" s="253" t="s">
        <v>1</v>
      </c>
      <c r="N155" s="254" t="s">
        <v>41</v>
      </c>
      <c r="O155" s="255"/>
      <c r="P155" s="256">
        <f>O155*H155</f>
        <v>0</v>
      </c>
      <c r="Q155" s="256">
        <v>0</v>
      </c>
      <c r="R155" s="256">
        <f>Q155*H155</f>
        <v>0</v>
      </c>
      <c r="S155" s="256">
        <v>0</v>
      </c>
      <c r="T155" s="257">
        <f>S155*H155</f>
        <v>0</v>
      </c>
      <c r="AR155" s="240" t="s">
        <v>230</v>
      </c>
      <c r="AT155" s="240" t="s">
        <v>168</v>
      </c>
      <c r="AU155" s="240" t="s">
        <v>89</v>
      </c>
      <c r="AY155" s="13" t="s">
        <v>166</v>
      </c>
      <c r="BE155" s="241">
        <f>IF(N155="základní",J155,0)</f>
        <v>0</v>
      </c>
      <c r="BF155" s="241">
        <f>IF(N155="snížená",J155,0)</f>
        <v>0</v>
      </c>
      <c r="BG155" s="241">
        <f>IF(N155="zákl. přenesená",J155,0)</f>
        <v>0</v>
      </c>
      <c r="BH155" s="241">
        <f>IF(N155="sníž. přenesená",J155,0)</f>
        <v>0</v>
      </c>
      <c r="BI155" s="241">
        <f>IF(N155="nulová",J155,0)</f>
        <v>0</v>
      </c>
      <c r="BJ155" s="13" t="s">
        <v>83</v>
      </c>
      <c r="BK155" s="241">
        <f>ROUND(I155*H155,2)</f>
        <v>0</v>
      </c>
      <c r="BL155" s="13" t="s">
        <v>230</v>
      </c>
      <c r="BM155" s="240" t="s">
        <v>1905</v>
      </c>
    </row>
    <row r="156" s="1" customFormat="1" ht="6.96" customHeight="1">
      <c r="B156" s="57"/>
      <c r="C156" s="58"/>
      <c r="D156" s="58"/>
      <c r="E156" s="58"/>
      <c r="F156" s="58"/>
      <c r="G156" s="58"/>
      <c r="H156" s="58"/>
      <c r="I156" s="179"/>
      <c r="J156" s="58"/>
      <c r="K156" s="58"/>
      <c r="L156" s="39"/>
    </row>
  </sheetData>
  <sheetProtection sheet="1" autoFilter="0" formatColumns="0" formatRows="0" objects="1" scenarios="1" spinCount="100000" saltValue="On2bTskG07RichfblM9qytUpwCbyuNbFsymOomMDwRFItAMiDKVs2VF9fZXeexLzdQR4NASCxT4FeNaukBC0LA==" hashValue="LtlMo/fiTLmowXAtWhhAr0rx8n6IjzqBJLImGhL8BiZPR8LNQ1gkSm5nCsVkk2bLBJPPRTvlwOP/0rLozpP1FA==" algorithmName="SHA-512" password="CC35"/>
  <autoFilter ref="C125:K155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8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106</v>
      </c>
    </row>
    <row r="3" ht="6.96" customHeight="1">
      <c r="B3" s="139"/>
      <c r="C3" s="140"/>
      <c r="D3" s="140"/>
      <c r="E3" s="140"/>
      <c r="F3" s="140"/>
      <c r="G3" s="140"/>
      <c r="H3" s="140"/>
      <c r="I3" s="141"/>
      <c r="J3" s="140"/>
      <c r="K3" s="140"/>
      <c r="L3" s="16"/>
      <c r="AT3" s="13" t="s">
        <v>89</v>
      </c>
    </row>
    <row r="4" ht="24.96" customHeight="1">
      <c r="B4" s="16"/>
      <c r="D4" s="142" t="s">
        <v>116</v>
      </c>
      <c r="L4" s="16"/>
      <c r="M4" s="143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44" t="s">
        <v>17</v>
      </c>
      <c r="L6" s="16"/>
    </row>
    <row r="7" ht="16.5" customHeight="1">
      <c r="B7" s="16"/>
      <c r="E7" s="145" t="str">
        <f>'Rekapitulace stavby'!K6</f>
        <v>Zpracování zemědělských produktů Ekofarmy Kosař</v>
      </c>
      <c r="F7" s="144"/>
      <c r="G7" s="144"/>
      <c r="H7" s="144"/>
      <c r="L7" s="16"/>
    </row>
    <row r="8">
      <c r="B8" s="16"/>
      <c r="D8" s="144" t="s">
        <v>117</v>
      </c>
      <c r="L8" s="16"/>
    </row>
    <row r="9" ht="16.5" customHeight="1">
      <c r="B9" s="16"/>
      <c r="E9" s="145" t="s">
        <v>118</v>
      </c>
      <c r="L9" s="16"/>
    </row>
    <row r="10" ht="12" customHeight="1">
      <c r="B10" s="16"/>
      <c r="D10" s="144" t="s">
        <v>119</v>
      </c>
      <c r="L10" s="16"/>
    </row>
    <row r="11" s="1" customFormat="1" ht="16.5" customHeight="1">
      <c r="B11" s="39"/>
      <c r="E11" s="158" t="s">
        <v>1439</v>
      </c>
      <c r="F11" s="1"/>
      <c r="G11" s="1"/>
      <c r="H11" s="1"/>
      <c r="I11" s="146"/>
      <c r="L11" s="39"/>
    </row>
    <row r="12" s="1" customFormat="1" ht="12" customHeight="1">
      <c r="B12" s="39"/>
      <c r="D12" s="144" t="s">
        <v>1440</v>
      </c>
      <c r="I12" s="146"/>
      <c r="L12" s="39"/>
    </row>
    <row r="13" s="1" customFormat="1" ht="36.96" customHeight="1">
      <c r="B13" s="39"/>
      <c r="E13" s="147" t="s">
        <v>1906</v>
      </c>
      <c r="F13" s="1"/>
      <c r="G13" s="1"/>
      <c r="H13" s="1"/>
      <c r="I13" s="146"/>
      <c r="L13" s="39"/>
    </row>
    <row r="14" s="1" customFormat="1">
      <c r="B14" s="39"/>
      <c r="I14" s="146"/>
      <c r="L14" s="39"/>
    </row>
    <row r="15" s="1" customFormat="1" ht="12" customHeight="1">
      <c r="B15" s="39"/>
      <c r="D15" s="144" t="s">
        <v>19</v>
      </c>
      <c r="F15" s="132" t="s">
        <v>1</v>
      </c>
      <c r="I15" s="148" t="s">
        <v>20</v>
      </c>
      <c r="J15" s="132" t="s">
        <v>1</v>
      </c>
      <c r="L15" s="39"/>
    </row>
    <row r="16" s="1" customFormat="1" ht="12" customHeight="1">
      <c r="B16" s="39"/>
      <c r="D16" s="144" t="s">
        <v>21</v>
      </c>
      <c r="F16" s="132" t="s">
        <v>22</v>
      </c>
      <c r="I16" s="148" t="s">
        <v>23</v>
      </c>
      <c r="J16" s="149" t="str">
        <f>'Rekapitulace stavby'!AN8</f>
        <v>10. 12. 2018</v>
      </c>
      <c r="L16" s="39"/>
    </row>
    <row r="17" s="1" customFormat="1" ht="10.8" customHeight="1">
      <c r="B17" s="39"/>
      <c r="I17" s="146"/>
      <c r="L17" s="39"/>
    </row>
    <row r="18" s="1" customFormat="1" ht="12" customHeight="1">
      <c r="B18" s="39"/>
      <c r="D18" s="144" t="s">
        <v>25</v>
      </c>
      <c r="I18" s="148" t="s">
        <v>26</v>
      </c>
      <c r="J18" s="132" t="s">
        <v>1</v>
      </c>
      <c r="L18" s="39"/>
    </row>
    <row r="19" s="1" customFormat="1" ht="18" customHeight="1">
      <c r="B19" s="39"/>
      <c r="E19" s="132" t="s">
        <v>27</v>
      </c>
      <c r="I19" s="148" t="s">
        <v>28</v>
      </c>
      <c r="J19" s="132" t="s">
        <v>1</v>
      </c>
      <c r="L19" s="39"/>
    </row>
    <row r="20" s="1" customFormat="1" ht="6.96" customHeight="1">
      <c r="B20" s="39"/>
      <c r="I20" s="146"/>
      <c r="L20" s="39"/>
    </row>
    <row r="21" s="1" customFormat="1" ht="12" customHeight="1">
      <c r="B21" s="39"/>
      <c r="D21" s="144" t="s">
        <v>29</v>
      </c>
      <c r="I21" s="148" t="s">
        <v>26</v>
      </c>
      <c r="J21" s="29" t="str">
        <f>'Rekapitulace stavby'!AN13</f>
        <v>Vyplň údaj</v>
      </c>
      <c r="L21" s="39"/>
    </row>
    <row r="22" s="1" customFormat="1" ht="18" customHeight="1">
      <c r="B22" s="39"/>
      <c r="E22" s="29" t="str">
        <f>'Rekapitulace stavby'!E14</f>
        <v>Vyplň údaj</v>
      </c>
      <c r="F22" s="132"/>
      <c r="G22" s="132"/>
      <c r="H22" s="132"/>
      <c r="I22" s="148" t="s">
        <v>28</v>
      </c>
      <c r="J22" s="29" t="str">
        <f>'Rekapitulace stavby'!AN14</f>
        <v>Vyplň údaj</v>
      </c>
      <c r="L22" s="39"/>
    </row>
    <row r="23" s="1" customFormat="1" ht="6.96" customHeight="1">
      <c r="B23" s="39"/>
      <c r="I23" s="146"/>
      <c r="L23" s="39"/>
    </row>
    <row r="24" s="1" customFormat="1" ht="12" customHeight="1">
      <c r="B24" s="39"/>
      <c r="D24" s="144" t="s">
        <v>31</v>
      </c>
      <c r="I24" s="148" t="s">
        <v>26</v>
      </c>
      <c r="J24" s="132" t="str">
        <f>IF('Rekapitulace stavby'!AN16="","",'Rekapitulace stavby'!AN16)</f>
        <v/>
      </c>
      <c r="L24" s="39"/>
    </row>
    <row r="25" s="1" customFormat="1" ht="18" customHeight="1">
      <c r="B25" s="39"/>
      <c r="E25" s="132" t="str">
        <f>IF('Rekapitulace stavby'!E17="","",'Rekapitulace stavby'!E17)</f>
        <v xml:space="preserve"> </v>
      </c>
      <c r="I25" s="148" t="s">
        <v>28</v>
      </c>
      <c r="J25" s="132" t="str">
        <f>IF('Rekapitulace stavby'!AN17="","",'Rekapitulace stavby'!AN17)</f>
        <v/>
      </c>
      <c r="L25" s="39"/>
    </row>
    <row r="26" s="1" customFormat="1" ht="6.96" customHeight="1">
      <c r="B26" s="39"/>
      <c r="I26" s="146"/>
      <c r="L26" s="39"/>
    </row>
    <row r="27" s="1" customFormat="1" ht="12" customHeight="1">
      <c r="B27" s="39"/>
      <c r="D27" s="144" t="s">
        <v>34</v>
      </c>
      <c r="I27" s="148" t="s">
        <v>26</v>
      </c>
      <c r="J27" s="132" t="str">
        <f>IF('Rekapitulace stavby'!AN19="","",'Rekapitulace stavby'!AN19)</f>
        <v/>
      </c>
      <c r="L27" s="39"/>
    </row>
    <row r="28" s="1" customFormat="1" ht="18" customHeight="1">
      <c r="B28" s="39"/>
      <c r="E28" s="132" t="str">
        <f>IF('Rekapitulace stavby'!E20="","",'Rekapitulace stavby'!E20)</f>
        <v xml:space="preserve"> </v>
      </c>
      <c r="I28" s="148" t="s">
        <v>28</v>
      </c>
      <c r="J28" s="132" t="str">
        <f>IF('Rekapitulace stavby'!AN20="","",'Rekapitulace stavby'!AN20)</f>
        <v/>
      </c>
      <c r="L28" s="39"/>
    </row>
    <row r="29" s="1" customFormat="1" ht="6.96" customHeight="1">
      <c r="B29" s="39"/>
      <c r="I29" s="146"/>
      <c r="L29" s="39"/>
    </row>
    <row r="30" s="1" customFormat="1" ht="12" customHeight="1">
      <c r="B30" s="39"/>
      <c r="D30" s="144" t="s">
        <v>35</v>
      </c>
      <c r="I30" s="146"/>
      <c r="L30" s="39"/>
    </row>
    <row r="31" s="7" customFormat="1" ht="16.5" customHeight="1">
      <c r="B31" s="150"/>
      <c r="E31" s="151" t="s">
        <v>1</v>
      </c>
      <c r="F31" s="151"/>
      <c r="G31" s="151"/>
      <c r="H31" s="151"/>
      <c r="I31" s="152"/>
      <c r="L31" s="150"/>
    </row>
    <row r="32" s="1" customFormat="1" ht="6.96" customHeight="1">
      <c r="B32" s="39"/>
      <c r="I32" s="146"/>
      <c r="L32" s="39"/>
    </row>
    <row r="33" s="1" customFormat="1" ht="6.96" customHeight="1">
      <c r="B33" s="39"/>
      <c r="D33" s="74"/>
      <c r="E33" s="74"/>
      <c r="F33" s="74"/>
      <c r="G33" s="74"/>
      <c r="H33" s="74"/>
      <c r="I33" s="153"/>
      <c r="J33" s="74"/>
      <c r="K33" s="74"/>
      <c r="L33" s="39"/>
    </row>
    <row r="34" s="1" customFormat="1" ht="25.44" customHeight="1">
      <c r="B34" s="39"/>
      <c r="D34" s="154" t="s">
        <v>36</v>
      </c>
      <c r="I34" s="146"/>
      <c r="J34" s="155">
        <f>ROUND(J126, 2)</f>
        <v>0</v>
      </c>
      <c r="L34" s="39"/>
    </row>
    <row r="35" s="1" customFormat="1" ht="6.96" customHeight="1">
      <c r="B35" s="39"/>
      <c r="D35" s="74"/>
      <c r="E35" s="74"/>
      <c r="F35" s="74"/>
      <c r="G35" s="74"/>
      <c r="H35" s="74"/>
      <c r="I35" s="153"/>
      <c r="J35" s="74"/>
      <c r="K35" s="74"/>
      <c r="L35" s="39"/>
    </row>
    <row r="36" s="1" customFormat="1" ht="14.4" customHeight="1">
      <c r="B36" s="39"/>
      <c r="F36" s="156" t="s">
        <v>38</v>
      </c>
      <c r="I36" s="157" t="s">
        <v>37</v>
      </c>
      <c r="J36" s="156" t="s">
        <v>39</v>
      </c>
      <c r="L36" s="39"/>
    </row>
    <row r="37" s="1" customFormat="1" ht="14.4" customHeight="1">
      <c r="B37" s="39"/>
      <c r="D37" s="158" t="s">
        <v>40</v>
      </c>
      <c r="E37" s="144" t="s">
        <v>41</v>
      </c>
      <c r="F37" s="159">
        <f>ROUND((SUM(BE126:BE134)),  2)</f>
        <v>0</v>
      </c>
      <c r="I37" s="160">
        <v>0.20999999999999999</v>
      </c>
      <c r="J37" s="159">
        <f>ROUND(((SUM(BE126:BE134))*I37),  2)</f>
        <v>0</v>
      </c>
      <c r="L37" s="39"/>
    </row>
    <row r="38" s="1" customFormat="1" ht="14.4" customHeight="1">
      <c r="B38" s="39"/>
      <c r="E38" s="144" t="s">
        <v>42</v>
      </c>
      <c r="F38" s="159">
        <f>ROUND((SUM(BF126:BF134)),  2)</f>
        <v>0</v>
      </c>
      <c r="I38" s="160">
        <v>0.14999999999999999</v>
      </c>
      <c r="J38" s="159">
        <f>ROUND(((SUM(BF126:BF134))*I38),  2)</f>
        <v>0</v>
      </c>
      <c r="L38" s="39"/>
    </row>
    <row r="39" hidden="1" s="1" customFormat="1" ht="14.4" customHeight="1">
      <c r="B39" s="39"/>
      <c r="E39" s="144" t="s">
        <v>43</v>
      </c>
      <c r="F39" s="159">
        <f>ROUND((SUM(BG126:BG134)),  2)</f>
        <v>0</v>
      </c>
      <c r="I39" s="160">
        <v>0.20999999999999999</v>
      </c>
      <c r="J39" s="159">
        <f>0</f>
        <v>0</v>
      </c>
      <c r="L39" s="39"/>
    </row>
    <row r="40" hidden="1" s="1" customFormat="1" ht="14.4" customHeight="1">
      <c r="B40" s="39"/>
      <c r="E40" s="144" t="s">
        <v>44</v>
      </c>
      <c r="F40" s="159">
        <f>ROUND((SUM(BH126:BH134)),  2)</f>
        <v>0</v>
      </c>
      <c r="I40" s="160">
        <v>0.14999999999999999</v>
      </c>
      <c r="J40" s="159">
        <f>0</f>
        <v>0</v>
      </c>
      <c r="L40" s="39"/>
    </row>
    <row r="41" hidden="1" s="1" customFormat="1" ht="14.4" customHeight="1">
      <c r="B41" s="39"/>
      <c r="E41" s="144" t="s">
        <v>45</v>
      </c>
      <c r="F41" s="159">
        <f>ROUND((SUM(BI126:BI134)),  2)</f>
        <v>0</v>
      </c>
      <c r="I41" s="160">
        <v>0</v>
      </c>
      <c r="J41" s="159">
        <f>0</f>
        <v>0</v>
      </c>
      <c r="L41" s="39"/>
    </row>
    <row r="42" s="1" customFormat="1" ht="6.96" customHeight="1">
      <c r="B42" s="39"/>
      <c r="I42" s="146"/>
      <c r="L42" s="39"/>
    </row>
    <row r="43" s="1" customFormat="1" ht="25.44" customHeight="1">
      <c r="B43" s="39"/>
      <c r="C43" s="161"/>
      <c r="D43" s="162" t="s">
        <v>46</v>
      </c>
      <c r="E43" s="163"/>
      <c r="F43" s="163"/>
      <c r="G43" s="164" t="s">
        <v>47</v>
      </c>
      <c r="H43" s="165" t="s">
        <v>48</v>
      </c>
      <c r="I43" s="166"/>
      <c r="J43" s="167">
        <f>SUM(J34:J41)</f>
        <v>0</v>
      </c>
      <c r="K43" s="168"/>
      <c r="L43" s="39"/>
    </row>
    <row r="44" s="1" customFormat="1" ht="14.4" customHeight="1">
      <c r="B44" s="39"/>
      <c r="I44" s="146"/>
      <c r="L44" s="39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39"/>
      <c r="D50" s="169" t="s">
        <v>49</v>
      </c>
      <c r="E50" s="170"/>
      <c r="F50" s="170"/>
      <c r="G50" s="169" t="s">
        <v>50</v>
      </c>
      <c r="H50" s="170"/>
      <c r="I50" s="171"/>
      <c r="J50" s="170"/>
      <c r="K50" s="170"/>
      <c r="L50" s="3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39"/>
      <c r="D61" s="172" t="s">
        <v>51</v>
      </c>
      <c r="E61" s="173"/>
      <c r="F61" s="174" t="s">
        <v>52</v>
      </c>
      <c r="G61" s="172" t="s">
        <v>51</v>
      </c>
      <c r="H61" s="173"/>
      <c r="I61" s="175"/>
      <c r="J61" s="176" t="s">
        <v>52</v>
      </c>
      <c r="K61" s="173"/>
      <c r="L61" s="39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39"/>
      <c r="D65" s="169" t="s">
        <v>53</v>
      </c>
      <c r="E65" s="170"/>
      <c r="F65" s="170"/>
      <c r="G65" s="169" t="s">
        <v>54</v>
      </c>
      <c r="H65" s="170"/>
      <c r="I65" s="171"/>
      <c r="J65" s="170"/>
      <c r="K65" s="170"/>
      <c r="L65" s="39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39"/>
      <c r="D76" s="172" t="s">
        <v>51</v>
      </c>
      <c r="E76" s="173"/>
      <c r="F76" s="174" t="s">
        <v>52</v>
      </c>
      <c r="G76" s="172" t="s">
        <v>51</v>
      </c>
      <c r="H76" s="173"/>
      <c r="I76" s="175"/>
      <c r="J76" s="176" t="s">
        <v>52</v>
      </c>
      <c r="K76" s="173"/>
      <c r="L76" s="39"/>
    </row>
    <row r="77" s="1" customFormat="1" ht="14.4" customHeight="1">
      <c r="B77" s="177"/>
      <c r="C77" s="178"/>
      <c r="D77" s="178"/>
      <c r="E77" s="178"/>
      <c r="F77" s="178"/>
      <c r="G77" s="178"/>
      <c r="H77" s="178"/>
      <c r="I77" s="179"/>
      <c r="J77" s="178"/>
      <c r="K77" s="178"/>
      <c r="L77" s="39"/>
    </row>
    <row r="81" s="1" customFormat="1" ht="6.96" customHeight="1">
      <c r="B81" s="180"/>
      <c r="C81" s="181"/>
      <c r="D81" s="181"/>
      <c r="E81" s="181"/>
      <c r="F81" s="181"/>
      <c r="G81" s="181"/>
      <c r="H81" s="181"/>
      <c r="I81" s="182"/>
      <c r="J81" s="181"/>
      <c r="K81" s="181"/>
      <c r="L81" s="39"/>
    </row>
    <row r="82" s="1" customFormat="1" ht="24.96" customHeight="1">
      <c r="B82" s="34"/>
      <c r="C82" s="19" t="s">
        <v>121</v>
      </c>
      <c r="D82" s="35"/>
      <c r="E82" s="35"/>
      <c r="F82" s="35"/>
      <c r="G82" s="35"/>
      <c r="H82" s="35"/>
      <c r="I82" s="146"/>
      <c r="J82" s="35"/>
      <c r="K82" s="35"/>
      <c r="L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46"/>
      <c r="J83" s="35"/>
      <c r="K83" s="35"/>
      <c r="L83" s="39"/>
    </row>
    <row r="84" s="1" customFormat="1" ht="12" customHeight="1">
      <c r="B84" s="34"/>
      <c r="C84" s="28" t="s">
        <v>17</v>
      </c>
      <c r="D84" s="35"/>
      <c r="E84" s="35"/>
      <c r="F84" s="35"/>
      <c r="G84" s="35"/>
      <c r="H84" s="35"/>
      <c r="I84" s="146"/>
      <c r="J84" s="35"/>
      <c r="K84" s="35"/>
      <c r="L84" s="39"/>
    </row>
    <row r="85" s="1" customFormat="1" ht="16.5" customHeight="1">
      <c r="B85" s="34"/>
      <c r="C85" s="35"/>
      <c r="D85" s="35"/>
      <c r="E85" s="183" t="str">
        <f>E7</f>
        <v>Zpracování zemědělských produktů Ekofarmy Kosař</v>
      </c>
      <c r="F85" s="28"/>
      <c r="G85" s="28"/>
      <c r="H85" s="28"/>
      <c r="I85" s="146"/>
      <c r="J85" s="35"/>
      <c r="K85" s="35"/>
      <c r="L85" s="39"/>
    </row>
    <row r="86" ht="12" customHeight="1">
      <c r="B86" s="17"/>
      <c r="C86" s="28" t="s">
        <v>117</v>
      </c>
      <c r="D86" s="18"/>
      <c r="E86" s="18"/>
      <c r="F86" s="18"/>
      <c r="G86" s="18"/>
      <c r="H86" s="18"/>
      <c r="I86" s="138"/>
      <c r="J86" s="18"/>
      <c r="K86" s="18"/>
      <c r="L86" s="16"/>
    </row>
    <row r="87" ht="16.5" customHeight="1">
      <c r="B87" s="17"/>
      <c r="C87" s="18"/>
      <c r="D87" s="18"/>
      <c r="E87" s="183" t="s">
        <v>118</v>
      </c>
      <c r="F87" s="18"/>
      <c r="G87" s="18"/>
      <c r="H87" s="18"/>
      <c r="I87" s="138"/>
      <c r="J87" s="18"/>
      <c r="K87" s="18"/>
      <c r="L87" s="16"/>
    </row>
    <row r="88" ht="12" customHeight="1">
      <c r="B88" s="17"/>
      <c r="C88" s="28" t="s">
        <v>119</v>
      </c>
      <c r="D88" s="18"/>
      <c r="E88" s="18"/>
      <c r="F88" s="18"/>
      <c r="G88" s="18"/>
      <c r="H88" s="18"/>
      <c r="I88" s="138"/>
      <c r="J88" s="18"/>
      <c r="K88" s="18"/>
      <c r="L88" s="16"/>
    </row>
    <row r="89" s="1" customFormat="1" ht="16.5" customHeight="1">
      <c r="B89" s="34"/>
      <c r="C89" s="35"/>
      <c r="D89" s="35"/>
      <c r="E89" s="258" t="s">
        <v>1439</v>
      </c>
      <c r="F89" s="35"/>
      <c r="G89" s="35"/>
      <c r="H89" s="35"/>
      <c r="I89" s="146"/>
      <c r="J89" s="35"/>
      <c r="K89" s="35"/>
      <c r="L89" s="39"/>
    </row>
    <row r="90" s="1" customFormat="1" ht="12" customHeight="1">
      <c r="B90" s="34"/>
      <c r="C90" s="28" t="s">
        <v>1440</v>
      </c>
      <c r="D90" s="35"/>
      <c r="E90" s="35"/>
      <c r="F90" s="35"/>
      <c r="G90" s="35"/>
      <c r="H90" s="35"/>
      <c r="I90" s="146"/>
      <c r="J90" s="35"/>
      <c r="K90" s="35"/>
      <c r="L90" s="39"/>
    </row>
    <row r="91" s="1" customFormat="1" ht="16.5" customHeight="1">
      <c r="B91" s="34"/>
      <c r="C91" s="35"/>
      <c r="D91" s="35"/>
      <c r="E91" s="67" t="str">
        <f>E13</f>
        <v>03 - Výkopové a zemní práce</v>
      </c>
      <c r="F91" s="35"/>
      <c r="G91" s="35"/>
      <c r="H91" s="35"/>
      <c r="I91" s="146"/>
      <c r="J91" s="35"/>
      <c r="K91" s="35"/>
      <c r="L91" s="39"/>
    </row>
    <row r="92" s="1" customFormat="1" ht="6.96" customHeight="1">
      <c r="B92" s="34"/>
      <c r="C92" s="35"/>
      <c r="D92" s="35"/>
      <c r="E92" s="35"/>
      <c r="F92" s="35"/>
      <c r="G92" s="35"/>
      <c r="H92" s="35"/>
      <c r="I92" s="146"/>
      <c r="J92" s="35"/>
      <c r="K92" s="35"/>
      <c r="L92" s="39"/>
    </row>
    <row r="93" s="1" customFormat="1" ht="12" customHeight="1">
      <c r="B93" s="34"/>
      <c r="C93" s="28" t="s">
        <v>21</v>
      </c>
      <c r="D93" s="35"/>
      <c r="E93" s="35"/>
      <c r="F93" s="23" t="str">
        <f>F16</f>
        <v xml:space="preserve"> Nový Knín</v>
      </c>
      <c r="G93" s="35"/>
      <c r="H93" s="35"/>
      <c r="I93" s="148" t="s">
        <v>23</v>
      </c>
      <c r="J93" s="70" t="str">
        <f>IF(J16="","",J16)</f>
        <v>10. 12. 2018</v>
      </c>
      <c r="K93" s="35"/>
      <c r="L93" s="39"/>
    </row>
    <row r="94" s="1" customFormat="1" ht="6.96" customHeight="1">
      <c r="B94" s="34"/>
      <c r="C94" s="35"/>
      <c r="D94" s="35"/>
      <c r="E94" s="35"/>
      <c r="F94" s="35"/>
      <c r="G94" s="35"/>
      <c r="H94" s="35"/>
      <c r="I94" s="146"/>
      <c r="J94" s="35"/>
      <c r="K94" s="35"/>
      <c r="L94" s="39"/>
    </row>
    <row r="95" s="1" customFormat="1" ht="15.15" customHeight="1">
      <c r="B95" s="34"/>
      <c r="C95" s="28" t="s">
        <v>25</v>
      </c>
      <c r="D95" s="35"/>
      <c r="E95" s="35"/>
      <c r="F95" s="23" t="str">
        <f>E19</f>
        <v xml:space="preserve"> Ekofarma Kosařův mlýn, s.r.o.</v>
      </c>
      <c r="G95" s="35"/>
      <c r="H95" s="35"/>
      <c r="I95" s="148" t="s">
        <v>31</v>
      </c>
      <c r="J95" s="32" t="str">
        <f>E25</f>
        <v xml:space="preserve"> </v>
      </c>
      <c r="K95" s="35"/>
      <c r="L95" s="39"/>
    </row>
    <row r="96" s="1" customFormat="1" ht="15.15" customHeight="1">
      <c r="B96" s="34"/>
      <c r="C96" s="28" t="s">
        <v>29</v>
      </c>
      <c r="D96" s="35"/>
      <c r="E96" s="35"/>
      <c r="F96" s="23" t="str">
        <f>IF(E22="","",E22)</f>
        <v>Vyplň údaj</v>
      </c>
      <c r="G96" s="35"/>
      <c r="H96" s="35"/>
      <c r="I96" s="148" t="s">
        <v>34</v>
      </c>
      <c r="J96" s="32" t="str">
        <f>E28</f>
        <v xml:space="preserve"> </v>
      </c>
      <c r="K96" s="35"/>
      <c r="L96" s="39"/>
    </row>
    <row r="97" s="1" customFormat="1" ht="10.32" customHeight="1">
      <c r="B97" s="34"/>
      <c r="C97" s="35"/>
      <c r="D97" s="35"/>
      <c r="E97" s="35"/>
      <c r="F97" s="35"/>
      <c r="G97" s="35"/>
      <c r="H97" s="35"/>
      <c r="I97" s="146"/>
      <c r="J97" s="35"/>
      <c r="K97" s="35"/>
      <c r="L97" s="39"/>
    </row>
    <row r="98" s="1" customFormat="1" ht="29.28" customHeight="1">
      <c r="B98" s="34"/>
      <c r="C98" s="184" t="s">
        <v>122</v>
      </c>
      <c r="D98" s="185"/>
      <c r="E98" s="185"/>
      <c r="F98" s="185"/>
      <c r="G98" s="185"/>
      <c r="H98" s="185"/>
      <c r="I98" s="186"/>
      <c r="J98" s="187" t="s">
        <v>123</v>
      </c>
      <c r="K98" s="185"/>
      <c r="L98" s="39"/>
    </row>
    <row r="99" s="1" customFormat="1" ht="10.32" customHeight="1">
      <c r="B99" s="34"/>
      <c r="C99" s="35"/>
      <c r="D99" s="35"/>
      <c r="E99" s="35"/>
      <c r="F99" s="35"/>
      <c r="G99" s="35"/>
      <c r="H99" s="35"/>
      <c r="I99" s="146"/>
      <c r="J99" s="35"/>
      <c r="K99" s="35"/>
      <c r="L99" s="39"/>
    </row>
    <row r="100" s="1" customFormat="1" ht="22.8" customHeight="1">
      <c r="B100" s="34"/>
      <c r="C100" s="188" t="s">
        <v>124</v>
      </c>
      <c r="D100" s="35"/>
      <c r="E100" s="35"/>
      <c r="F100" s="35"/>
      <c r="G100" s="35"/>
      <c r="H100" s="35"/>
      <c r="I100" s="146"/>
      <c r="J100" s="101">
        <f>J126</f>
        <v>0</v>
      </c>
      <c r="K100" s="35"/>
      <c r="L100" s="39"/>
      <c r="AU100" s="13" t="s">
        <v>125</v>
      </c>
    </row>
    <row r="101" s="8" customFormat="1" ht="24.96" customHeight="1">
      <c r="B101" s="189"/>
      <c r="C101" s="190"/>
      <c r="D101" s="191" t="s">
        <v>1907</v>
      </c>
      <c r="E101" s="192"/>
      <c r="F101" s="192"/>
      <c r="G101" s="192"/>
      <c r="H101" s="192"/>
      <c r="I101" s="193"/>
      <c r="J101" s="194">
        <f>J127</f>
        <v>0</v>
      </c>
      <c r="K101" s="190"/>
      <c r="L101" s="195"/>
    </row>
    <row r="102" s="9" customFormat="1" ht="19.92" customHeight="1">
      <c r="B102" s="196"/>
      <c r="C102" s="124"/>
      <c r="D102" s="197" t="s">
        <v>1908</v>
      </c>
      <c r="E102" s="198"/>
      <c r="F102" s="198"/>
      <c r="G102" s="198"/>
      <c r="H102" s="198"/>
      <c r="I102" s="199"/>
      <c r="J102" s="200">
        <f>J128</f>
        <v>0</v>
      </c>
      <c r="K102" s="124"/>
      <c r="L102" s="201"/>
    </row>
    <row r="103" s="1" customFormat="1" ht="21.84" customHeight="1">
      <c r="B103" s="34"/>
      <c r="C103" s="35"/>
      <c r="D103" s="35"/>
      <c r="E103" s="35"/>
      <c r="F103" s="35"/>
      <c r="G103" s="35"/>
      <c r="H103" s="35"/>
      <c r="I103" s="146"/>
      <c r="J103" s="35"/>
      <c r="K103" s="35"/>
      <c r="L103" s="39"/>
    </row>
    <row r="104" s="1" customFormat="1" ht="6.96" customHeight="1">
      <c r="B104" s="57"/>
      <c r="C104" s="58"/>
      <c r="D104" s="58"/>
      <c r="E104" s="58"/>
      <c r="F104" s="58"/>
      <c r="G104" s="58"/>
      <c r="H104" s="58"/>
      <c r="I104" s="179"/>
      <c r="J104" s="58"/>
      <c r="K104" s="58"/>
      <c r="L104" s="39"/>
    </row>
    <row r="108" s="1" customFormat="1" ht="6.96" customHeight="1">
      <c r="B108" s="59"/>
      <c r="C108" s="60"/>
      <c r="D108" s="60"/>
      <c r="E108" s="60"/>
      <c r="F108" s="60"/>
      <c r="G108" s="60"/>
      <c r="H108" s="60"/>
      <c r="I108" s="182"/>
      <c r="J108" s="60"/>
      <c r="K108" s="60"/>
      <c r="L108" s="39"/>
    </row>
    <row r="109" s="1" customFormat="1" ht="24.96" customHeight="1">
      <c r="B109" s="34"/>
      <c r="C109" s="19" t="s">
        <v>151</v>
      </c>
      <c r="D109" s="35"/>
      <c r="E109" s="35"/>
      <c r="F109" s="35"/>
      <c r="G109" s="35"/>
      <c r="H109" s="35"/>
      <c r="I109" s="146"/>
      <c r="J109" s="35"/>
      <c r="K109" s="35"/>
      <c r="L109" s="39"/>
    </row>
    <row r="110" s="1" customFormat="1" ht="6.96" customHeight="1">
      <c r="B110" s="34"/>
      <c r="C110" s="35"/>
      <c r="D110" s="35"/>
      <c r="E110" s="35"/>
      <c r="F110" s="35"/>
      <c r="G110" s="35"/>
      <c r="H110" s="35"/>
      <c r="I110" s="146"/>
      <c r="J110" s="35"/>
      <c r="K110" s="35"/>
      <c r="L110" s="39"/>
    </row>
    <row r="111" s="1" customFormat="1" ht="12" customHeight="1">
      <c r="B111" s="34"/>
      <c r="C111" s="28" t="s">
        <v>17</v>
      </c>
      <c r="D111" s="35"/>
      <c r="E111" s="35"/>
      <c r="F111" s="35"/>
      <c r="G111" s="35"/>
      <c r="H111" s="35"/>
      <c r="I111" s="146"/>
      <c r="J111" s="35"/>
      <c r="K111" s="35"/>
      <c r="L111" s="39"/>
    </row>
    <row r="112" s="1" customFormat="1" ht="16.5" customHeight="1">
      <c r="B112" s="34"/>
      <c r="C112" s="35"/>
      <c r="D112" s="35"/>
      <c r="E112" s="183" t="str">
        <f>E7</f>
        <v>Zpracování zemědělských produktů Ekofarmy Kosař</v>
      </c>
      <c r="F112" s="28"/>
      <c r="G112" s="28"/>
      <c r="H112" s="28"/>
      <c r="I112" s="146"/>
      <c r="J112" s="35"/>
      <c r="K112" s="35"/>
      <c r="L112" s="39"/>
    </row>
    <row r="113" ht="12" customHeight="1">
      <c r="B113" s="17"/>
      <c r="C113" s="28" t="s">
        <v>117</v>
      </c>
      <c r="D113" s="18"/>
      <c r="E113" s="18"/>
      <c r="F113" s="18"/>
      <c r="G113" s="18"/>
      <c r="H113" s="18"/>
      <c r="I113" s="138"/>
      <c r="J113" s="18"/>
      <c r="K113" s="18"/>
      <c r="L113" s="16"/>
    </row>
    <row r="114" ht="16.5" customHeight="1">
      <c r="B114" s="17"/>
      <c r="C114" s="18"/>
      <c r="D114" s="18"/>
      <c r="E114" s="183" t="s">
        <v>118</v>
      </c>
      <c r="F114" s="18"/>
      <c r="G114" s="18"/>
      <c r="H114" s="18"/>
      <c r="I114" s="138"/>
      <c r="J114" s="18"/>
      <c r="K114" s="18"/>
      <c r="L114" s="16"/>
    </row>
    <row r="115" ht="12" customHeight="1">
      <c r="B115" s="17"/>
      <c r="C115" s="28" t="s">
        <v>119</v>
      </c>
      <c r="D115" s="18"/>
      <c r="E115" s="18"/>
      <c r="F115" s="18"/>
      <c r="G115" s="18"/>
      <c r="H115" s="18"/>
      <c r="I115" s="138"/>
      <c r="J115" s="18"/>
      <c r="K115" s="18"/>
      <c r="L115" s="16"/>
    </row>
    <row r="116" s="1" customFormat="1" ht="16.5" customHeight="1">
      <c r="B116" s="34"/>
      <c r="C116" s="35"/>
      <c r="D116" s="35"/>
      <c r="E116" s="258" t="s">
        <v>1439</v>
      </c>
      <c r="F116" s="35"/>
      <c r="G116" s="35"/>
      <c r="H116" s="35"/>
      <c r="I116" s="146"/>
      <c r="J116" s="35"/>
      <c r="K116" s="35"/>
      <c r="L116" s="39"/>
    </row>
    <row r="117" s="1" customFormat="1" ht="12" customHeight="1">
      <c r="B117" s="34"/>
      <c r="C117" s="28" t="s">
        <v>1440</v>
      </c>
      <c r="D117" s="35"/>
      <c r="E117" s="35"/>
      <c r="F117" s="35"/>
      <c r="G117" s="35"/>
      <c r="H117" s="35"/>
      <c r="I117" s="146"/>
      <c r="J117" s="35"/>
      <c r="K117" s="35"/>
      <c r="L117" s="39"/>
    </row>
    <row r="118" s="1" customFormat="1" ht="16.5" customHeight="1">
      <c r="B118" s="34"/>
      <c r="C118" s="35"/>
      <c r="D118" s="35"/>
      <c r="E118" s="67" t="str">
        <f>E13</f>
        <v>03 - Výkopové a zemní práce</v>
      </c>
      <c r="F118" s="35"/>
      <c r="G118" s="35"/>
      <c r="H118" s="35"/>
      <c r="I118" s="146"/>
      <c r="J118" s="35"/>
      <c r="K118" s="35"/>
      <c r="L118" s="39"/>
    </row>
    <row r="119" s="1" customFormat="1" ht="6.96" customHeight="1">
      <c r="B119" s="34"/>
      <c r="C119" s="35"/>
      <c r="D119" s="35"/>
      <c r="E119" s="35"/>
      <c r="F119" s="35"/>
      <c r="G119" s="35"/>
      <c r="H119" s="35"/>
      <c r="I119" s="146"/>
      <c r="J119" s="35"/>
      <c r="K119" s="35"/>
      <c r="L119" s="39"/>
    </row>
    <row r="120" s="1" customFormat="1" ht="12" customHeight="1">
      <c r="B120" s="34"/>
      <c r="C120" s="28" t="s">
        <v>21</v>
      </c>
      <c r="D120" s="35"/>
      <c r="E120" s="35"/>
      <c r="F120" s="23" t="str">
        <f>F16</f>
        <v xml:space="preserve"> Nový Knín</v>
      </c>
      <c r="G120" s="35"/>
      <c r="H120" s="35"/>
      <c r="I120" s="148" t="s">
        <v>23</v>
      </c>
      <c r="J120" s="70" t="str">
        <f>IF(J16="","",J16)</f>
        <v>10. 12. 2018</v>
      </c>
      <c r="K120" s="35"/>
      <c r="L120" s="39"/>
    </row>
    <row r="121" s="1" customFormat="1" ht="6.96" customHeight="1">
      <c r="B121" s="34"/>
      <c r="C121" s="35"/>
      <c r="D121" s="35"/>
      <c r="E121" s="35"/>
      <c r="F121" s="35"/>
      <c r="G121" s="35"/>
      <c r="H121" s="35"/>
      <c r="I121" s="146"/>
      <c r="J121" s="35"/>
      <c r="K121" s="35"/>
      <c r="L121" s="39"/>
    </row>
    <row r="122" s="1" customFormat="1" ht="15.15" customHeight="1">
      <c r="B122" s="34"/>
      <c r="C122" s="28" t="s">
        <v>25</v>
      </c>
      <c r="D122" s="35"/>
      <c r="E122" s="35"/>
      <c r="F122" s="23" t="str">
        <f>E19</f>
        <v xml:space="preserve"> Ekofarma Kosařův mlýn, s.r.o.</v>
      </c>
      <c r="G122" s="35"/>
      <c r="H122" s="35"/>
      <c r="I122" s="148" t="s">
        <v>31</v>
      </c>
      <c r="J122" s="32" t="str">
        <f>E25</f>
        <v xml:space="preserve"> </v>
      </c>
      <c r="K122" s="35"/>
      <c r="L122" s="39"/>
    </row>
    <row r="123" s="1" customFormat="1" ht="15.15" customHeight="1">
      <c r="B123" s="34"/>
      <c r="C123" s="28" t="s">
        <v>29</v>
      </c>
      <c r="D123" s="35"/>
      <c r="E123" s="35"/>
      <c r="F123" s="23" t="str">
        <f>IF(E22="","",E22)</f>
        <v>Vyplň údaj</v>
      </c>
      <c r="G123" s="35"/>
      <c r="H123" s="35"/>
      <c r="I123" s="148" t="s">
        <v>34</v>
      </c>
      <c r="J123" s="32" t="str">
        <f>E28</f>
        <v xml:space="preserve"> </v>
      </c>
      <c r="K123" s="35"/>
      <c r="L123" s="39"/>
    </row>
    <row r="124" s="1" customFormat="1" ht="10.32" customHeight="1">
      <c r="B124" s="34"/>
      <c r="C124" s="35"/>
      <c r="D124" s="35"/>
      <c r="E124" s="35"/>
      <c r="F124" s="35"/>
      <c r="G124" s="35"/>
      <c r="H124" s="35"/>
      <c r="I124" s="146"/>
      <c r="J124" s="35"/>
      <c r="K124" s="35"/>
      <c r="L124" s="39"/>
    </row>
    <row r="125" s="10" customFormat="1" ht="29.28" customHeight="1">
      <c r="B125" s="202"/>
      <c r="C125" s="203" t="s">
        <v>152</v>
      </c>
      <c r="D125" s="204" t="s">
        <v>61</v>
      </c>
      <c r="E125" s="204" t="s">
        <v>57</v>
      </c>
      <c r="F125" s="204" t="s">
        <v>58</v>
      </c>
      <c r="G125" s="204" t="s">
        <v>153</v>
      </c>
      <c r="H125" s="204" t="s">
        <v>154</v>
      </c>
      <c r="I125" s="205" t="s">
        <v>155</v>
      </c>
      <c r="J125" s="206" t="s">
        <v>123</v>
      </c>
      <c r="K125" s="207" t="s">
        <v>156</v>
      </c>
      <c r="L125" s="208"/>
      <c r="M125" s="91" t="s">
        <v>1</v>
      </c>
      <c r="N125" s="92" t="s">
        <v>40</v>
      </c>
      <c r="O125" s="92" t="s">
        <v>157</v>
      </c>
      <c r="P125" s="92" t="s">
        <v>158</v>
      </c>
      <c r="Q125" s="92" t="s">
        <v>159</v>
      </c>
      <c r="R125" s="92" t="s">
        <v>160</v>
      </c>
      <c r="S125" s="92" t="s">
        <v>161</v>
      </c>
      <c r="T125" s="93" t="s">
        <v>162</v>
      </c>
    </row>
    <row r="126" s="1" customFormat="1" ht="22.8" customHeight="1">
      <c r="B126" s="34"/>
      <c r="C126" s="98" t="s">
        <v>163</v>
      </c>
      <c r="D126" s="35"/>
      <c r="E126" s="35"/>
      <c r="F126" s="35"/>
      <c r="G126" s="35"/>
      <c r="H126" s="35"/>
      <c r="I126" s="146"/>
      <c r="J126" s="209">
        <f>BK126</f>
        <v>0</v>
      </c>
      <c r="K126" s="35"/>
      <c r="L126" s="39"/>
      <c r="M126" s="94"/>
      <c r="N126" s="95"/>
      <c r="O126" s="95"/>
      <c r="P126" s="210">
        <f>P127</f>
        <v>0</v>
      </c>
      <c r="Q126" s="95"/>
      <c r="R126" s="210">
        <f>R127</f>
        <v>6.2459519999999999</v>
      </c>
      <c r="S126" s="95"/>
      <c r="T126" s="211">
        <f>T127</f>
        <v>0</v>
      </c>
      <c r="AT126" s="13" t="s">
        <v>75</v>
      </c>
      <c r="AU126" s="13" t="s">
        <v>125</v>
      </c>
      <c r="BK126" s="212">
        <f>BK127</f>
        <v>0</v>
      </c>
    </row>
    <row r="127" s="11" customFormat="1" ht="25.92" customHeight="1">
      <c r="B127" s="213"/>
      <c r="C127" s="214"/>
      <c r="D127" s="215" t="s">
        <v>75</v>
      </c>
      <c r="E127" s="216" t="s">
        <v>394</v>
      </c>
      <c r="F127" s="216" t="s">
        <v>1909</v>
      </c>
      <c r="G127" s="214"/>
      <c r="H127" s="214"/>
      <c r="I127" s="217"/>
      <c r="J127" s="218">
        <f>BK127</f>
        <v>0</v>
      </c>
      <c r="K127" s="214"/>
      <c r="L127" s="219"/>
      <c r="M127" s="220"/>
      <c r="N127" s="221"/>
      <c r="O127" s="221"/>
      <c r="P127" s="222">
        <f>P128</f>
        <v>0</v>
      </c>
      <c r="Q127" s="221"/>
      <c r="R127" s="222">
        <f>R128</f>
        <v>6.2459519999999999</v>
      </c>
      <c r="S127" s="221"/>
      <c r="T127" s="223">
        <f>T128</f>
        <v>0</v>
      </c>
      <c r="AR127" s="224" t="s">
        <v>99</v>
      </c>
      <c r="AT127" s="225" t="s">
        <v>75</v>
      </c>
      <c r="AU127" s="225" t="s">
        <v>76</v>
      </c>
      <c r="AY127" s="224" t="s">
        <v>166</v>
      </c>
      <c r="BK127" s="226">
        <f>BK128</f>
        <v>0</v>
      </c>
    </row>
    <row r="128" s="11" customFormat="1" ht="22.8" customHeight="1">
      <c r="B128" s="213"/>
      <c r="C128" s="214"/>
      <c r="D128" s="215" t="s">
        <v>75</v>
      </c>
      <c r="E128" s="227" t="s">
        <v>1910</v>
      </c>
      <c r="F128" s="227" t="s">
        <v>1911</v>
      </c>
      <c r="G128" s="214"/>
      <c r="H128" s="214"/>
      <c r="I128" s="217"/>
      <c r="J128" s="228">
        <f>BK128</f>
        <v>0</v>
      </c>
      <c r="K128" s="214"/>
      <c r="L128" s="219"/>
      <c r="M128" s="220"/>
      <c r="N128" s="221"/>
      <c r="O128" s="221"/>
      <c r="P128" s="222">
        <f>SUM(P129:P134)</f>
        <v>0</v>
      </c>
      <c r="Q128" s="221"/>
      <c r="R128" s="222">
        <f>SUM(R129:R134)</f>
        <v>6.2459519999999999</v>
      </c>
      <c r="S128" s="221"/>
      <c r="T128" s="223">
        <f>SUM(T129:T134)</f>
        <v>0</v>
      </c>
      <c r="AR128" s="224" t="s">
        <v>99</v>
      </c>
      <c r="AT128" s="225" t="s">
        <v>75</v>
      </c>
      <c r="AU128" s="225" t="s">
        <v>83</v>
      </c>
      <c r="AY128" s="224" t="s">
        <v>166</v>
      </c>
      <c r="BK128" s="226">
        <f>SUM(BK129:BK134)</f>
        <v>0</v>
      </c>
    </row>
    <row r="129" s="1" customFormat="1" ht="24" customHeight="1">
      <c r="B129" s="34"/>
      <c r="C129" s="229" t="s">
        <v>83</v>
      </c>
      <c r="D129" s="229" t="s">
        <v>168</v>
      </c>
      <c r="E129" s="230" t="s">
        <v>1912</v>
      </c>
      <c r="F129" s="231" t="s">
        <v>1913</v>
      </c>
      <c r="G129" s="232" t="s">
        <v>1914</v>
      </c>
      <c r="H129" s="233">
        <v>0.040000000000000001</v>
      </c>
      <c r="I129" s="234"/>
      <c r="J129" s="235">
        <f>ROUND(I129*H129,2)</f>
        <v>0</v>
      </c>
      <c r="K129" s="231" t="s">
        <v>196</v>
      </c>
      <c r="L129" s="39"/>
      <c r="M129" s="236" t="s">
        <v>1</v>
      </c>
      <c r="N129" s="237" t="s">
        <v>41</v>
      </c>
      <c r="O129" s="82"/>
      <c r="P129" s="238">
        <f>O129*H129</f>
        <v>0</v>
      </c>
      <c r="Q129" s="238">
        <v>0.0088000000000000005</v>
      </c>
      <c r="R129" s="238">
        <f>Q129*H129</f>
        <v>0.00035200000000000005</v>
      </c>
      <c r="S129" s="238">
        <v>0</v>
      </c>
      <c r="T129" s="239">
        <f>S129*H129</f>
        <v>0</v>
      </c>
      <c r="AR129" s="240" t="s">
        <v>426</v>
      </c>
      <c r="AT129" s="240" t="s">
        <v>168</v>
      </c>
      <c r="AU129" s="240" t="s">
        <v>89</v>
      </c>
      <c r="AY129" s="13" t="s">
        <v>166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3" t="s">
        <v>83</v>
      </c>
      <c r="BK129" s="241">
        <f>ROUND(I129*H129,2)</f>
        <v>0</v>
      </c>
      <c r="BL129" s="13" t="s">
        <v>426</v>
      </c>
      <c r="BM129" s="240" t="s">
        <v>1915</v>
      </c>
    </row>
    <row r="130" s="1" customFormat="1" ht="24" customHeight="1">
      <c r="B130" s="34"/>
      <c r="C130" s="229" t="s">
        <v>89</v>
      </c>
      <c r="D130" s="229" t="s">
        <v>168</v>
      </c>
      <c r="E130" s="230" t="s">
        <v>1916</v>
      </c>
      <c r="F130" s="231" t="s">
        <v>1917</v>
      </c>
      <c r="G130" s="232" t="s">
        <v>205</v>
      </c>
      <c r="H130" s="233">
        <v>40</v>
      </c>
      <c r="I130" s="234"/>
      <c r="J130" s="235">
        <f>ROUND(I130*H130,2)</f>
        <v>0</v>
      </c>
      <c r="K130" s="231" t="s">
        <v>196</v>
      </c>
      <c r="L130" s="39"/>
      <c r="M130" s="236" t="s">
        <v>1</v>
      </c>
      <c r="N130" s="237" t="s">
        <v>41</v>
      </c>
      <c r="O130" s="82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AR130" s="240" t="s">
        <v>426</v>
      </c>
      <c r="AT130" s="240" t="s">
        <v>168</v>
      </c>
      <c r="AU130" s="240" t="s">
        <v>89</v>
      </c>
      <c r="AY130" s="13" t="s">
        <v>166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3" t="s">
        <v>83</v>
      </c>
      <c r="BK130" s="241">
        <f>ROUND(I130*H130,2)</f>
        <v>0</v>
      </c>
      <c r="BL130" s="13" t="s">
        <v>426</v>
      </c>
      <c r="BM130" s="240" t="s">
        <v>1918</v>
      </c>
    </row>
    <row r="131" s="1" customFormat="1" ht="24" customHeight="1">
      <c r="B131" s="34"/>
      <c r="C131" s="229" t="s">
        <v>99</v>
      </c>
      <c r="D131" s="229" t="s">
        <v>168</v>
      </c>
      <c r="E131" s="230" t="s">
        <v>1919</v>
      </c>
      <c r="F131" s="231" t="s">
        <v>1920</v>
      </c>
      <c r="G131" s="232" t="s">
        <v>205</v>
      </c>
      <c r="H131" s="233">
        <v>40</v>
      </c>
      <c r="I131" s="234"/>
      <c r="J131" s="235">
        <f>ROUND(I131*H131,2)</f>
        <v>0</v>
      </c>
      <c r="K131" s="231" t="s">
        <v>196</v>
      </c>
      <c r="L131" s="39"/>
      <c r="M131" s="236" t="s">
        <v>1</v>
      </c>
      <c r="N131" s="237" t="s">
        <v>41</v>
      </c>
      <c r="O131" s="82"/>
      <c r="P131" s="238">
        <f>O131*H131</f>
        <v>0</v>
      </c>
      <c r="Q131" s="238">
        <v>0.15614</v>
      </c>
      <c r="R131" s="238">
        <f>Q131*H131</f>
        <v>6.2455999999999996</v>
      </c>
      <c r="S131" s="238">
        <v>0</v>
      </c>
      <c r="T131" s="239">
        <f>S131*H131</f>
        <v>0</v>
      </c>
      <c r="AR131" s="240" t="s">
        <v>426</v>
      </c>
      <c r="AT131" s="240" t="s">
        <v>168</v>
      </c>
      <c r="AU131" s="240" t="s">
        <v>89</v>
      </c>
      <c r="AY131" s="13" t="s">
        <v>166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3" t="s">
        <v>83</v>
      </c>
      <c r="BK131" s="241">
        <f>ROUND(I131*H131,2)</f>
        <v>0</v>
      </c>
      <c r="BL131" s="13" t="s">
        <v>426</v>
      </c>
      <c r="BM131" s="240" t="s">
        <v>1921</v>
      </c>
    </row>
    <row r="132" s="1" customFormat="1" ht="24" customHeight="1">
      <c r="B132" s="34"/>
      <c r="C132" s="229" t="s">
        <v>172</v>
      </c>
      <c r="D132" s="229" t="s">
        <v>168</v>
      </c>
      <c r="E132" s="230" t="s">
        <v>1922</v>
      </c>
      <c r="F132" s="231" t="s">
        <v>1923</v>
      </c>
      <c r="G132" s="232" t="s">
        <v>180</v>
      </c>
      <c r="H132" s="233">
        <v>16.800000000000001</v>
      </c>
      <c r="I132" s="234"/>
      <c r="J132" s="235">
        <f>ROUND(I132*H132,2)</f>
        <v>0</v>
      </c>
      <c r="K132" s="231" t="s">
        <v>196</v>
      </c>
      <c r="L132" s="39"/>
      <c r="M132" s="236" t="s">
        <v>1</v>
      </c>
      <c r="N132" s="237" t="s">
        <v>41</v>
      </c>
      <c r="O132" s="82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AR132" s="240" t="s">
        <v>426</v>
      </c>
      <c r="AT132" s="240" t="s">
        <v>168</v>
      </c>
      <c r="AU132" s="240" t="s">
        <v>89</v>
      </c>
      <c r="AY132" s="13" t="s">
        <v>166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3" t="s">
        <v>83</v>
      </c>
      <c r="BK132" s="241">
        <f>ROUND(I132*H132,2)</f>
        <v>0</v>
      </c>
      <c r="BL132" s="13" t="s">
        <v>426</v>
      </c>
      <c r="BM132" s="240" t="s">
        <v>1924</v>
      </c>
    </row>
    <row r="133" s="1" customFormat="1" ht="16.5" customHeight="1">
      <c r="B133" s="34"/>
      <c r="C133" s="229" t="s">
        <v>185</v>
      </c>
      <c r="D133" s="229" t="s">
        <v>168</v>
      </c>
      <c r="E133" s="230" t="s">
        <v>1925</v>
      </c>
      <c r="F133" s="231" t="s">
        <v>1926</v>
      </c>
      <c r="G133" s="232" t="s">
        <v>180</v>
      </c>
      <c r="H133" s="233">
        <v>16.800000000000001</v>
      </c>
      <c r="I133" s="234"/>
      <c r="J133" s="235">
        <f>ROUND(I133*H133,2)</f>
        <v>0</v>
      </c>
      <c r="K133" s="231" t="s">
        <v>196</v>
      </c>
      <c r="L133" s="39"/>
      <c r="M133" s="236" t="s">
        <v>1</v>
      </c>
      <c r="N133" s="237" t="s">
        <v>41</v>
      </c>
      <c r="O133" s="82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AR133" s="240" t="s">
        <v>426</v>
      </c>
      <c r="AT133" s="240" t="s">
        <v>168</v>
      </c>
      <c r="AU133" s="240" t="s">
        <v>89</v>
      </c>
      <c r="AY133" s="13" t="s">
        <v>166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3" t="s">
        <v>83</v>
      </c>
      <c r="BK133" s="241">
        <f>ROUND(I133*H133,2)</f>
        <v>0</v>
      </c>
      <c r="BL133" s="13" t="s">
        <v>426</v>
      </c>
      <c r="BM133" s="240" t="s">
        <v>1927</v>
      </c>
    </row>
    <row r="134" s="1" customFormat="1" ht="16.5" customHeight="1">
      <c r="B134" s="34"/>
      <c r="C134" s="229" t="s">
        <v>189</v>
      </c>
      <c r="D134" s="229" t="s">
        <v>168</v>
      </c>
      <c r="E134" s="230" t="s">
        <v>1928</v>
      </c>
      <c r="F134" s="231" t="s">
        <v>1929</v>
      </c>
      <c r="G134" s="232" t="s">
        <v>245</v>
      </c>
      <c r="H134" s="233">
        <v>18</v>
      </c>
      <c r="I134" s="234"/>
      <c r="J134" s="235">
        <f>ROUND(I134*H134,2)</f>
        <v>0</v>
      </c>
      <c r="K134" s="231" t="s">
        <v>196</v>
      </c>
      <c r="L134" s="39"/>
      <c r="M134" s="253" t="s">
        <v>1</v>
      </c>
      <c r="N134" s="254" t="s">
        <v>41</v>
      </c>
      <c r="O134" s="255"/>
      <c r="P134" s="256">
        <f>O134*H134</f>
        <v>0</v>
      </c>
      <c r="Q134" s="256">
        <v>0</v>
      </c>
      <c r="R134" s="256">
        <f>Q134*H134</f>
        <v>0</v>
      </c>
      <c r="S134" s="256">
        <v>0</v>
      </c>
      <c r="T134" s="257">
        <f>S134*H134</f>
        <v>0</v>
      </c>
      <c r="AR134" s="240" t="s">
        <v>426</v>
      </c>
      <c r="AT134" s="240" t="s">
        <v>168</v>
      </c>
      <c r="AU134" s="240" t="s">
        <v>89</v>
      </c>
      <c r="AY134" s="13" t="s">
        <v>166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3" t="s">
        <v>83</v>
      </c>
      <c r="BK134" s="241">
        <f>ROUND(I134*H134,2)</f>
        <v>0</v>
      </c>
      <c r="BL134" s="13" t="s">
        <v>426</v>
      </c>
      <c r="BM134" s="240" t="s">
        <v>1930</v>
      </c>
    </row>
    <row r="135" s="1" customFormat="1" ht="6.96" customHeight="1">
      <c r="B135" s="57"/>
      <c r="C135" s="58"/>
      <c r="D135" s="58"/>
      <c r="E135" s="58"/>
      <c r="F135" s="58"/>
      <c r="G135" s="58"/>
      <c r="H135" s="58"/>
      <c r="I135" s="179"/>
      <c r="J135" s="58"/>
      <c r="K135" s="58"/>
      <c r="L135" s="39"/>
    </row>
  </sheetData>
  <sheetProtection sheet="1" autoFilter="0" formatColumns="0" formatRows="0" objects="1" scenarios="1" spinCount="100000" saltValue="zvXlAvJp+eeEh7EQkT30p6Luw+j0JDxm0sVrpgMh2WUwGFJBQXZNBbpqa4uVD2HMxZFxYNqtO16i4aOTqRRo/g==" hashValue="nRIIyz8lmLj+N1n9BSfHL/EJ7AVdiIBCGhcz2niQ8+RqZG+xB50O5P9g51gAn1XESTVV6oCKwgX+LgAXu1ka5w==" algorithmName="SHA-512" password="CC35"/>
  <autoFilter ref="C125:K13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8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109</v>
      </c>
    </row>
    <row r="3" ht="6.96" customHeight="1">
      <c r="B3" s="139"/>
      <c r="C3" s="140"/>
      <c r="D3" s="140"/>
      <c r="E3" s="140"/>
      <c r="F3" s="140"/>
      <c r="G3" s="140"/>
      <c r="H3" s="140"/>
      <c r="I3" s="141"/>
      <c r="J3" s="140"/>
      <c r="K3" s="140"/>
      <c r="L3" s="16"/>
      <c r="AT3" s="13" t="s">
        <v>89</v>
      </c>
    </row>
    <row r="4" ht="24.96" customHeight="1">
      <c r="B4" s="16"/>
      <c r="D4" s="142" t="s">
        <v>116</v>
      </c>
      <c r="L4" s="16"/>
      <c r="M4" s="143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44" t="s">
        <v>17</v>
      </c>
      <c r="L6" s="16"/>
    </row>
    <row r="7" ht="16.5" customHeight="1">
      <c r="B7" s="16"/>
      <c r="E7" s="145" t="str">
        <f>'Rekapitulace stavby'!K6</f>
        <v>Zpracování zemědělských produktů Ekofarmy Kosař</v>
      </c>
      <c r="F7" s="144"/>
      <c r="G7" s="144"/>
      <c r="H7" s="144"/>
      <c r="L7" s="16"/>
    </row>
    <row r="8" s="1" customFormat="1" ht="12" customHeight="1">
      <c r="B8" s="39"/>
      <c r="D8" s="144" t="s">
        <v>117</v>
      </c>
      <c r="I8" s="146"/>
      <c r="L8" s="39"/>
    </row>
    <row r="9" s="1" customFormat="1" ht="36.96" customHeight="1">
      <c r="B9" s="39"/>
      <c r="E9" s="147" t="s">
        <v>1931</v>
      </c>
      <c r="F9" s="1"/>
      <c r="G9" s="1"/>
      <c r="H9" s="1"/>
      <c r="I9" s="146"/>
      <c r="L9" s="39"/>
    </row>
    <row r="10" s="1" customFormat="1">
      <c r="B10" s="39"/>
      <c r="I10" s="146"/>
      <c r="L10" s="39"/>
    </row>
    <row r="11" s="1" customFormat="1" ht="12" customHeight="1">
      <c r="B11" s="39"/>
      <c r="D11" s="144" t="s">
        <v>19</v>
      </c>
      <c r="F11" s="132" t="s">
        <v>1</v>
      </c>
      <c r="I11" s="148" t="s">
        <v>20</v>
      </c>
      <c r="J11" s="132" t="s">
        <v>1</v>
      </c>
      <c r="L11" s="39"/>
    </row>
    <row r="12" s="1" customFormat="1" ht="12" customHeight="1">
      <c r="B12" s="39"/>
      <c r="D12" s="144" t="s">
        <v>21</v>
      </c>
      <c r="F12" s="132" t="s">
        <v>22</v>
      </c>
      <c r="I12" s="148" t="s">
        <v>23</v>
      </c>
      <c r="J12" s="149" t="str">
        <f>'Rekapitulace stavby'!AN8</f>
        <v>10. 12. 2018</v>
      </c>
      <c r="L12" s="39"/>
    </row>
    <row r="13" s="1" customFormat="1" ht="10.8" customHeight="1">
      <c r="B13" s="39"/>
      <c r="I13" s="146"/>
      <c r="L13" s="39"/>
    </row>
    <row r="14" s="1" customFormat="1" ht="12" customHeight="1">
      <c r="B14" s="39"/>
      <c r="D14" s="144" t="s">
        <v>25</v>
      </c>
      <c r="I14" s="148" t="s">
        <v>26</v>
      </c>
      <c r="J14" s="132" t="s">
        <v>1</v>
      </c>
      <c r="L14" s="39"/>
    </row>
    <row r="15" s="1" customFormat="1" ht="18" customHeight="1">
      <c r="B15" s="39"/>
      <c r="E15" s="132" t="s">
        <v>27</v>
      </c>
      <c r="I15" s="148" t="s">
        <v>28</v>
      </c>
      <c r="J15" s="132" t="s">
        <v>1</v>
      </c>
      <c r="L15" s="39"/>
    </row>
    <row r="16" s="1" customFormat="1" ht="6.96" customHeight="1">
      <c r="B16" s="39"/>
      <c r="I16" s="146"/>
      <c r="L16" s="39"/>
    </row>
    <row r="17" s="1" customFormat="1" ht="12" customHeight="1">
      <c r="B17" s="39"/>
      <c r="D17" s="144" t="s">
        <v>29</v>
      </c>
      <c r="I17" s="148" t="s">
        <v>26</v>
      </c>
      <c r="J17" s="29" t="str">
        <f>'Rekapitulace stavby'!AN13</f>
        <v>Vyplň údaj</v>
      </c>
      <c r="L17" s="39"/>
    </row>
    <row r="18" s="1" customFormat="1" ht="18" customHeight="1">
      <c r="B18" s="39"/>
      <c r="E18" s="29" t="str">
        <f>'Rekapitulace stavby'!E14</f>
        <v>Vyplň údaj</v>
      </c>
      <c r="F18" s="132"/>
      <c r="G18" s="132"/>
      <c r="H18" s="132"/>
      <c r="I18" s="148" t="s">
        <v>28</v>
      </c>
      <c r="J18" s="29" t="str">
        <f>'Rekapitulace stavby'!AN14</f>
        <v>Vyplň údaj</v>
      </c>
      <c r="L18" s="39"/>
    </row>
    <row r="19" s="1" customFormat="1" ht="6.96" customHeight="1">
      <c r="B19" s="39"/>
      <c r="I19" s="146"/>
      <c r="L19" s="39"/>
    </row>
    <row r="20" s="1" customFormat="1" ht="12" customHeight="1">
      <c r="B20" s="39"/>
      <c r="D20" s="144" t="s">
        <v>31</v>
      </c>
      <c r="I20" s="148" t="s">
        <v>26</v>
      </c>
      <c r="J20" s="132" t="s">
        <v>1</v>
      </c>
      <c r="L20" s="39"/>
    </row>
    <row r="21" s="1" customFormat="1" ht="18" customHeight="1">
      <c r="B21" s="39"/>
      <c r="E21" s="132" t="s">
        <v>32</v>
      </c>
      <c r="I21" s="148" t="s">
        <v>28</v>
      </c>
      <c r="J21" s="132" t="s">
        <v>1</v>
      </c>
      <c r="L21" s="39"/>
    </row>
    <row r="22" s="1" customFormat="1" ht="6.96" customHeight="1">
      <c r="B22" s="39"/>
      <c r="I22" s="146"/>
      <c r="L22" s="39"/>
    </row>
    <row r="23" s="1" customFormat="1" ht="12" customHeight="1">
      <c r="B23" s="39"/>
      <c r="D23" s="144" t="s">
        <v>34</v>
      </c>
      <c r="I23" s="148" t="s">
        <v>26</v>
      </c>
      <c r="J23" s="132" t="s">
        <v>1</v>
      </c>
      <c r="L23" s="39"/>
    </row>
    <row r="24" s="1" customFormat="1" ht="18" customHeight="1">
      <c r="B24" s="39"/>
      <c r="E24" s="132" t="s">
        <v>32</v>
      </c>
      <c r="I24" s="148" t="s">
        <v>28</v>
      </c>
      <c r="J24" s="132" t="s">
        <v>1</v>
      </c>
      <c r="L24" s="39"/>
    </row>
    <row r="25" s="1" customFormat="1" ht="6.96" customHeight="1">
      <c r="B25" s="39"/>
      <c r="I25" s="146"/>
      <c r="L25" s="39"/>
    </row>
    <row r="26" s="1" customFormat="1" ht="12" customHeight="1">
      <c r="B26" s="39"/>
      <c r="D26" s="144" t="s">
        <v>35</v>
      </c>
      <c r="I26" s="146"/>
      <c r="L26" s="39"/>
    </row>
    <row r="27" s="7" customFormat="1" ht="16.5" customHeight="1">
      <c r="B27" s="150"/>
      <c r="E27" s="151" t="s">
        <v>1</v>
      </c>
      <c r="F27" s="151"/>
      <c r="G27" s="151"/>
      <c r="H27" s="151"/>
      <c r="I27" s="152"/>
      <c r="L27" s="150"/>
    </row>
    <row r="28" s="1" customFormat="1" ht="6.96" customHeight="1">
      <c r="B28" s="39"/>
      <c r="I28" s="146"/>
      <c r="L28" s="39"/>
    </row>
    <row r="29" s="1" customFormat="1" ht="6.96" customHeight="1">
      <c r="B29" s="39"/>
      <c r="D29" s="74"/>
      <c r="E29" s="74"/>
      <c r="F29" s="74"/>
      <c r="G29" s="74"/>
      <c r="H29" s="74"/>
      <c r="I29" s="153"/>
      <c r="J29" s="74"/>
      <c r="K29" s="74"/>
      <c r="L29" s="39"/>
    </row>
    <row r="30" s="1" customFormat="1" ht="25.44" customHeight="1">
      <c r="B30" s="39"/>
      <c r="D30" s="154" t="s">
        <v>36</v>
      </c>
      <c r="I30" s="146"/>
      <c r="J30" s="155">
        <f>ROUND(J118, 2)</f>
        <v>0</v>
      </c>
      <c r="L30" s="39"/>
    </row>
    <row r="31" s="1" customFormat="1" ht="6.96" customHeight="1">
      <c r="B31" s="39"/>
      <c r="D31" s="74"/>
      <c r="E31" s="74"/>
      <c r="F31" s="74"/>
      <c r="G31" s="74"/>
      <c r="H31" s="74"/>
      <c r="I31" s="153"/>
      <c r="J31" s="74"/>
      <c r="K31" s="74"/>
      <c r="L31" s="39"/>
    </row>
    <row r="32" s="1" customFormat="1" ht="14.4" customHeight="1">
      <c r="B32" s="39"/>
      <c r="F32" s="156" t="s">
        <v>38</v>
      </c>
      <c r="I32" s="157" t="s">
        <v>37</v>
      </c>
      <c r="J32" s="156" t="s">
        <v>39</v>
      </c>
      <c r="L32" s="39"/>
    </row>
    <row r="33" s="1" customFormat="1" ht="14.4" customHeight="1">
      <c r="B33" s="39"/>
      <c r="D33" s="158" t="s">
        <v>40</v>
      </c>
      <c r="E33" s="144" t="s">
        <v>41</v>
      </c>
      <c r="F33" s="159">
        <f>ROUND((SUM(BE118:BE149)),  2)</f>
        <v>0</v>
      </c>
      <c r="I33" s="160">
        <v>0.20999999999999999</v>
      </c>
      <c r="J33" s="159">
        <f>ROUND(((SUM(BE118:BE149))*I33),  2)</f>
        <v>0</v>
      </c>
      <c r="L33" s="39"/>
    </row>
    <row r="34" s="1" customFormat="1" ht="14.4" customHeight="1">
      <c r="B34" s="39"/>
      <c r="E34" s="144" t="s">
        <v>42</v>
      </c>
      <c r="F34" s="159">
        <f>ROUND((SUM(BF118:BF149)),  2)</f>
        <v>0</v>
      </c>
      <c r="I34" s="160">
        <v>0.14999999999999999</v>
      </c>
      <c r="J34" s="159">
        <f>ROUND(((SUM(BF118:BF149))*I34),  2)</f>
        <v>0</v>
      </c>
      <c r="L34" s="39"/>
    </row>
    <row r="35" hidden="1" s="1" customFormat="1" ht="14.4" customHeight="1">
      <c r="B35" s="39"/>
      <c r="E35" s="144" t="s">
        <v>43</v>
      </c>
      <c r="F35" s="159">
        <f>ROUND((SUM(BG118:BG149)),  2)</f>
        <v>0</v>
      </c>
      <c r="I35" s="160">
        <v>0.20999999999999999</v>
      </c>
      <c r="J35" s="159">
        <f>0</f>
        <v>0</v>
      </c>
      <c r="L35" s="39"/>
    </row>
    <row r="36" hidden="1" s="1" customFormat="1" ht="14.4" customHeight="1">
      <c r="B36" s="39"/>
      <c r="E36" s="144" t="s">
        <v>44</v>
      </c>
      <c r="F36" s="159">
        <f>ROUND((SUM(BH118:BH149)),  2)</f>
        <v>0</v>
      </c>
      <c r="I36" s="160">
        <v>0.14999999999999999</v>
      </c>
      <c r="J36" s="159">
        <f>0</f>
        <v>0</v>
      </c>
      <c r="L36" s="39"/>
    </row>
    <row r="37" hidden="1" s="1" customFormat="1" ht="14.4" customHeight="1">
      <c r="B37" s="39"/>
      <c r="E37" s="144" t="s">
        <v>45</v>
      </c>
      <c r="F37" s="159">
        <f>ROUND((SUM(BI118:BI149)),  2)</f>
        <v>0</v>
      </c>
      <c r="I37" s="160">
        <v>0</v>
      </c>
      <c r="J37" s="159">
        <f>0</f>
        <v>0</v>
      </c>
      <c r="L37" s="39"/>
    </row>
    <row r="38" s="1" customFormat="1" ht="6.96" customHeight="1">
      <c r="B38" s="39"/>
      <c r="I38" s="146"/>
      <c r="L38" s="39"/>
    </row>
    <row r="39" s="1" customFormat="1" ht="25.44" customHeight="1">
      <c r="B39" s="39"/>
      <c r="C39" s="161"/>
      <c r="D39" s="162" t="s">
        <v>46</v>
      </c>
      <c r="E39" s="163"/>
      <c r="F39" s="163"/>
      <c r="G39" s="164" t="s">
        <v>47</v>
      </c>
      <c r="H39" s="165" t="s">
        <v>48</v>
      </c>
      <c r="I39" s="166"/>
      <c r="J39" s="167">
        <f>SUM(J30:J37)</f>
        <v>0</v>
      </c>
      <c r="K39" s="168"/>
      <c r="L39" s="39"/>
    </row>
    <row r="40" s="1" customFormat="1" ht="14.4" customHeight="1">
      <c r="B40" s="39"/>
      <c r="I40" s="146"/>
      <c r="L40" s="39"/>
    </row>
    <row r="41" ht="14.4" customHeight="1">
      <c r="B41" s="16"/>
      <c r="L41" s="16"/>
    </row>
    <row r="42" ht="14.4" customHeight="1">
      <c r="B42" s="16"/>
      <c r="L42" s="16"/>
    </row>
    <row r="43" ht="14.4" customHeight="1">
      <c r="B43" s="16"/>
      <c r="L43" s="16"/>
    </row>
    <row r="44" ht="14.4" customHeight="1">
      <c r="B44" s="16"/>
      <c r="L44" s="16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39"/>
      <c r="D50" s="169" t="s">
        <v>49</v>
      </c>
      <c r="E50" s="170"/>
      <c r="F50" s="170"/>
      <c r="G50" s="169" t="s">
        <v>50</v>
      </c>
      <c r="H50" s="170"/>
      <c r="I50" s="171"/>
      <c r="J50" s="170"/>
      <c r="K50" s="170"/>
      <c r="L50" s="3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39"/>
      <c r="D61" s="172" t="s">
        <v>51</v>
      </c>
      <c r="E61" s="173"/>
      <c r="F61" s="174" t="s">
        <v>52</v>
      </c>
      <c r="G61" s="172" t="s">
        <v>51</v>
      </c>
      <c r="H61" s="173"/>
      <c r="I61" s="175"/>
      <c r="J61" s="176" t="s">
        <v>52</v>
      </c>
      <c r="K61" s="173"/>
      <c r="L61" s="39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39"/>
      <c r="D65" s="169" t="s">
        <v>53</v>
      </c>
      <c r="E65" s="170"/>
      <c r="F65" s="170"/>
      <c r="G65" s="169" t="s">
        <v>54</v>
      </c>
      <c r="H65" s="170"/>
      <c r="I65" s="171"/>
      <c r="J65" s="170"/>
      <c r="K65" s="170"/>
      <c r="L65" s="39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39"/>
      <c r="D76" s="172" t="s">
        <v>51</v>
      </c>
      <c r="E76" s="173"/>
      <c r="F76" s="174" t="s">
        <v>52</v>
      </c>
      <c r="G76" s="172" t="s">
        <v>51</v>
      </c>
      <c r="H76" s="173"/>
      <c r="I76" s="175"/>
      <c r="J76" s="176" t="s">
        <v>52</v>
      </c>
      <c r="K76" s="173"/>
      <c r="L76" s="39"/>
    </row>
    <row r="77" s="1" customFormat="1" ht="14.4" customHeight="1">
      <c r="B77" s="177"/>
      <c r="C77" s="178"/>
      <c r="D77" s="178"/>
      <c r="E77" s="178"/>
      <c r="F77" s="178"/>
      <c r="G77" s="178"/>
      <c r="H77" s="178"/>
      <c r="I77" s="179"/>
      <c r="J77" s="178"/>
      <c r="K77" s="178"/>
      <c r="L77" s="39"/>
    </row>
    <row r="81" s="1" customFormat="1" ht="6.96" customHeight="1">
      <c r="B81" s="180"/>
      <c r="C81" s="181"/>
      <c r="D81" s="181"/>
      <c r="E81" s="181"/>
      <c r="F81" s="181"/>
      <c r="G81" s="181"/>
      <c r="H81" s="181"/>
      <c r="I81" s="182"/>
      <c r="J81" s="181"/>
      <c r="K81" s="181"/>
      <c r="L81" s="39"/>
    </row>
    <row r="82" s="1" customFormat="1" ht="24.96" customHeight="1">
      <c r="B82" s="34"/>
      <c r="C82" s="19" t="s">
        <v>121</v>
      </c>
      <c r="D82" s="35"/>
      <c r="E82" s="35"/>
      <c r="F82" s="35"/>
      <c r="G82" s="35"/>
      <c r="H82" s="35"/>
      <c r="I82" s="146"/>
      <c r="J82" s="35"/>
      <c r="K82" s="35"/>
      <c r="L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46"/>
      <c r="J83" s="35"/>
      <c r="K83" s="35"/>
      <c r="L83" s="39"/>
    </row>
    <row r="84" s="1" customFormat="1" ht="12" customHeight="1">
      <c r="B84" s="34"/>
      <c r="C84" s="28" t="s">
        <v>17</v>
      </c>
      <c r="D84" s="35"/>
      <c r="E84" s="35"/>
      <c r="F84" s="35"/>
      <c r="G84" s="35"/>
      <c r="H84" s="35"/>
      <c r="I84" s="146"/>
      <c r="J84" s="35"/>
      <c r="K84" s="35"/>
      <c r="L84" s="39"/>
    </row>
    <row r="85" s="1" customFormat="1" ht="16.5" customHeight="1">
      <c r="B85" s="34"/>
      <c r="C85" s="35"/>
      <c r="D85" s="35"/>
      <c r="E85" s="183" t="str">
        <f>E7</f>
        <v>Zpracování zemědělských produktů Ekofarmy Kosař</v>
      </c>
      <c r="F85" s="28"/>
      <c r="G85" s="28"/>
      <c r="H85" s="28"/>
      <c r="I85" s="146"/>
      <c r="J85" s="35"/>
      <c r="K85" s="35"/>
      <c r="L85" s="39"/>
    </row>
    <row r="86" s="1" customFormat="1" ht="12" customHeight="1">
      <c r="B86" s="34"/>
      <c r="C86" s="28" t="s">
        <v>117</v>
      </c>
      <c r="D86" s="35"/>
      <c r="E86" s="35"/>
      <c r="F86" s="35"/>
      <c r="G86" s="35"/>
      <c r="H86" s="35"/>
      <c r="I86" s="146"/>
      <c r="J86" s="35"/>
      <c r="K86" s="35"/>
      <c r="L86" s="39"/>
    </row>
    <row r="87" s="1" customFormat="1" ht="16.5" customHeight="1">
      <c r="B87" s="34"/>
      <c r="C87" s="35"/>
      <c r="D87" s="35"/>
      <c r="E87" s="67" t="str">
        <f>E9</f>
        <v>SO 02-Kód 007 - Technologie chlazení</v>
      </c>
      <c r="F87" s="35"/>
      <c r="G87" s="35"/>
      <c r="H87" s="35"/>
      <c r="I87" s="146"/>
      <c r="J87" s="35"/>
      <c r="K87" s="35"/>
      <c r="L87" s="39"/>
    </row>
    <row r="88" s="1" customFormat="1" ht="6.96" customHeight="1">
      <c r="B88" s="34"/>
      <c r="C88" s="35"/>
      <c r="D88" s="35"/>
      <c r="E88" s="35"/>
      <c r="F88" s="35"/>
      <c r="G88" s="35"/>
      <c r="H88" s="35"/>
      <c r="I88" s="146"/>
      <c r="J88" s="35"/>
      <c r="K88" s="35"/>
      <c r="L88" s="39"/>
    </row>
    <row r="89" s="1" customFormat="1" ht="12" customHeight="1">
      <c r="B89" s="34"/>
      <c r="C89" s="28" t="s">
        <v>21</v>
      </c>
      <c r="D89" s="35"/>
      <c r="E89" s="35"/>
      <c r="F89" s="23" t="str">
        <f>F12</f>
        <v xml:space="preserve"> Nový Knín</v>
      </c>
      <c r="G89" s="35"/>
      <c r="H89" s="35"/>
      <c r="I89" s="148" t="s">
        <v>23</v>
      </c>
      <c r="J89" s="70" t="str">
        <f>IF(J12="","",J12)</f>
        <v>10. 12. 2018</v>
      </c>
      <c r="K89" s="35"/>
      <c r="L89" s="39"/>
    </row>
    <row r="90" s="1" customFormat="1" ht="6.96" customHeight="1">
      <c r="B90" s="34"/>
      <c r="C90" s="35"/>
      <c r="D90" s="35"/>
      <c r="E90" s="35"/>
      <c r="F90" s="35"/>
      <c r="G90" s="35"/>
      <c r="H90" s="35"/>
      <c r="I90" s="146"/>
      <c r="J90" s="35"/>
      <c r="K90" s="35"/>
      <c r="L90" s="39"/>
    </row>
    <row r="91" s="1" customFormat="1" ht="15.15" customHeight="1">
      <c r="B91" s="34"/>
      <c r="C91" s="28" t="s">
        <v>25</v>
      </c>
      <c r="D91" s="35"/>
      <c r="E91" s="35"/>
      <c r="F91" s="23" t="str">
        <f>E15</f>
        <v xml:space="preserve"> Ekofarma Kosařův mlýn, s.r.o.</v>
      </c>
      <c r="G91" s="35"/>
      <c r="H91" s="35"/>
      <c r="I91" s="148" t="s">
        <v>31</v>
      </c>
      <c r="J91" s="32" t="str">
        <f>E21</f>
        <v xml:space="preserve"> </v>
      </c>
      <c r="K91" s="35"/>
      <c r="L91" s="39"/>
    </row>
    <row r="92" s="1" customFormat="1" ht="15.15" customHeight="1">
      <c r="B92" s="34"/>
      <c r="C92" s="28" t="s">
        <v>29</v>
      </c>
      <c r="D92" s="35"/>
      <c r="E92" s="35"/>
      <c r="F92" s="23" t="str">
        <f>IF(E18="","",E18)</f>
        <v>Vyplň údaj</v>
      </c>
      <c r="G92" s="35"/>
      <c r="H92" s="35"/>
      <c r="I92" s="148" t="s">
        <v>34</v>
      </c>
      <c r="J92" s="32" t="str">
        <f>E24</f>
        <v xml:space="preserve"> </v>
      </c>
      <c r="K92" s="35"/>
      <c r="L92" s="39"/>
    </row>
    <row r="93" s="1" customFormat="1" ht="10.32" customHeight="1">
      <c r="B93" s="34"/>
      <c r="C93" s="35"/>
      <c r="D93" s="35"/>
      <c r="E93" s="35"/>
      <c r="F93" s="35"/>
      <c r="G93" s="35"/>
      <c r="H93" s="35"/>
      <c r="I93" s="146"/>
      <c r="J93" s="35"/>
      <c r="K93" s="35"/>
      <c r="L93" s="39"/>
    </row>
    <row r="94" s="1" customFormat="1" ht="29.28" customHeight="1">
      <c r="B94" s="34"/>
      <c r="C94" s="184" t="s">
        <v>122</v>
      </c>
      <c r="D94" s="185"/>
      <c r="E94" s="185"/>
      <c r="F94" s="185"/>
      <c r="G94" s="185"/>
      <c r="H94" s="185"/>
      <c r="I94" s="186"/>
      <c r="J94" s="187" t="s">
        <v>123</v>
      </c>
      <c r="K94" s="185"/>
      <c r="L94" s="39"/>
    </row>
    <row r="95" s="1" customFormat="1" ht="10.32" customHeight="1">
      <c r="B95" s="34"/>
      <c r="C95" s="35"/>
      <c r="D95" s="35"/>
      <c r="E95" s="35"/>
      <c r="F95" s="35"/>
      <c r="G95" s="35"/>
      <c r="H95" s="35"/>
      <c r="I95" s="146"/>
      <c r="J95" s="35"/>
      <c r="K95" s="35"/>
      <c r="L95" s="39"/>
    </row>
    <row r="96" s="1" customFormat="1" ht="22.8" customHeight="1">
      <c r="B96" s="34"/>
      <c r="C96" s="188" t="s">
        <v>124</v>
      </c>
      <c r="D96" s="35"/>
      <c r="E96" s="35"/>
      <c r="F96" s="35"/>
      <c r="G96" s="35"/>
      <c r="H96" s="35"/>
      <c r="I96" s="146"/>
      <c r="J96" s="101">
        <f>J118</f>
        <v>0</v>
      </c>
      <c r="K96" s="35"/>
      <c r="L96" s="39"/>
      <c r="AU96" s="13" t="s">
        <v>125</v>
      </c>
    </row>
    <row r="97" s="8" customFormat="1" ht="24.96" customHeight="1">
      <c r="B97" s="189"/>
      <c r="C97" s="190"/>
      <c r="D97" s="191" t="s">
        <v>135</v>
      </c>
      <c r="E97" s="192"/>
      <c r="F97" s="192"/>
      <c r="G97" s="192"/>
      <c r="H97" s="192"/>
      <c r="I97" s="193"/>
      <c r="J97" s="194">
        <f>J119</f>
        <v>0</v>
      </c>
      <c r="K97" s="190"/>
      <c r="L97" s="195"/>
    </row>
    <row r="98" s="9" customFormat="1" ht="19.92" customHeight="1">
      <c r="B98" s="196"/>
      <c r="C98" s="124"/>
      <c r="D98" s="197" t="s">
        <v>1932</v>
      </c>
      <c r="E98" s="198"/>
      <c r="F98" s="198"/>
      <c r="G98" s="198"/>
      <c r="H98" s="198"/>
      <c r="I98" s="199"/>
      <c r="J98" s="200">
        <f>J120</f>
        <v>0</v>
      </c>
      <c r="K98" s="124"/>
      <c r="L98" s="201"/>
    </row>
    <row r="99" s="1" customFormat="1" ht="21.84" customHeight="1">
      <c r="B99" s="34"/>
      <c r="C99" s="35"/>
      <c r="D99" s="35"/>
      <c r="E99" s="35"/>
      <c r="F99" s="35"/>
      <c r="G99" s="35"/>
      <c r="H99" s="35"/>
      <c r="I99" s="146"/>
      <c r="J99" s="35"/>
      <c r="K99" s="35"/>
      <c r="L99" s="39"/>
    </row>
    <row r="100" s="1" customFormat="1" ht="6.96" customHeight="1">
      <c r="B100" s="57"/>
      <c r="C100" s="58"/>
      <c r="D100" s="58"/>
      <c r="E100" s="58"/>
      <c r="F100" s="58"/>
      <c r="G100" s="58"/>
      <c r="H100" s="58"/>
      <c r="I100" s="179"/>
      <c r="J100" s="58"/>
      <c r="K100" s="58"/>
      <c r="L100" s="39"/>
    </row>
    <row r="104" s="1" customFormat="1" ht="6.96" customHeight="1">
      <c r="B104" s="59"/>
      <c r="C104" s="60"/>
      <c r="D104" s="60"/>
      <c r="E104" s="60"/>
      <c r="F104" s="60"/>
      <c r="G104" s="60"/>
      <c r="H104" s="60"/>
      <c r="I104" s="182"/>
      <c r="J104" s="60"/>
      <c r="K104" s="60"/>
      <c r="L104" s="39"/>
    </row>
    <row r="105" s="1" customFormat="1" ht="24.96" customHeight="1">
      <c r="B105" s="34"/>
      <c r="C105" s="19" t="s">
        <v>151</v>
      </c>
      <c r="D105" s="35"/>
      <c r="E105" s="35"/>
      <c r="F105" s="35"/>
      <c r="G105" s="35"/>
      <c r="H105" s="35"/>
      <c r="I105" s="146"/>
      <c r="J105" s="35"/>
      <c r="K105" s="35"/>
      <c r="L105" s="39"/>
    </row>
    <row r="106" s="1" customFormat="1" ht="6.96" customHeight="1">
      <c r="B106" s="34"/>
      <c r="C106" s="35"/>
      <c r="D106" s="35"/>
      <c r="E106" s="35"/>
      <c r="F106" s="35"/>
      <c r="G106" s="35"/>
      <c r="H106" s="35"/>
      <c r="I106" s="146"/>
      <c r="J106" s="35"/>
      <c r="K106" s="35"/>
      <c r="L106" s="39"/>
    </row>
    <row r="107" s="1" customFormat="1" ht="12" customHeight="1">
      <c r="B107" s="34"/>
      <c r="C107" s="28" t="s">
        <v>17</v>
      </c>
      <c r="D107" s="35"/>
      <c r="E107" s="35"/>
      <c r="F107" s="35"/>
      <c r="G107" s="35"/>
      <c r="H107" s="35"/>
      <c r="I107" s="146"/>
      <c r="J107" s="35"/>
      <c r="K107" s="35"/>
      <c r="L107" s="39"/>
    </row>
    <row r="108" s="1" customFormat="1" ht="16.5" customHeight="1">
      <c r="B108" s="34"/>
      <c r="C108" s="35"/>
      <c r="D108" s="35"/>
      <c r="E108" s="183" t="str">
        <f>E7</f>
        <v>Zpracování zemědělských produktů Ekofarmy Kosař</v>
      </c>
      <c r="F108" s="28"/>
      <c r="G108" s="28"/>
      <c r="H108" s="28"/>
      <c r="I108" s="146"/>
      <c r="J108" s="35"/>
      <c r="K108" s="35"/>
      <c r="L108" s="39"/>
    </row>
    <row r="109" s="1" customFormat="1" ht="12" customHeight="1">
      <c r="B109" s="34"/>
      <c r="C109" s="28" t="s">
        <v>117</v>
      </c>
      <c r="D109" s="35"/>
      <c r="E109" s="35"/>
      <c r="F109" s="35"/>
      <c r="G109" s="35"/>
      <c r="H109" s="35"/>
      <c r="I109" s="146"/>
      <c r="J109" s="35"/>
      <c r="K109" s="35"/>
      <c r="L109" s="39"/>
    </row>
    <row r="110" s="1" customFormat="1" ht="16.5" customHeight="1">
      <c r="B110" s="34"/>
      <c r="C110" s="35"/>
      <c r="D110" s="35"/>
      <c r="E110" s="67" t="str">
        <f>E9</f>
        <v>SO 02-Kód 007 - Technologie chlazení</v>
      </c>
      <c r="F110" s="35"/>
      <c r="G110" s="35"/>
      <c r="H110" s="35"/>
      <c r="I110" s="146"/>
      <c r="J110" s="35"/>
      <c r="K110" s="35"/>
      <c r="L110" s="39"/>
    </row>
    <row r="111" s="1" customFormat="1" ht="6.96" customHeight="1">
      <c r="B111" s="34"/>
      <c r="C111" s="35"/>
      <c r="D111" s="35"/>
      <c r="E111" s="35"/>
      <c r="F111" s="35"/>
      <c r="G111" s="35"/>
      <c r="H111" s="35"/>
      <c r="I111" s="146"/>
      <c r="J111" s="35"/>
      <c r="K111" s="35"/>
      <c r="L111" s="39"/>
    </row>
    <row r="112" s="1" customFormat="1" ht="12" customHeight="1">
      <c r="B112" s="34"/>
      <c r="C112" s="28" t="s">
        <v>21</v>
      </c>
      <c r="D112" s="35"/>
      <c r="E112" s="35"/>
      <c r="F112" s="23" t="str">
        <f>F12</f>
        <v xml:space="preserve"> Nový Knín</v>
      </c>
      <c r="G112" s="35"/>
      <c r="H112" s="35"/>
      <c r="I112" s="148" t="s">
        <v>23</v>
      </c>
      <c r="J112" s="70" t="str">
        <f>IF(J12="","",J12)</f>
        <v>10. 12. 2018</v>
      </c>
      <c r="K112" s="35"/>
      <c r="L112" s="39"/>
    </row>
    <row r="113" s="1" customFormat="1" ht="6.96" customHeight="1">
      <c r="B113" s="34"/>
      <c r="C113" s="35"/>
      <c r="D113" s="35"/>
      <c r="E113" s="35"/>
      <c r="F113" s="35"/>
      <c r="G113" s="35"/>
      <c r="H113" s="35"/>
      <c r="I113" s="146"/>
      <c r="J113" s="35"/>
      <c r="K113" s="35"/>
      <c r="L113" s="39"/>
    </row>
    <row r="114" s="1" customFormat="1" ht="15.15" customHeight="1">
      <c r="B114" s="34"/>
      <c r="C114" s="28" t="s">
        <v>25</v>
      </c>
      <c r="D114" s="35"/>
      <c r="E114" s="35"/>
      <c r="F114" s="23" t="str">
        <f>E15</f>
        <v xml:space="preserve"> Ekofarma Kosařův mlýn, s.r.o.</v>
      </c>
      <c r="G114" s="35"/>
      <c r="H114" s="35"/>
      <c r="I114" s="148" t="s">
        <v>31</v>
      </c>
      <c r="J114" s="32" t="str">
        <f>E21</f>
        <v xml:space="preserve"> </v>
      </c>
      <c r="K114" s="35"/>
      <c r="L114" s="39"/>
    </row>
    <row r="115" s="1" customFormat="1" ht="15.15" customHeight="1">
      <c r="B115" s="34"/>
      <c r="C115" s="28" t="s">
        <v>29</v>
      </c>
      <c r="D115" s="35"/>
      <c r="E115" s="35"/>
      <c r="F115" s="23" t="str">
        <f>IF(E18="","",E18)</f>
        <v>Vyplň údaj</v>
      </c>
      <c r="G115" s="35"/>
      <c r="H115" s="35"/>
      <c r="I115" s="148" t="s">
        <v>34</v>
      </c>
      <c r="J115" s="32" t="str">
        <f>E24</f>
        <v xml:space="preserve"> </v>
      </c>
      <c r="K115" s="35"/>
      <c r="L115" s="39"/>
    </row>
    <row r="116" s="1" customFormat="1" ht="10.32" customHeight="1">
      <c r="B116" s="34"/>
      <c r="C116" s="35"/>
      <c r="D116" s="35"/>
      <c r="E116" s="35"/>
      <c r="F116" s="35"/>
      <c r="G116" s="35"/>
      <c r="H116" s="35"/>
      <c r="I116" s="146"/>
      <c r="J116" s="35"/>
      <c r="K116" s="35"/>
      <c r="L116" s="39"/>
    </row>
    <row r="117" s="10" customFormat="1" ht="29.28" customHeight="1">
      <c r="B117" s="202"/>
      <c r="C117" s="203" t="s">
        <v>152</v>
      </c>
      <c r="D117" s="204" t="s">
        <v>61</v>
      </c>
      <c r="E117" s="204" t="s">
        <v>57</v>
      </c>
      <c r="F117" s="204" t="s">
        <v>58</v>
      </c>
      <c r="G117" s="204" t="s">
        <v>153</v>
      </c>
      <c r="H117" s="204" t="s">
        <v>154</v>
      </c>
      <c r="I117" s="205" t="s">
        <v>155</v>
      </c>
      <c r="J117" s="206" t="s">
        <v>123</v>
      </c>
      <c r="K117" s="207" t="s">
        <v>156</v>
      </c>
      <c r="L117" s="208"/>
      <c r="M117" s="91" t="s">
        <v>1</v>
      </c>
      <c r="N117" s="92" t="s">
        <v>40</v>
      </c>
      <c r="O117" s="92" t="s">
        <v>157</v>
      </c>
      <c r="P117" s="92" t="s">
        <v>158</v>
      </c>
      <c r="Q117" s="92" t="s">
        <v>159</v>
      </c>
      <c r="R117" s="92" t="s">
        <v>160</v>
      </c>
      <c r="S117" s="92" t="s">
        <v>161</v>
      </c>
      <c r="T117" s="93" t="s">
        <v>162</v>
      </c>
    </row>
    <row r="118" s="1" customFormat="1" ht="22.8" customHeight="1">
      <c r="B118" s="34"/>
      <c r="C118" s="98" t="s">
        <v>163</v>
      </c>
      <c r="D118" s="35"/>
      <c r="E118" s="35"/>
      <c r="F118" s="35"/>
      <c r="G118" s="35"/>
      <c r="H118" s="35"/>
      <c r="I118" s="146"/>
      <c r="J118" s="209">
        <f>BK118</f>
        <v>0</v>
      </c>
      <c r="K118" s="35"/>
      <c r="L118" s="39"/>
      <c r="M118" s="94"/>
      <c r="N118" s="95"/>
      <c r="O118" s="95"/>
      <c r="P118" s="210">
        <f>P119</f>
        <v>0</v>
      </c>
      <c r="Q118" s="95"/>
      <c r="R118" s="210">
        <f>R119</f>
        <v>0</v>
      </c>
      <c r="S118" s="95"/>
      <c r="T118" s="211">
        <f>T119</f>
        <v>0</v>
      </c>
      <c r="AT118" s="13" t="s">
        <v>75</v>
      </c>
      <c r="AU118" s="13" t="s">
        <v>125</v>
      </c>
      <c r="BK118" s="212">
        <f>BK119</f>
        <v>0</v>
      </c>
    </row>
    <row r="119" s="11" customFormat="1" ht="25.92" customHeight="1">
      <c r="B119" s="213"/>
      <c r="C119" s="214"/>
      <c r="D119" s="215" t="s">
        <v>75</v>
      </c>
      <c r="E119" s="216" t="s">
        <v>704</v>
      </c>
      <c r="F119" s="216" t="s">
        <v>705</v>
      </c>
      <c r="G119" s="214"/>
      <c r="H119" s="214"/>
      <c r="I119" s="217"/>
      <c r="J119" s="218">
        <f>BK119</f>
        <v>0</v>
      </c>
      <c r="K119" s="214"/>
      <c r="L119" s="219"/>
      <c r="M119" s="220"/>
      <c r="N119" s="221"/>
      <c r="O119" s="221"/>
      <c r="P119" s="222">
        <f>P120</f>
        <v>0</v>
      </c>
      <c r="Q119" s="221"/>
      <c r="R119" s="222">
        <f>R120</f>
        <v>0</v>
      </c>
      <c r="S119" s="221"/>
      <c r="T119" s="223">
        <f>T120</f>
        <v>0</v>
      </c>
      <c r="AR119" s="224" t="s">
        <v>89</v>
      </c>
      <c r="AT119" s="225" t="s">
        <v>75</v>
      </c>
      <c r="AU119" s="225" t="s">
        <v>76</v>
      </c>
      <c r="AY119" s="224" t="s">
        <v>166</v>
      </c>
      <c r="BK119" s="226">
        <f>BK120</f>
        <v>0</v>
      </c>
    </row>
    <row r="120" s="11" customFormat="1" ht="22.8" customHeight="1">
      <c r="B120" s="213"/>
      <c r="C120" s="214"/>
      <c r="D120" s="215" t="s">
        <v>75</v>
      </c>
      <c r="E120" s="227" t="s">
        <v>1933</v>
      </c>
      <c r="F120" s="227" t="s">
        <v>1934</v>
      </c>
      <c r="G120" s="214"/>
      <c r="H120" s="214"/>
      <c r="I120" s="217"/>
      <c r="J120" s="228">
        <f>BK120</f>
        <v>0</v>
      </c>
      <c r="K120" s="214"/>
      <c r="L120" s="219"/>
      <c r="M120" s="220"/>
      <c r="N120" s="221"/>
      <c r="O120" s="221"/>
      <c r="P120" s="222">
        <f>SUM(P121:P149)</f>
        <v>0</v>
      </c>
      <c r="Q120" s="221"/>
      <c r="R120" s="222">
        <f>SUM(R121:R149)</f>
        <v>0</v>
      </c>
      <c r="S120" s="221"/>
      <c r="T120" s="223">
        <f>SUM(T121:T149)</f>
        <v>0</v>
      </c>
      <c r="AR120" s="224" t="s">
        <v>89</v>
      </c>
      <c r="AT120" s="225" t="s">
        <v>75</v>
      </c>
      <c r="AU120" s="225" t="s">
        <v>83</v>
      </c>
      <c r="AY120" s="224" t="s">
        <v>166</v>
      </c>
      <c r="BK120" s="226">
        <f>SUM(BK121:BK149)</f>
        <v>0</v>
      </c>
    </row>
    <row r="121" s="1" customFormat="1" ht="16.5" customHeight="1">
      <c r="B121" s="34"/>
      <c r="C121" s="242" t="s">
        <v>83</v>
      </c>
      <c r="D121" s="242" t="s">
        <v>394</v>
      </c>
      <c r="E121" s="243" t="s">
        <v>1935</v>
      </c>
      <c r="F121" s="244" t="s">
        <v>1936</v>
      </c>
      <c r="G121" s="245" t="s">
        <v>245</v>
      </c>
      <c r="H121" s="246">
        <v>240</v>
      </c>
      <c r="I121" s="247"/>
      <c r="J121" s="248">
        <f>ROUND(I121*H121,2)</f>
        <v>0</v>
      </c>
      <c r="K121" s="244" t="s">
        <v>1</v>
      </c>
      <c r="L121" s="249"/>
      <c r="M121" s="250" t="s">
        <v>1</v>
      </c>
      <c r="N121" s="251" t="s">
        <v>41</v>
      </c>
      <c r="O121" s="82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AR121" s="240" t="s">
        <v>198</v>
      </c>
      <c r="AT121" s="240" t="s">
        <v>394</v>
      </c>
      <c r="AU121" s="240" t="s">
        <v>89</v>
      </c>
      <c r="AY121" s="13" t="s">
        <v>166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3" t="s">
        <v>83</v>
      </c>
      <c r="BK121" s="241">
        <f>ROUND(I121*H121,2)</f>
        <v>0</v>
      </c>
      <c r="BL121" s="13" t="s">
        <v>172</v>
      </c>
      <c r="BM121" s="240" t="s">
        <v>1937</v>
      </c>
    </row>
    <row r="122" s="1" customFormat="1" ht="16.5" customHeight="1">
      <c r="B122" s="34"/>
      <c r="C122" s="242" t="s">
        <v>89</v>
      </c>
      <c r="D122" s="242" t="s">
        <v>394</v>
      </c>
      <c r="E122" s="243" t="s">
        <v>1938</v>
      </c>
      <c r="F122" s="244" t="s">
        <v>1939</v>
      </c>
      <c r="G122" s="245" t="s">
        <v>245</v>
      </c>
      <c r="H122" s="246">
        <v>780</v>
      </c>
      <c r="I122" s="247"/>
      <c r="J122" s="248">
        <f>ROUND(I122*H122,2)</f>
        <v>0</v>
      </c>
      <c r="K122" s="244" t="s">
        <v>1</v>
      </c>
      <c r="L122" s="249"/>
      <c r="M122" s="250" t="s">
        <v>1</v>
      </c>
      <c r="N122" s="251" t="s">
        <v>41</v>
      </c>
      <c r="O122" s="82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AR122" s="240" t="s">
        <v>198</v>
      </c>
      <c r="AT122" s="240" t="s">
        <v>394</v>
      </c>
      <c r="AU122" s="240" t="s">
        <v>89</v>
      </c>
      <c r="AY122" s="13" t="s">
        <v>166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3" t="s">
        <v>83</v>
      </c>
      <c r="BK122" s="241">
        <f>ROUND(I122*H122,2)</f>
        <v>0</v>
      </c>
      <c r="BL122" s="13" t="s">
        <v>172</v>
      </c>
      <c r="BM122" s="240" t="s">
        <v>1940</v>
      </c>
    </row>
    <row r="123" s="1" customFormat="1" ht="16.5" customHeight="1">
      <c r="B123" s="34"/>
      <c r="C123" s="242" t="s">
        <v>99</v>
      </c>
      <c r="D123" s="242" t="s">
        <v>394</v>
      </c>
      <c r="E123" s="243" t="s">
        <v>1941</v>
      </c>
      <c r="F123" s="244" t="s">
        <v>1942</v>
      </c>
      <c r="G123" s="245" t="s">
        <v>205</v>
      </c>
      <c r="H123" s="246">
        <v>600</v>
      </c>
      <c r="I123" s="247"/>
      <c r="J123" s="248">
        <f>ROUND(I123*H123,2)</f>
        <v>0</v>
      </c>
      <c r="K123" s="244" t="s">
        <v>1</v>
      </c>
      <c r="L123" s="249"/>
      <c r="M123" s="250" t="s">
        <v>1</v>
      </c>
      <c r="N123" s="251" t="s">
        <v>41</v>
      </c>
      <c r="O123" s="82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AR123" s="240" t="s">
        <v>198</v>
      </c>
      <c r="AT123" s="240" t="s">
        <v>394</v>
      </c>
      <c r="AU123" s="240" t="s">
        <v>89</v>
      </c>
      <c r="AY123" s="13" t="s">
        <v>166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3" t="s">
        <v>83</v>
      </c>
      <c r="BK123" s="241">
        <f>ROUND(I123*H123,2)</f>
        <v>0</v>
      </c>
      <c r="BL123" s="13" t="s">
        <v>172</v>
      </c>
      <c r="BM123" s="240" t="s">
        <v>1943</v>
      </c>
    </row>
    <row r="124" s="1" customFormat="1" ht="16.5" customHeight="1">
      <c r="B124" s="34"/>
      <c r="C124" s="242" t="s">
        <v>172</v>
      </c>
      <c r="D124" s="242" t="s">
        <v>394</v>
      </c>
      <c r="E124" s="243" t="s">
        <v>1944</v>
      </c>
      <c r="F124" s="244" t="s">
        <v>1945</v>
      </c>
      <c r="G124" s="245" t="s">
        <v>171</v>
      </c>
      <c r="H124" s="246">
        <v>15</v>
      </c>
      <c r="I124" s="247"/>
      <c r="J124" s="248">
        <f>ROUND(I124*H124,2)</f>
        <v>0</v>
      </c>
      <c r="K124" s="244" t="s">
        <v>1</v>
      </c>
      <c r="L124" s="249"/>
      <c r="M124" s="250" t="s">
        <v>1</v>
      </c>
      <c r="N124" s="251" t="s">
        <v>41</v>
      </c>
      <c r="O124" s="82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AR124" s="240" t="s">
        <v>198</v>
      </c>
      <c r="AT124" s="240" t="s">
        <v>394</v>
      </c>
      <c r="AU124" s="240" t="s">
        <v>89</v>
      </c>
      <c r="AY124" s="13" t="s">
        <v>166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3" t="s">
        <v>83</v>
      </c>
      <c r="BK124" s="241">
        <f>ROUND(I124*H124,2)</f>
        <v>0</v>
      </c>
      <c r="BL124" s="13" t="s">
        <v>172</v>
      </c>
      <c r="BM124" s="240" t="s">
        <v>1946</v>
      </c>
    </row>
    <row r="125" s="1" customFormat="1" ht="16.5" customHeight="1">
      <c r="B125" s="34"/>
      <c r="C125" s="242" t="s">
        <v>185</v>
      </c>
      <c r="D125" s="242" t="s">
        <v>394</v>
      </c>
      <c r="E125" s="243" t="s">
        <v>1947</v>
      </c>
      <c r="F125" s="244" t="s">
        <v>1948</v>
      </c>
      <c r="G125" s="245" t="s">
        <v>171</v>
      </c>
      <c r="H125" s="246">
        <v>4</v>
      </c>
      <c r="I125" s="247"/>
      <c r="J125" s="248">
        <f>ROUND(I125*H125,2)</f>
        <v>0</v>
      </c>
      <c r="K125" s="244" t="s">
        <v>1</v>
      </c>
      <c r="L125" s="249"/>
      <c r="M125" s="250" t="s">
        <v>1</v>
      </c>
      <c r="N125" s="251" t="s">
        <v>41</v>
      </c>
      <c r="O125" s="82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AR125" s="240" t="s">
        <v>198</v>
      </c>
      <c r="AT125" s="240" t="s">
        <v>394</v>
      </c>
      <c r="AU125" s="240" t="s">
        <v>89</v>
      </c>
      <c r="AY125" s="13" t="s">
        <v>166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3" t="s">
        <v>83</v>
      </c>
      <c r="BK125" s="241">
        <f>ROUND(I125*H125,2)</f>
        <v>0</v>
      </c>
      <c r="BL125" s="13" t="s">
        <v>172</v>
      </c>
      <c r="BM125" s="240" t="s">
        <v>1949</v>
      </c>
    </row>
    <row r="126" s="1" customFormat="1" ht="16.5" customHeight="1">
      <c r="B126" s="34"/>
      <c r="C126" s="242" t="s">
        <v>189</v>
      </c>
      <c r="D126" s="242" t="s">
        <v>394</v>
      </c>
      <c r="E126" s="243" t="s">
        <v>1950</v>
      </c>
      <c r="F126" s="244" t="s">
        <v>1951</v>
      </c>
      <c r="G126" s="245" t="s">
        <v>1952</v>
      </c>
      <c r="H126" s="246">
        <v>1</v>
      </c>
      <c r="I126" s="247"/>
      <c r="J126" s="248">
        <f>ROUND(I126*H126,2)</f>
        <v>0</v>
      </c>
      <c r="K126" s="244" t="s">
        <v>1</v>
      </c>
      <c r="L126" s="249"/>
      <c r="M126" s="250" t="s">
        <v>1</v>
      </c>
      <c r="N126" s="251" t="s">
        <v>41</v>
      </c>
      <c r="O126" s="82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AR126" s="240" t="s">
        <v>198</v>
      </c>
      <c r="AT126" s="240" t="s">
        <v>394</v>
      </c>
      <c r="AU126" s="240" t="s">
        <v>89</v>
      </c>
      <c r="AY126" s="13" t="s">
        <v>166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3" t="s">
        <v>83</v>
      </c>
      <c r="BK126" s="241">
        <f>ROUND(I126*H126,2)</f>
        <v>0</v>
      </c>
      <c r="BL126" s="13" t="s">
        <v>172</v>
      </c>
      <c r="BM126" s="240" t="s">
        <v>1953</v>
      </c>
    </row>
    <row r="127" s="1" customFormat="1" ht="24" customHeight="1">
      <c r="B127" s="34"/>
      <c r="C127" s="229" t="s">
        <v>193</v>
      </c>
      <c r="D127" s="229" t="s">
        <v>168</v>
      </c>
      <c r="E127" s="230" t="s">
        <v>1954</v>
      </c>
      <c r="F127" s="231" t="s">
        <v>1955</v>
      </c>
      <c r="G127" s="232" t="s">
        <v>171</v>
      </c>
      <c r="H127" s="233">
        <v>1</v>
      </c>
      <c r="I127" s="234"/>
      <c r="J127" s="235">
        <f>ROUND(I127*H127,2)</f>
        <v>0</v>
      </c>
      <c r="K127" s="231" t="s">
        <v>1</v>
      </c>
      <c r="L127" s="39"/>
      <c r="M127" s="236" t="s">
        <v>1</v>
      </c>
      <c r="N127" s="237" t="s">
        <v>41</v>
      </c>
      <c r="O127" s="82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AR127" s="240" t="s">
        <v>230</v>
      </c>
      <c r="AT127" s="240" t="s">
        <v>168</v>
      </c>
      <c r="AU127" s="240" t="s">
        <v>89</v>
      </c>
      <c r="AY127" s="13" t="s">
        <v>166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3" t="s">
        <v>83</v>
      </c>
      <c r="BK127" s="241">
        <f>ROUND(I127*H127,2)</f>
        <v>0</v>
      </c>
      <c r="BL127" s="13" t="s">
        <v>230</v>
      </c>
      <c r="BM127" s="240" t="s">
        <v>1956</v>
      </c>
    </row>
    <row r="128" s="1" customFormat="1" ht="48" customHeight="1">
      <c r="B128" s="34"/>
      <c r="C128" s="229" t="s">
        <v>198</v>
      </c>
      <c r="D128" s="229" t="s">
        <v>168</v>
      </c>
      <c r="E128" s="230" t="s">
        <v>1957</v>
      </c>
      <c r="F128" s="231" t="s">
        <v>1958</v>
      </c>
      <c r="G128" s="232" t="s">
        <v>171</v>
      </c>
      <c r="H128" s="233">
        <v>1</v>
      </c>
      <c r="I128" s="234"/>
      <c r="J128" s="235">
        <f>ROUND(I128*H128,2)</f>
        <v>0</v>
      </c>
      <c r="K128" s="231" t="s">
        <v>1</v>
      </c>
      <c r="L128" s="39"/>
      <c r="M128" s="236" t="s">
        <v>1</v>
      </c>
      <c r="N128" s="237" t="s">
        <v>41</v>
      </c>
      <c r="O128" s="82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AR128" s="240" t="s">
        <v>230</v>
      </c>
      <c r="AT128" s="240" t="s">
        <v>168</v>
      </c>
      <c r="AU128" s="240" t="s">
        <v>89</v>
      </c>
      <c r="AY128" s="13" t="s">
        <v>166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3" t="s">
        <v>83</v>
      </c>
      <c r="BK128" s="241">
        <f>ROUND(I128*H128,2)</f>
        <v>0</v>
      </c>
      <c r="BL128" s="13" t="s">
        <v>230</v>
      </c>
      <c r="BM128" s="240" t="s">
        <v>1959</v>
      </c>
    </row>
    <row r="129" s="1" customFormat="1" ht="36" customHeight="1">
      <c r="B129" s="34"/>
      <c r="C129" s="229" t="s">
        <v>202</v>
      </c>
      <c r="D129" s="229" t="s">
        <v>168</v>
      </c>
      <c r="E129" s="230" t="s">
        <v>1960</v>
      </c>
      <c r="F129" s="231" t="s">
        <v>1961</v>
      </c>
      <c r="G129" s="232" t="s">
        <v>171</v>
      </c>
      <c r="H129" s="233">
        <v>1</v>
      </c>
      <c r="I129" s="234"/>
      <c r="J129" s="235">
        <f>ROUND(I129*H129,2)</f>
        <v>0</v>
      </c>
      <c r="K129" s="231" t="s">
        <v>1</v>
      </c>
      <c r="L129" s="39"/>
      <c r="M129" s="236" t="s">
        <v>1</v>
      </c>
      <c r="N129" s="237" t="s">
        <v>41</v>
      </c>
      <c r="O129" s="82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AR129" s="240" t="s">
        <v>230</v>
      </c>
      <c r="AT129" s="240" t="s">
        <v>168</v>
      </c>
      <c r="AU129" s="240" t="s">
        <v>89</v>
      </c>
      <c r="AY129" s="13" t="s">
        <v>166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3" t="s">
        <v>83</v>
      </c>
      <c r="BK129" s="241">
        <f>ROUND(I129*H129,2)</f>
        <v>0</v>
      </c>
      <c r="BL129" s="13" t="s">
        <v>230</v>
      </c>
      <c r="BM129" s="240" t="s">
        <v>1962</v>
      </c>
    </row>
    <row r="130" s="1" customFormat="1" ht="16.5" customHeight="1">
      <c r="B130" s="34"/>
      <c r="C130" s="242" t="s">
        <v>207</v>
      </c>
      <c r="D130" s="242" t="s">
        <v>394</v>
      </c>
      <c r="E130" s="243" t="s">
        <v>1963</v>
      </c>
      <c r="F130" s="244" t="s">
        <v>1964</v>
      </c>
      <c r="G130" s="245" t="s">
        <v>171</v>
      </c>
      <c r="H130" s="246">
        <v>1</v>
      </c>
      <c r="I130" s="247"/>
      <c r="J130" s="248">
        <f>ROUND(I130*H130,2)</f>
        <v>0</v>
      </c>
      <c r="K130" s="244" t="s">
        <v>1</v>
      </c>
      <c r="L130" s="249"/>
      <c r="M130" s="250" t="s">
        <v>1</v>
      </c>
      <c r="N130" s="251" t="s">
        <v>41</v>
      </c>
      <c r="O130" s="82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AR130" s="240" t="s">
        <v>198</v>
      </c>
      <c r="AT130" s="240" t="s">
        <v>394</v>
      </c>
      <c r="AU130" s="240" t="s">
        <v>89</v>
      </c>
      <c r="AY130" s="13" t="s">
        <v>166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3" t="s">
        <v>83</v>
      </c>
      <c r="BK130" s="241">
        <f>ROUND(I130*H130,2)</f>
        <v>0</v>
      </c>
      <c r="BL130" s="13" t="s">
        <v>172</v>
      </c>
      <c r="BM130" s="240" t="s">
        <v>1965</v>
      </c>
    </row>
    <row r="131" s="1" customFormat="1" ht="16.5" customHeight="1">
      <c r="B131" s="34"/>
      <c r="C131" s="242" t="s">
        <v>211</v>
      </c>
      <c r="D131" s="242" t="s">
        <v>394</v>
      </c>
      <c r="E131" s="243" t="s">
        <v>1966</v>
      </c>
      <c r="F131" s="244" t="s">
        <v>1967</v>
      </c>
      <c r="G131" s="245" t="s">
        <v>171</v>
      </c>
      <c r="H131" s="246">
        <v>1</v>
      </c>
      <c r="I131" s="247"/>
      <c r="J131" s="248">
        <f>ROUND(I131*H131,2)</f>
        <v>0</v>
      </c>
      <c r="K131" s="244" t="s">
        <v>1</v>
      </c>
      <c r="L131" s="249"/>
      <c r="M131" s="250" t="s">
        <v>1</v>
      </c>
      <c r="N131" s="251" t="s">
        <v>41</v>
      </c>
      <c r="O131" s="82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AR131" s="240" t="s">
        <v>198</v>
      </c>
      <c r="AT131" s="240" t="s">
        <v>394</v>
      </c>
      <c r="AU131" s="240" t="s">
        <v>89</v>
      </c>
      <c r="AY131" s="13" t="s">
        <v>166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3" t="s">
        <v>83</v>
      </c>
      <c r="BK131" s="241">
        <f>ROUND(I131*H131,2)</f>
        <v>0</v>
      </c>
      <c r="BL131" s="13" t="s">
        <v>172</v>
      </c>
      <c r="BM131" s="240" t="s">
        <v>1968</v>
      </c>
    </row>
    <row r="132" s="1" customFormat="1" ht="16.5" customHeight="1">
      <c r="B132" s="34"/>
      <c r="C132" s="242" t="s">
        <v>215</v>
      </c>
      <c r="D132" s="242" t="s">
        <v>394</v>
      </c>
      <c r="E132" s="243" t="s">
        <v>1969</v>
      </c>
      <c r="F132" s="244" t="s">
        <v>1970</v>
      </c>
      <c r="G132" s="245" t="s">
        <v>171</v>
      </c>
      <c r="H132" s="246">
        <v>1</v>
      </c>
      <c r="I132" s="247"/>
      <c r="J132" s="248">
        <f>ROUND(I132*H132,2)</f>
        <v>0</v>
      </c>
      <c r="K132" s="244" t="s">
        <v>1</v>
      </c>
      <c r="L132" s="249"/>
      <c r="M132" s="250" t="s">
        <v>1</v>
      </c>
      <c r="N132" s="251" t="s">
        <v>41</v>
      </c>
      <c r="O132" s="82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AR132" s="240" t="s">
        <v>198</v>
      </c>
      <c r="AT132" s="240" t="s">
        <v>394</v>
      </c>
      <c r="AU132" s="240" t="s">
        <v>89</v>
      </c>
      <c r="AY132" s="13" t="s">
        <v>166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3" t="s">
        <v>83</v>
      </c>
      <c r="BK132" s="241">
        <f>ROUND(I132*H132,2)</f>
        <v>0</v>
      </c>
      <c r="BL132" s="13" t="s">
        <v>172</v>
      </c>
      <c r="BM132" s="240" t="s">
        <v>1971</v>
      </c>
    </row>
    <row r="133" s="1" customFormat="1" ht="16.5" customHeight="1">
      <c r="B133" s="34"/>
      <c r="C133" s="242" t="s">
        <v>219</v>
      </c>
      <c r="D133" s="242" t="s">
        <v>394</v>
      </c>
      <c r="E133" s="243" t="s">
        <v>1972</v>
      </c>
      <c r="F133" s="244" t="s">
        <v>1973</v>
      </c>
      <c r="G133" s="245" t="s">
        <v>171</v>
      </c>
      <c r="H133" s="246">
        <v>1</v>
      </c>
      <c r="I133" s="247"/>
      <c r="J133" s="248">
        <f>ROUND(I133*H133,2)</f>
        <v>0</v>
      </c>
      <c r="K133" s="244" t="s">
        <v>1</v>
      </c>
      <c r="L133" s="249"/>
      <c r="M133" s="250" t="s">
        <v>1</v>
      </c>
      <c r="N133" s="251" t="s">
        <v>41</v>
      </c>
      <c r="O133" s="82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AR133" s="240" t="s">
        <v>198</v>
      </c>
      <c r="AT133" s="240" t="s">
        <v>394</v>
      </c>
      <c r="AU133" s="240" t="s">
        <v>89</v>
      </c>
      <c r="AY133" s="13" t="s">
        <v>166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3" t="s">
        <v>83</v>
      </c>
      <c r="BK133" s="241">
        <f>ROUND(I133*H133,2)</f>
        <v>0</v>
      </c>
      <c r="BL133" s="13" t="s">
        <v>172</v>
      </c>
      <c r="BM133" s="240" t="s">
        <v>1974</v>
      </c>
    </row>
    <row r="134" s="1" customFormat="1" ht="16.5" customHeight="1">
      <c r="B134" s="34"/>
      <c r="C134" s="242" t="s">
        <v>223</v>
      </c>
      <c r="D134" s="242" t="s">
        <v>394</v>
      </c>
      <c r="E134" s="243" t="s">
        <v>1975</v>
      </c>
      <c r="F134" s="244" t="s">
        <v>1976</v>
      </c>
      <c r="G134" s="245" t="s">
        <v>171</v>
      </c>
      <c r="H134" s="246">
        <v>1</v>
      </c>
      <c r="I134" s="247"/>
      <c r="J134" s="248">
        <f>ROUND(I134*H134,2)</f>
        <v>0</v>
      </c>
      <c r="K134" s="244" t="s">
        <v>1</v>
      </c>
      <c r="L134" s="249"/>
      <c r="M134" s="250" t="s">
        <v>1</v>
      </c>
      <c r="N134" s="251" t="s">
        <v>41</v>
      </c>
      <c r="O134" s="82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AR134" s="240" t="s">
        <v>198</v>
      </c>
      <c r="AT134" s="240" t="s">
        <v>394</v>
      </c>
      <c r="AU134" s="240" t="s">
        <v>89</v>
      </c>
      <c r="AY134" s="13" t="s">
        <v>166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3" t="s">
        <v>83</v>
      </c>
      <c r="BK134" s="241">
        <f>ROUND(I134*H134,2)</f>
        <v>0</v>
      </c>
      <c r="BL134" s="13" t="s">
        <v>172</v>
      </c>
      <c r="BM134" s="240" t="s">
        <v>1977</v>
      </c>
    </row>
    <row r="135" s="1" customFormat="1" ht="16.5" customHeight="1">
      <c r="B135" s="34"/>
      <c r="C135" s="242" t="s">
        <v>8</v>
      </c>
      <c r="D135" s="242" t="s">
        <v>394</v>
      </c>
      <c r="E135" s="243" t="s">
        <v>1978</v>
      </c>
      <c r="F135" s="244" t="s">
        <v>1979</v>
      </c>
      <c r="G135" s="245" t="s">
        <v>171</v>
      </c>
      <c r="H135" s="246">
        <v>1</v>
      </c>
      <c r="I135" s="247"/>
      <c r="J135" s="248">
        <f>ROUND(I135*H135,2)</f>
        <v>0</v>
      </c>
      <c r="K135" s="244" t="s">
        <v>1</v>
      </c>
      <c r="L135" s="249"/>
      <c r="M135" s="250" t="s">
        <v>1</v>
      </c>
      <c r="N135" s="251" t="s">
        <v>41</v>
      </c>
      <c r="O135" s="82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AR135" s="240" t="s">
        <v>198</v>
      </c>
      <c r="AT135" s="240" t="s">
        <v>394</v>
      </c>
      <c r="AU135" s="240" t="s">
        <v>89</v>
      </c>
      <c r="AY135" s="13" t="s">
        <v>166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3" t="s">
        <v>83</v>
      </c>
      <c r="BK135" s="241">
        <f>ROUND(I135*H135,2)</f>
        <v>0</v>
      </c>
      <c r="BL135" s="13" t="s">
        <v>172</v>
      </c>
      <c r="BM135" s="240" t="s">
        <v>1980</v>
      </c>
    </row>
    <row r="136" s="1" customFormat="1" ht="16.5" customHeight="1">
      <c r="B136" s="34"/>
      <c r="C136" s="242" t="s">
        <v>230</v>
      </c>
      <c r="D136" s="242" t="s">
        <v>394</v>
      </c>
      <c r="E136" s="243" t="s">
        <v>1981</v>
      </c>
      <c r="F136" s="244" t="s">
        <v>1982</v>
      </c>
      <c r="G136" s="245" t="s">
        <v>171</v>
      </c>
      <c r="H136" s="246">
        <v>1</v>
      </c>
      <c r="I136" s="247"/>
      <c r="J136" s="248">
        <f>ROUND(I136*H136,2)</f>
        <v>0</v>
      </c>
      <c r="K136" s="244" t="s">
        <v>1</v>
      </c>
      <c r="L136" s="249"/>
      <c r="M136" s="250" t="s">
        <v>1</v>
      </c>
      <c r="N136" s="251" t="s">
        <v>41</v>
      </c>
      <c r="O136" s="82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AR136" s="240" t="s">
        <v>198</v>
      </c>
      <c r="AT136" s="240" t="s">
        <v>394</v>
      </c>
      <c r="AU136" s="240" t="s">
        <v>89</v>
      </c>
      <c r="AY136" s="13" t="s">
        <v>166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3" t="s">
        <v>83</v>
      </c>
      <c r="BK136" s="241">
        <f>ROUND(I136*H136,2)</f>
        <v>0</v>
      </c>
      <c r="BL136" s="13" t="s">
        <v>172</v>
      </c>
      <c r="BM136" s="240" t="s">
        <v>1983</v>
      </c>
    </row>
    <row r="137" s="1" customFormat="1" ht="16.5" customHeight="1">
      <c r="B137" s="34"/>
      <c r="C137" s="242" t="s">
        <v>234</v>
      </c>
      <c r="D137" s="242" t="s">
        <v>394</v>
      </c>
      <c r="E137" s="243" t="s">
        <v>1984</v>
      </c>
      <c r="F137" s="244" t="s">
        <v>1985</v>
      </c>
      <c r="G137" s="245" t="s">
        <v>171</v>
      </c>
      <c r="H137" s="246">
        <v>1</v>
      </c>
      <c r="I137" s="247"/>
      <c r="J137" s="248">
        <f>ROUND(I137*H137,2)</f>
        <v>0</v>
      </c>
      <c r="K137" s="244" t="s">
        <v>1</v>
      </c>
      <c r="L137" s="249"/>
      <c r="M137" s="250" t="s">
        <v>1</v>
      </c>
      <c r="N137" s="251" t="s">
        <v>41</v>
      </c>
      <c r="O137" s="82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AR137" s="240" t="s">
        <v>198</v>
      </c>
      <c r="AT137" s="240" t="s">
        <v>394</v>
      </c>
      <c r="AU137" s="240" t="s">
        <v>89</v>
      </c>
      <c r="AY137" s="13" t="s">
        <v>166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3" t="s">
        <v>83</v>
      </c>
      <c r="BK137" s="241">
        <f>ROUND(I137*H137,2)</f>
        <v>0</v>
      </c>
      <c r="BL137" s="13" t="s">
        <v>172</v>
      </c>
      <c r="BM137" s="240" t="s">
        <v>1986</v>
      </c>
    </row>
    <row r="138" s="1" customFormat="1" ht="16.5" customHeight="1">
      <c r="B138" s="34"/>
      <c r="C138" s="242" t="s">
        <v>238</v>
      </c>
      <c r="D138" s="242" t="s">
        <v>394</v>
      </c>
      <c r="E138" s="243" t="s">
        <v>1987</v>
      </c>
      <c r="F138" s="244" t="s">
        <v>1988</v>
      </c>
      <c r="G138" s="245" t="s">
        <v>171</v>
      </c>
      <c r="H138" s="246">
        <v>1</v>
      </c>
      <c r="I138" s="247"/>
      <c r="J138" s="248">
        <f>ROUND(I138*H138,2)</f>
        <v>0</v>
      </c>
      <c r="K138" s="244" t="s">
        <v>1</v>
      </c>
      <c r="L138" s="249"/>
      <c r="M138" s="250" t="s">
        <v>1</v>
      </c>
      <c r="N138" s="251" t="s">
        <v>41</v>
      </c>
      <c r="O138" s="82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AR138" s="240" t="s">
        <v>198</v>
      </c>
      <c r="AT138" s="240" t="s">
        <v>394</v>
      </c>
      <c r="AU138" s="240" t="s">
        <v>89</v>
      </c>
      <c r="AY138" s="13" t="s">
        <v>166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3" t="s">
        <v>83</v>
      </c>
      <c r="BK138" s="241">
        <f>ROUND(I138*H138,2)</f>
        <v>0</v>
      </c>
      <c r="BL138" s="13" t="s">
        <v>172</v>
      </c>
      <c r="BM138" s="240" t="s">
        <v>1989</v>
      </c>
    </row>
    <row r="139" s="1" customFormat="1" ht="16.5" customHeight="1">
      <c r="B139" s="34"/>
      <c r="C139" s="242" t="s">
        <v>242</v>
      </c>
      <c r="D139" s="242" t="s">
        <v>394</v>
      </c>
      <c r="E139" s="243" t="s">
        <v>1990</v>
      </c>
      <c r="F139" s="244" t="s">
        <v>1991</v>
      </c>
      <c r="G139" s="245" t="s">
        <v>171</v>
      </c>
      <c r="H139" s="246">
        <v>1</v>
      </c>
      <c r="I139" s="247"/>
      <c r="J139" s="248">
        <f>ROUND(I139*H139,2)</f>
        <v>0</v>
      </c>
      <c r="K139" s="244" t="s">
        <v>1</v>
      </c>
      <c r="L139" s="249"/>
      <c r="M139" s="250" t="s">
        <v>1</v>
      </c>
      <c r="N139" s="251" t="s">
        <v>41</v>
      </c>
      <c r="O139" s="82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AR139" s="240" t="s">
        <v>198</v>
      </c>
      <c r="AT139" s="240" t="s">
        <v>394</v>
      </c>
      <c r="AU139" s="240" t="s">
        <v>89</v>
      </c>
      <c r="AY139" s="13" t="s">
        <v>166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3" t="s">
        <v>83</v>
      </c>
      <c r="BK139" s="241">
        <f>ROUND(I139*H139,2)</f>
        <v>0</v>
      </c>
      <c r="BL139" s="13" t="s">
        <v>172</v>
      </c>
      <c r="BM139" s="240" t="s">
        <v>1992</v>
      </c>
    </row>
    <row r="140" s="1" customFormat="1" ht="16.5" customHeight="1">
      <c r="B140" s="34"/>
      <c r="C140" s="242" t="s">
        <v>248</v>
      </c>
      <c r="D140" s="242" t="s">
        <v>394</v>
      </c>
      <c r="E140" s="243" t="s">
        <v>1993</v>
      </c>
      <c r="F140" s="244" t="s">
        <v>1994</v>
      </c>
      <c r="G140" s="245" t="s">
        <v>171</v>
      </c>
      <c r="H140" s="246">
        <v>1</v>
      </c>
      <c r="I140" s="247"/>
      <c r="J140" s="248">
        <f>ROUND(I140*H140,2)</f>
        <v>0</v>
      </c>
      <c r="K140" s="244" t="s">
        <v>1</v>
      </c>
      <c r="L140" s="249"/>
      <c r="M140" s="250" t="s">
        <v>1</v>
      </c>
      <c r="N140" s="251" t="s">
        <v>41</v>
      </c>
      <c r="O140" s="82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AR140" s="240" t="s">
        <v>198</v>
      </c>
      <c r="AT140" s="240" t="s">
        <v>394</v>
      </c>
      <c r="AU140" s="240" t="s">
        <v>89</v>
      </c>
      <c r="AY140" s="13" t="s">
        <v>166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3" t="s">
        <v>83</v>
      </c>
      <c r="BK140" s="241">
        <f>ROUND(I140*H140,2)</f>
        <v>0</v>
      </c>
      <c r="BL140" s="13" t="s">
        <v>172</v>
      </c>
      <c r="BM140" s="240" t="s">
        <v>1995</v>
      </c>
    </row>
    <row r="141" s="1" customFormat="1" ht="16.5" customHeight="1">
      <c r="B141" s="34"/>
      <c r="C141" s="242" t="s">
        <v>7</v>
      </c>
      <c r="D141" s="242" t="s">
        <v>394</v>
      </c>
      <c r="E141" s="243" t="s">
        <v>1996</v>
      </c>
      <c r="F141" s="244" t="s">
        <v>1997</v>
      </c>
      <c r="G141" s="245" t="s">
        <v>171</v>
      </c>
      <c r="H141" s="246">
        <v>1</v>
      </c>
      <c r="I141" s="247"/>
      <c r="J141" s="248">
        <f>ROUND(I141*H141,2)</f>
        <v>0</v>
      </c>
      <c r="K141" s="244" t="s">
        <v>1</v>
      </c>
      <c r="L141" s="249"/>
      <c r="M141" s="250" t="s">
        <v>1</v>
      </c>
      <c r="N141" s="251" t="s">
        <v>41</v>
      </c>
      <c r="O141" s="82"/>
      <c r="P141" s="238">
        <f>O141*H141</f>
        <v>0</v>
      </c>
      <c r="Q141" s="238">
        <v>0</v>
      </c>
      <c r="R141" s="238">
        <f>Q141*H141</f>
        <v>0</v>
      </c>
      <c r="S141" s="238">
        <v>0</v>
      </c>
      <c r="T141" s="239">
        <f>S141*H141</f>
        <v>0</v>
      </c>
      <c r="AR141" s="240" t="s">
        <v>198</v>
      </c>
      <c r="AT141" s="240" t="s">
        <v>394</v>
      </c>
      <c r="AU141" s="240" t="s">
        <v>89</v>
      </c>
      <c r="AY141" s="13" t="s">
        <v>166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3" t="s">
        <v>83</v>
      </c>
      <c r="BK141" s="241">
        <f>ROUND(I141*H141,2)</f>
        <v>0</v>
      </c>
      <c r="BL141" s="13" t="s">
        <v>172</v>
      </c>
      <c r="BM141" s="240" t="s">
        <v>1998</v>
      </c>
    </row>
    <row r="142" s="1" customFormat="1" ht="16.5" customHeight="1">
      <c r="B142" s="34"/>
      <c r="C142" s="242" t="s">
        <v>255</v>
      </c>
      <c r="D142" s="242" t="s">
        <v>394</v>
      </c>
      <c r="E142" s="243" t="s">
        <v>1999</v>
      </c>
      <c r="F142" s="244" t="s">
        <v>2000</v>
      </c>
      <c r="G142" s="245" t="s">
        <v>171</v>
      </c>
      <c r="H142" s="246">
        <v>1</v>
      </c>
      <c r="I142" s="247"/>
      <c r="J142" s="248">
        <f>ROUND(I142*H142,2)</f>
        <v>0</v>
      </c>
      <c r="K142" s="244" t="s">
        <v>1</v>
      </c>
      <c r="L142" s="249"/>
      <c r="M142" s="250" t="s">
        <v>1</v>
      </c>
      <c r="N142" s="251" t="s">
        <v>41</v>
      </c>
      <c r="O142" s="82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AR142" s="240" t="s">
        <v>198</v>
      </c>
      <c r="AT142" s="240" t="s">
        <v>394</v>
      </c>
      <c r="AU142" s="240" t="s">
        <v>89</v>
      </c>
      <c r="AY142" s="13" t="s">
        <v>166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3" t="s">
        <v>83</v>
      </c>
      <c r="BK142" s="241">
        <f>ROUND(I142*H142,2)</f>
        <v>0</v>
      </c>
      <c r="BL142" s="13" t="s">
        <v>172</v>
      </c>
      <c r="BM142" s="240" t="s">
        <v>2001</v>
      </c>
    </row>
    <row r="143" s="1" customFormat="1" ht="16.5" customHeight="1">
      <c r="B143" s="34"/>
      <c r="C143" s="242" t="s">
        <v>259</v>
      </c>
      <c r="D143" s="242" t="s">
        <v>394</v>
      </c>
      <c r="E143" s="243" t="s">
        <v>2002</v>
      </c>
      <c r="F143" s="244" t="s">
        <v>2003</v>
      </c>
      <c r="G143" s="245" t="s">
        <v>171</v>
      </c>
      <c r="H143" s="246">
        <v>1</v>
      </c>
      <c r="I143" s="247"/>
      <c r="J143" s="248">
        <f>ROUND(I143*H143,2)</f>
        <v>0</v>
      </c>
      <c r="K143" s="244" t="s">
        <v>1</v>
      </c>
      <c r="L143" s="249"/>
      <c r="M143" s="250" t="s">
        <v>1</v>
      </c>
      <c r="N143" s="251" t="s">
        <v>41</v>
      </c>
      <c r="O143" s="82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AR143" s="240" t="s">
        <v>198</v>
      </c>
      <c r="AT143" s="240" t="s">
        <v>394</v>
      </c>
      <c r="AU143" s="240" t="s">
        <v>89</v>
      </c>
      <c r="AY143" s="13" t="s">
        <v>166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3" t="s">
        <v>83</v>
      </c>
      <c r="BK143" s="241">
        <f>ROUND(I143*H143,2)</f>
        <v>0</v>
      </c>
      <c r="BL143" s="13" t="s">
        <v>172</v>
      </c>
      <c r="BM143" s="240" t="s">
        <v>2004</v>
      </c>
    </row>
    <row r="144" s="1" customFormat="1" ht="16.5" customHeight="1">
      <c r="B144" s="34"/>
      <c r="C144" s="242" t="s">
        <v>263</v>
      </c>
      <c r="D144" s="242" t="s">
        <v>394</v>
      </c>
      <c r="E144" s="243" t="s">
        <v>2005</v>
      </c>
      <c r="F144" s="244" t="s">
        <v>2006</v>
      </c>
      <c r="G144" s="245" t="s">
        <v>171</v>
      </c>
      <c r="H144" s="246">
        <v>1</v>
      </c>
      <c r="I144" s="247"/>
      <c r="J144" s="248">
        <f>ROUND(I144*H144,2)</f>
        <v>0</v>
      </c>
      <c r="K144" s="244" t="s">
        <v>1</v>
      </c>
      <c r="L144" s="249"/>
      <c r="M144" s="250" t="s">
        <v>1</v>
      </c>
      <c r="N144" s="251" t="s">
        <v>41</v>
      </c>
      <c r="O144" s="82"/>
      <c r="P144" s="238">
        <f>O144*H144</f>
        <v>0</v>
      </c>
      <c r="Q144" s="238">
        <v>0</v>
      </c>
      <c r="R144" s="238">
        <f>Q144*H144</f>
        <v>0</v>
      </c>
      <c r="S144" s="238">
        <v>0</v>
      </c>
      <c r="T144" s="239">
        <f>S144*H144</f>
        <v>0</v>
      </c>
      <c r="AR144" s="240" t="s">
        <v>198</v>
      </c>
      <c r="AT144" s="240" t="s">
        <v>394</v>
      </c>
      <c r="AU144" s="240" t="s">
        <v>89</v>
      </c>
      <c r="AY144" s="13" t="s">
        <v>166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3" t="s">
        <v>83</v>
      </c>
      <c r="BK144" s="241">
        <f>ROUND(I144*H144,2)</f>
        <v>0</v>
      </c>
      <c r="BL144" s="13" t="s">
        <v>172</v>
      </c>
      <c r="BM144" s="240" t="s">
        <v>2007</v>
      </c>
    </row>
    <row r="145" s="1" customFormat="1" ht="16.5" customHeight="1">
      <c r="B145" s="34"/>
      <c r="C145" s="242" t="s">
        <v>267</v>
      </c>
      <c r="D145" s="242" t="s">
        <v>394</v>
      </c>
      <c r="E145" s="243" t="s">
        <v>2008</v>
      </c>
      <c r="F145" s="244" t="s">
        <v>2009</v>
      </c>
      <c r="G145" s="245" t="s">
        <v>171</v>
      </c>
      <c r="H145" s="246">
        <v>1</v>
      </c>
      <c r="I145" s="247"/>
      <c r="J145" s="248">
        <f>ROUND(I145*H145,2)</f>
        <v>0</v>
      </c>
      <c r="K145" s="244" t="s">
        <v>1</v>
      </c>
      <c r="L145" s="249"/>
      <c r="M145" s="250" t="s">
        <v>1</v>
      </c>
      <c r="N145" s="251" t="s">
        <v>41</v>
      </c>
      <c r="O145" s="82"/>
      <c r="P145" s="238">
        <f>O145*H145</f>
        <v>0</v>
      </c>
      <c r="Q145" s="238">
        <v>0</v>
      </c>
      <c r="R145" s="238">
        <f>Q145*H145</f>
        <v>0</v>
      </c>
      <c r="S145" s="238">
        <v>0</v>
      </c>
      <c r="T145" s="239">
        <f>S145*H145</f>
        <v>0</v>
      </c>
      <c r="AR145" s="240" t="s">
        <v>198</v>
      </c>
      <c r="AT145" s="240" t="s">
        <v>394</v>
      </c>
      <c r="AU145" s="240" t="s">
        <v>89</v>
      </c>
      <c r="AY145" s="13" t="s">
        <v>166</v>
      </c>
      <c r="BE145" s="241">
        <f>IF(N145="základní",J145,0)</f>
        <v>0</v>
      </c>
      <c r="BF145" s="241">
        <f>IF(N145="snížená",J145,0)</f>
        <v>0</v>
      </c>
      <c r="BG145" s="241">
        <f>IF(N145="zákl. přenesená",J145,0)</f>
        <v>0</v>
      </c>
      <c r="BH145" s="241">
        <f>IF(N145="sníž. přenesená",J145,0)</f>
        <v>0</v>
      </c>
      <c r="BI145" s="241">
        <f>IF(N145="nulová",J145,0)</f>
        <v>0</v>
      </c>
      <c r="BJ145" s="13" t="s">
        <v>83</v>
      </c>
      <c r="BK145" s="241">
        <f>ROUND(I145*H145,2)</f>
        <v>0</v>
      </c>
      <c r="BL145" s="13" t="s">
        <v>172</v>
      </c>
      <c r="BM145" s="240" t="s">
        <v>2010</v>
      </c>
    </row>
    <row r="146" s="1" customFormat="1" ht="16.5" customHeight="1">
      <c r="B146" s="34"/>
      <c r="C146" s="242" t="s">
        <v>271</v>
      </c>
      <c r="D146" s="242" t="s">
        <v>394</v>
      </c>
      <c r="E146" s="243" t="s">
        <v>2011</v>
      </c>
      <c r="F146" s="244" t="s">
        <v>2012</v>
      </c>
      <c r="G146" s="245" t="s">
        <v>171</v>
      </c>
      <c r="H146" s="246">
        <v>1</v>
      </c>
      <c r="I146" s="247"/>
      <c r="J146" s="248">
        <f>ROUND(I146*H146,2)</f>
        <v>0</v>
      </c>
      <c r="K146" s="244" t="s">
        <v>1</v>
      </c>
      <c r="L146" s="249"/>
      <c r="M146" s="250" t="s">
        <v>1</v>
      </c>
      <c r="N146" s="251" t="s">
        <v>41</v>
      </c>
      <c r="O146" s="82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AR146" s="240" t="s">
        <v>198</v>
      </c>
      <c r="AT146" s="240" t="s">
        <v>394</v>
      </c>
      <c r="AU146" s="240" t="s">
        <v>89</v>
      </c>
      <c r="AY146" s="13" t="s">
        <v>166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3" t="s">
        <v>83</v>
      </c>
      <c r="BK146" s="241">
        <f>ROUND(I146*H146,2)</f>
        <v>0</v>
      </c>
      <c r="BL146" s="13" t="s">
        <v>172</v>
      </c>
      <c r="BM146" s="240" t="s">
        <v>2013</v>
      </c>
    </row>
    <row r="147" s="1" customFormat="1" ht="16.5" customHeight="1">
      <c r="B147" s="34"/>
      <c r="C147" s="242" t="s">
        <v>275</v>
      </c>
      <c r="D147" s="242" t="s">
        <v>394</v>
      </c>
      <c r="E147" s="243" t="s">
        <v>2014</v>
      </c>
      <c r="F147" s="244" t="s">
        <v>2015</v>
      </c>
      <c r="G147" s="245" t="s">
        <v>171</v>
      </c>
      <c r="H147" s="246">
        <v>1</v>
      </c>
      <c r="I147" s="247"/>
      <c r="J147" s="248">
        <f>ROUND(I147*H147,2)</f>
        <v>0</v>
      </c>
      <c r="K147" s="244" t="s">
        <v>1</v>
      </c>
      <c r="L147" s="249"/>
      <c r="M147" s="250" t="s">
        <v>1</v>
      </c>
      <c r="N147" s="251" t="s">
        <v>41</v>
      </c>
      <c r="O147" s="82"/>
      <c r="P147" s="238">
        <f>O147*H147</f>
        <v>0</v>
      </c>
      <c r="Q147" s="238">
        <v>0</v>
      </c>
      <c r="R147" s="238">
        <f>Q147*H147</f>
        <v>0</v>
      </c>
      <c r="S147" s="238">
        <v>0</v>
      </c>
      <c r="T147" s="239">
        <f>S147*H147</f>
        <v>0</v>
      </c>
      <c r="AR147" s="240" t="s">
        <v>198</v>
      </c>
      <c r="AT147" s="240" t="s">
        <v>394</v>
      </c>
      <c r="AU147" s="240" t="s">
        <v>89</v>
      </c>
      <c r="AY147" s="13" t="s">
        <v>166</v>
      </c>
      <c r="BE147" s="241">
        <f>IF(N147="základní",J147,0)</f>
        <v>0</v>
      </c>
      <c r="BF147" s="241">
        <f>IF(N147="snížená",J147,0)</f>
        <v>0</v>
      </c>
      <c r="BG147" s="241">
        <f>IF(N147="zákl. přenesená",J147,0)</f>
        <v>0</v>
      </c>
      <c r="BH147" s="241">
        <f>IF(N147="sníž. přenesená",J147,0)</f>
        <v>0</v>
      </c>
      <c r="BI147" s="241">
        <f>IF(N147="nulová",J147,0)</f>
        <v>0</v>
      </c>
      <c r="BJ147" s="13" t="s">
        <v>83</v>
      </c>
      <c r="BK147" s="241">
        <f>ROUND(I147*H147,2)</f>
        <v>0</v>
      </c>
      <c r="BL147" s="13" t="s">
        <v>172</v>
      </c>
      <c r="BM147" s="240" t="s">
        <v>2016</v>
      </c>
    </row>
    <row r="148" s="1" customFormat="1" ht="24" customHeight="1">
      <c r="B148" s="34"/>
      <c r="C148" s="242" t="s">
        <v>280</v>
      </c>
      <c r="D148" s="242" t="s">
        <v>394</v>
      </c>
      <c r="E148" s="243" t="s">
        <v>2017</v>
      </c>
      <c r="F148" s="244" t="s">
        <v>2018</v>
      </c>
      <c r="G148" s="245" t="s">
        <v>171</v>
      </c>
      <c r="H148" s="246">
        <v>1</v>
      </c>
      <c r="I148" s="247"/>
      <c r="J148" s="248">
        <f>ROUND(I148*H148,2)</f>
        <v>0</v>
      </c>
      <c r="K148" s="244" t="s">
        <v>1</v>
      </c>
      <c r="L148" s="249"/>
      <c r="M148" s="250" t="s">
        <v>1</v>
      </c>
      <c r="N148" s="251" t="s">
        <v>41</v>
      </c>
      <c r="O148" s="82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AR148" s="240" t="s">
        <v>198</v>
      </c>
      <c r="AT148" s="240" t="s">
        <v>394</v>
      </c>
      <c r="AU148" s="240" t="s">
        <v>89</v>
      </c>
      <c r="AY148" s="13" t="s">
        <v>166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3" t="s">
        <v>83</v>
      </c>
      <c r="BK148" s="241">
        <f>ROUND(I148*H148,2)</f>
        <v>0</v>
      </c>
      <c r="BL148" s="13" t="s">
        <v>172</v>
      </c>
      <c r="BM148" s="240" t="s">
        <v>2019</v>
      </c>
    </row>
    <row r="149" s="1" customFormat="1" ht="16.5" customHeight="1">
      <c r="B149" s="34"/>
      <c r="C149" s="229" t="s">
        <v>284</v>
      </c>
      <c r="D149" s="229" t="s">
        <v>168</v>
      </c>
      <c r="E149" s="230" t="s">
        <v>2020</v>
      </c>
      <c r="F149" s="231" t="s">
        <v>2021</v>
      </c>
      <c r="G149" s="232" t="s">
        <v>1193</v>
      </c>
      <c r="H149" s="233">
        <v>480</v>
      </c>
      <c r="I149" s="234"/>
      <c r="J149" s="235">
        <f>ROUND(I149*H149,2)</f>
        <v>0</v>
      </c>
      <c r="K149" s="231" t="s">
        <v>1</v>
      </c>
      <c r="L149" s="39"/>
      <c r="M149" s="253" t="s">
        <v>1</v>
      </c>
      <c r="N149" s="254" t="s">
        <v>41</v>
      </c>
      <c r="O149" s="255"/>
      <c r="P149" s="256">
        <f>O149*H149</f>
        <v>0</v>
      </c>
      <c r="Q149" s="256">
        <v>0</v>
      </c>
      <c r="R149" s="256">
        <f>Q149*H149</f>
        <v>0</v>
      </c>
      <c r="S149" s="256">
        <v>0</v>
      </c>
      <c r="T149" s="257">
        <f>S149*H149</f>
        <v>0</v>
      </c>
      <c r="AR149" s="240" t="s">
        <v>172</v>
      </c>
      <c r="AT149" s="240" t="s">
        <v>168</v>
      </c>
      <c r="AU149" s="240" t="s">
        <v>89</v>
      </c>
      <c r="AY149" s="13" t="s">
        <v>166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3" t="s">
        <v>83</v>
      </c>
      <c r="BK149" s="241">
        <f>ROUND(I149*H149,2)</f>
        <v>0</v>
      </c>
      <c r="BL149" s="13" t="s">
        <v>172</v>
      </c>
      <c r="BM149" s="240" t="s">
        <v>2022</v>
      </c>
    </row>
    <row r="150" s="1" customFormat="1" ht="6.96" customHeight="1">
      <c r="B150" s="57"/>
      <c r="C150" s="58"/>
      <c r="D150" s="58"/>
      <c r="E150" s="58"/>
      <c r="F150" s="58"/>
      <c r="G150" s="58"/>
      <c r="H150" s="58"/>
      <c r="I150" s="179"/>
      <c r="J150" s="58"/>
      <c r="K150" s="58"/>
      <c r="L150" s="39"/>
    </row>
  </sheetData>
  <sheetProtection sheet="1" autoFilter="0" formatColumns="0" formatRows="0" objects="1" scenarios="1" spinCount="100000" saltValue="EzjutNCKdx/ZFIULay4fZT2FU4UYLHhOYu1VcTJ2W0exkpDpB+nlOCfaPu+KtuafUl5snzU+yfuss/lzxVCLVA==" hashValue="guhlfeH/rfYZuwCnJzqpzpkKLW8kTFziTHPnwUaSRvplN0wsQWtzFvX1ZeuQIMHkd5+svzEGEQ2NIAirF/K+Fw==" algorithmName="SHA-512" password="CC35"/>
  <autoFilter ref="C117:K149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8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112</v>
      </c>
    </row>
    <row r="3" ht="6.96" customHeight="1">
      <c r="B3" s="139"/>
      <c r="C3" s="140"/>
      <c r="D3" s="140"/>
      <c r="E3" s="140"/>
      <c r="F3" s="140"/>
      <c r="G3" s="140"/>
      <c r="H3" s="140"/>
      <c r="I3" s="141"/>
      <c r="J3" s="140"/>
      <c r="K3" s="140"/>
      <c r="L3" s="16"/>
      <c r="AT3" s="13" t="s">
        <v>89</v>
      </c>
    </row>
    <row r="4" ht="24.96" customHeight="1">
      <c r="B4" s="16"/>
      <c r="D4" s="142" t="s">
        <v>116</v>
      </c>
      <c r="L4" s="16"/>
      <c r="M4" s="143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44" t="s">
        <v>17</v>
      </c>
      <c r="L6" s="16"/>
    </row>
    <row r="7" ht="16.5" customHeight="1">
      <c r="B7" s="16"/>
      <c r="E7" s="145" t="str">
        <f>'Rekapitulace stavby'!K6</f>
        <v>Zpracování zemědělských produktů Ekofarmy Kosař</v>
      </c>
      <c r="F7" s="144"/>
      <c r="G7" s="144"/>
      <c r="H7" s="144"/>
      <c r="L7" s="16"/>
    </row>
    <row r="8" s="1" customFormat="1" ht="12" customHeight="1">
      <c r="B8" s="39"/>
      <c r="D8" s="144" t="s">
        <v>117</v>
      </c>
      <c r="I8" s="146"/>
      <c r="L8" s="39"/>
    </row>
    <row r="9" s="1" customFormat="1" ht="36.96" customHeight="1">
      <c r="B9" s="39"/>
      <c r="E9" s="147" t="s">
        <v>2023</v>
      </c>
      <c r="F9" s="1"/>
      <c r="G9" s="1"/>
      <c r="H9" s="1"/>
      <c r="I9" s="146"/>
      <c r="L9" s="39"/>
    </row>
    <row r="10" s="1" customFormat="1">
      <c r="B10" s="39"/>
      <c r="I10" s="146"/>
      <c r="L10" s="39"/>
    </row>
    <row r="11" s="1" customFormat="1" ht="12" customHeight="1">
      <c r="B11" s="39"/>
      <c r="D11" s="144" t="s">
        <v>19</v>
      </c>
      <c r="F11" s="132" t="s">
        <v>1</v>
      </c>
      <c r="I11" s="148" t="s">
        <v>20</v>
      </c>
      <c r="J11" s="132" t="s">
        <v>1</v>
      </c>
      <c r="L11" s="39"/>
    </row>
    <row r="12" s="1" customFormat="1" ht="12" customHeight="1">
      <c r="B12" s="39"/>
      <c r="D12" s="144" t="s">
        <v>21</v>
      </c>
      <c r="F12" s="132" t="s">
        <v>22</v>
      </c>
      <c r="I12" s="148" t="s">
        <v>23</v>
      </c>
      <c r="J12" s="149" t="str">
        <f>'Rekapitulace stavby'!AN8</f>
        <v>10. 12. 2018</v>
      </c>
      <c r="L12" s="39"/>
    </row>
    <row r="13" s="1" customFormat="1" ht="10.8" customHeight="1">
      <c r="B13" s="39"/>
      <c r="I13" s="146"/>
      <c r="L13" s="39"/>
    </row>
    <row r="14" s="1" customFormat="1" ht="12" customHeight="1">
      <c r="B14" s="39"/>
      <c r="D14" s="144" t="s">
        <v>25</v>
      </c>
      <c r="I14" s="148" t="s">
        <v>26</v>
      </c>
      <c r="J14" s="132" t="s">
        <v>1</v>
      </c>
      <c r="L14" s="39"/>
    </row>
    <row r="15" s="1" customFormat="1" ht="18" customHeight="1">
      <c r="B15" s="39"/>
      <c r="E15" s="132" t="s">
        <v>27</v>
      </c>
      <c r="I15" s="148" t="s">
        <v>28</v>
      </c>
      <c r="J15" s="132" t="s">
        <v>1</v>
      </c>
      <c r="L15" s="39"/>
    </row>
    <row r="16" s="1" customFormat="1" ht="6.96" customHeight="1">
      <c r="B16" s="39"/>
      <c r="I16" s="146"/>
      <c r="L16" s="39"/>
    </row>
    <row r="17" s="1" customFormat="1" ht="12" customHeight="1">
      <c r="B17" s="39"/>
      <c r="D17" s="144" t="s">
        <v>29</v>
      </c>
      <c r="I17" s="148" t="s">
        <v>26</v>
      </c>
      <c r="J17" s="29" t="str">
        <f>'Rekapitulace stavby'!AN13</f>
        <v>Vyplň údaj</v>
      </c>
      <c r="L17" s="39"/>
    </row>
    <row r="18" s="1" customFormat="1" ht="18" customHeight="1">
      <c r="B18" s="39"/>
      <c r="E18" s="29" t="str">
        <f>'Rekapitulace stavby'!E14</f>
        <v>Vyplň údaj</v>
      </c>
      <c r="F18" s="132"/>
      <c r="G18" s="132"/>
      <c r="H18" s="132"/>
      <c r="I18" s="148" t="s">
        <v>28</v>
      </c>
      <c r="J18" s="29" t="str">
        <f>'Rekapitulace stavby'!AN14</f>
        <v>Vyplň údaj</v>
      </c>
      <c r="L18" s="39"/>
    </row>
    <row r="19" s="1" customFormat="1" ht="6.96" customHeight="1">
      <c r="B19" s="39"/>
      <c r="I19" s="146"/>
      <c r="L19" s="39"/>
    </row>
    <row r="20" s="1" customFormat="1" ht="12" customHeight="1">
      <c r="B20" s="39"/>
      <c r="D20" s="144" t="s">
        <v>31</v>
      </c>
      <c r="I20" s="148" t="s">
        <v>26</v>
      </c>
      <c r="J20" s="132" t="s">
        <v>1</v>
      </c>
      <c r="L20" s="39"/>
    </row>
    <row r="21" s="1" customFormat="1" ht="18" customHeight="1">
      <c r="B21" s="39"/>
      <c r="E21" s="132" t="s">
        <v>32</v>
      </c>
      <c r="I21" s="148" t="s">
        <v>28</v>
      </c>
      <c r="J21" s="132" t="s">
        <v>1</v>
      </c>
      <c r="L21" s="39"/>
    </row>
    <row r="22" s="1" customFormat="1" ht="6.96" customHeight="1">
      <c r="B22" s="39"/>
      <c r="I22" s="146"/>
      <c r="L22" s="39"/>
    </row>
    <row r="23" s="1" customFormat="1" ht="12" customHeight="1">
      <c r="B23" s="39"/>
      <c r="D23" s="144" t="s">
        <v>34</v>
      </c>
      <c r="I23" s="148" t="s">
        <v>26</v>
      </c>
      <c r="J23" s="132" t="s">
        <v>1</v>
      </c>
      <c r="L23" s="39"/>
    </row>
    <row r="24" s="1" customFormat="1" ht="18" customHeight="1">
      <c r="B24" s="39"/>
      <c r="E24" s="132" t="s">
        <v>32</v>
      </c>
      <c r="I24" s="148" t="s">
        <v>28</v>
      </c>
      <c r="J24" s="132" t="s">
        <v>1</v>
      </c>
      <c r="L24" s="39"/>
    </row>
    <row r="25" s="1" customFormat="1" ht="6.96" customHeight="1">
      <c r="B25" s="39"/>
      <c r="I25" s="146"/>
      <c r="L25" s="39"/>
    </row>
    <row r="26" s="1" customFormat="1" ht="12" customHeight="1">
      <c r="B26" s="39"/>
      <c r="D26" s="144" t="s">
        <v>35</v>
      </c>
      <c r="I26" s="146"/>
      <c r="L26" s="39"/>
    </row>
    <row r="27" s="7" customFormat="1" ht="16.5" customHeight="1">
      <c r="B27" s="150"/>
      <c r="E27" s="151" t="s">
        <v>1</v>
      </c>
      <c r="F27" s="151"/>
      <c r="G27" s="151"/>
      <c r="H27" s="151"/>
      <c r="I27" s="152"/>
      <c r="L27" s="150"/>
    </row>
    <row r="28" s="1" customFormat="1" ht="6.96" customHeight="1">
      <c r="B28" s="39"/>
      <c r="I28" s="146"/>
      <c r="L28" s="39"/>
    </row>
    <row r="29" s="1" customFormat="1" ht="6.96" customHeight="1">
      <c r="B29" s="39"/>
      <c r="D29" s="74"/>
      <c r="E29" s="74"/>
      <c r="F29" s="74"/>
      <c r="G29" s="74"/>
      <c r="H29" s="74"/>
      <c r="I29" s="153"/>
      <c r="J29" s="74"/>
      <c r="K29" s="74"/>
      <c r="L29" s="39"/>
    </row>
    <row r="30" s="1" customFormat="1" ht="25.44" customHeight="1">
      <c r="B30" s="39"/>
      <c r="D30" s="154" t="s">
        <v>36</v>
      </c>
      <c r="I30" s="146"/>
      <c r="J30" s="155">
        <f>ROUND(J119, 2)</f>
        <v>0</v>
      </c>
      <c r="L30" s="39"/>
    </row>
    <row r="31" s="1" customFormat="1" ht="6.96" customHeight="1">
      <c r="B31" s="39"/>
      <c r="D31" s="74"/>
      <c r="E31" s="74"/>
      <c r="F31" s="74"/>
      <c r="G31" s="74"/>
      <c r="H31" s="74"/>
      <c r="I31" s="153"/>
      <c r="J31" s="74"/>
      <c r="K31" s="74"/>
      <c r="L31" s="39"/>
    </row>
    <row r="32" s="1" customFormat="1" ht="14.4" customHeight="1">
      <c r="B32" s="39"/>
      <c r="F32" s="156" t="s">
        <v>38</v>
      </c>
      <c r="I32" s="157" t="s">
        <v>37</v>
      </c>
      <c r="J32" s="156" t="s">
        <v>39</v>
      </c>
      <c r="L32" s="39"/>
    </row>
    <row r="33" s="1" customFormat="1" ht="14.4" customHeight="1">
      <c r="B33" s="39"/>
      <c r="D33" s="158" t="s">
        <v>40</v>
      </c>
      <c r="E33" s="144" t="s">
        <v>41</v>
      </c>
      <c r="F33" s="159">
        <f>ROUND((SUM(BE119:BE127)),  2)</f>
        <v>0</v>
      </c>
      <c r="I33" s="160">
        <v>0.20999999999999999</v>
      </c>
      <c r="J33" s="159">
        <f>ROUND(((SUM(BE119:BE127))*I33),  2)</f>
        <v>0</v>
      </c>
      <c r="L33" s="39"/>
    </row>
    <row r="34" s="1" customFormat="1" ht="14.4" customHeight="1">
      <c r="B34" s="39"/>
      <c r="E34" s="144" t="s">
        <v>42</v>
      </c>
      <c r="F34" s="159">
        <f>ROUND((SUM(BF119:BF127)),  2)</f>
        <v>0</v>
      </c>
      <c r="I34" s="160">
        <v>0.14999999999999999</v>
      </c>
      <c r="J34" s="159">
        <f>ROUND(((SUM(BF119:BF127))*I34),  2)</f>
        <v>0</v>
      </c>
      <c r="L34" s="39"/>
    </row>
    <row r="35" hidden="1" s="1" customFormat="1" ht="14.4" customHeight="1">
      <c r="B35" s="39"/>
      <c r="E35" s="144" t="s">
        <v>43</v>
      </c>
      <c r="F35" s="159">
        <f>ROUND((SUM(BG119:BG127)),  2)</f>
        <v>0</v>
      </c>
      <c r="I35" s="160">
        <v>0.20999999999999999</v>
      </c>
      <c r="J35" s="159">
        <f>0</f>
        <v>0</v>
      </c>
      <c r="L35" s="39"/>
    </row>
    <row r="36" hidden="1" s="1" customFormat="1" ht="14.4" customHeight="1">
      <c r="B36" s="39"/>
      <c r="E36" s="144" t="s">
        <v>44</v>
      </c>
      <c r="F36" s="159">
        <f>ROUND((SUM(BH119:BH127)),  2)</f>
        <v>0</v>
      </c>
      <c r="I36" s="160">
        <v>0.14999999999999999</v>
      </c>
      <c r="J36" s="159">
        <f>0</f>
        <v>0</v>
      </c>
      <c r="L36" s="39"/>
    </row>
    <row r="37" hidden="1" s="1" customFormat="1" ht="14.4" customHeight="1">
      <c r="B37" s="39"/>
      <c r="E37" s="144" t="s">
        <v>45</v>
      </c>
      <c r="F37" s="159">
        <f>ROUND((SUM(BI119:BI127)),  2)</f>
        <v>0</v>
      </c>
      <c r="I37" s="160">
        <v>0</v>
      </c>
      <c r="J37" s="159">
        <f>0</f>
        <v>0</v>
      </c>
      <c r="L37" s="39"/>
    </row>
    <row r="38" s="1" customFormat="1" ht="6.96" customHeight="1">
      <c r="B38" s="39"/>
      <c r="I38" s="146"/>
      <c r="L38" s="39"/>
    </row>
    <row r="39" s="1" customFormat="1" ht="25.44" customHeight="1">
      <c r="B39" s="39"/>
      <c r="C39" s="161"/>
      <c r="D39" s="162" t="s">
        <v>46</v>
      </c>
      <c r="E39" s="163"/>
      <c r="F39" s="163"/>
      <c r="G39" s="164" t="s">
        <v>47</v>
      </c>
      <c r="H39" s="165" t="s">
        <v>48</v>
      </c>
      <c r="I39" s="166"/>
      <c r="J39" s="167">
        <f>SUM(J30:J37)</f>
        <v>0</v>
      </c>
      <c r="K39" s="168"/>
      <c r="L39" s="39"/>
    </row>
    <row r="40" s="1" customFormat="1" ht="14.4" customHeight="1">
      <c r="B40" s="39"/>
      <c r="I40" s="146"/>
      <c r="L40" s="39"/>
    </row>
    <row r="41" ht="14.4" customHeight="1">
      <c r="B41" s="16"/>
      <c r="L41" s="16"/>
    </row>
    <row r="42" ht="14.4" customHeight="1">
      <c r="B42" s="16"/>
      <c r="L42" s="16"/>
    </row>
    <row r="43" ht="14.4" customHeight="1">
      <c r="B43" s="16"/>
      <c r="L43" s="16"/>
    </row>
    <row r="44" ht="14.4" customHeight="1">
      <c r="B44" s="16"/>
      <c r="L44" s="16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39"/>
      <c r="D50" s="169" t="s">
        <v>49</v>
      </c>
      <c r="E50" s="170"/>
      <c r="F50" s="170"/>
      <c r="G50" s="169" t="s">
        <v>50</v>
      </c>
      <c r="H50" s="170"/>
      <c r="I50" s="171"/>
      <c r="J50" s="170"/>
      <c r="K50" s="170"/>
      <c r="L50" s="3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39"/>
      <c r="D61" s="172" t="s">
        <v>51</v>
      </c>
      <c r="E61" s="173"/>
      <c r="F61" s="174" t="s">
        <v>52</v>
      </c>
      <c r="G61" s="172" t="s">
        <v>51</v>
      </c>
      <c r="H61" s="173"/>
      <c r="I61" s="175"/>
      <c r="J61" s="176" t="s">
        <v>52</v>
      </c>
      <c r="K61" s="173"/>
      <c r="L61" s="39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39"/>
      <c r="D65" s="169" t="s">
        <v>53</v>
      </c>
      <c r="E65" s="170"/>
      <c r="F65" s="170"/>
      <c r="G65" s="169" t="s">
        <v>54</v>
      </c>
      <c r="H65" s="170"/>
      <c r="I65" s="171"/>
      <c r="J65" s="170"/>
      <c r="K65" s="170"/>
      <c r="L65" s="39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39"/>
      <c r="D76" s="172" t="s">
        <v>51</v>
      </c>
      <c r="E76" s="173"/>
      <c r="F76" s="174" t="s">
        <v>52</v>
      </c>
      <c r="G76" s="172" t="s">
        <v>51</v>
      </c>
      <c r="H76" s="173"/>
      <c r="I76" s="175"/>
      <c r="J76" s="176" t="s">
        <v>52</v>
      </c>
      <c r="K76" s="173"/>
      <c r="L76" s="39"/>
    </row>
    <row r="77" s="1" customFormat="1" ht="14.4" customHeight="1">
      <c r="B77" s="177"/>
      <c r="C77" s="178"/>
      <c r="D77" s="178"/>
      <c r="E77" s="178"/>
      <c r="F77" s="178"/>
      <c r="G77" s="178"/>
      <c r="H77" s="178"/>
      <c r="I77" s="179"/>
      <c r="J77" s="178"/>
      <c r="K77" s="178"/>
      <c r="L77" s="39"/>
    </row>
    <row r="81" s="1" customFormat="1" ht="6.96" customHeight="1">
      <c r="B81" s="180"/>
      <c r="C81" s="181"/>
      <c r="D81" s="181"/>
      <c r="E81" s="181"/>
      <c r="F81" s="181"/>
      <c r="G81" s="181"/>
      <c r="H81" s="181"/>
      <c r="I81" s="182"/>
      <c r="J81" s="181"/>
      <c r="K81" s="181"/>
      <c r="L81" s="39"/>
    </row>
    <row r="82" s="1" customFormat="1" ht="24.96" customHeight="1">
      <c r="B82" s="34"/>
      <c r="C82" s="19" t="s">
        <v>121</v>
      </c>
      <c r="D82" s="35"/>
      <c r="E82" s="35"/>
      <c r="F82" s="35"/>
      <c r="G82" s="35"/>
      <c r="H82" s="35"/>
      <c r="I82" s="146"/>
      <c r="J82" s="35"/>
      <c r="K82" s="35"/>
      <c r="L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46"/>
      <c r="J83" s="35"/>
      <c r="K83" s="35"/>
      <c r="L83" s="39"/>
    </row>
    <row r="84" s="1" customFormat="1" ht="12" customHeight="1">
      <c r="B84" s="34"/>
      <c r="C84" s="28" t="s">
        <v>17</v>
      </c>
      <c r="D84" s="35"/>
      <c r="E84" s="35"/>
      <c r="F84" s="35"/>
      <c r="G84" s="35"/>
      <c r="H84" s="35"/>
      <c r="I84" s="146"/>
      <c r="J84" s="35"/>
      <c r="K84" s="35"/>
      <c r="L84" s="39"/>
    </row>
    <row r="85" s="1" customFormat="1" ht="16.5" customHeight="1">
      <c r="B85" s="34"/>
      <c r="C85" s="35"/>
      <c r="D85" s="35"/>
      <c r="E85" s="183" t="str">
        <f>E7</f>
        <v>Zpracování zemědělských produktů Ekofarmy Kosař</v>
      </c>
      <c r="F85" s="28"/>
      <c r="G85" s="28"/>
      <c r="H85" s="28"/>
      <c r="I85" s="146"/>
      <c r="J85" s="35"/>
      <c r="K85" s="35"/>
      <c r="L85" s="39"/>
    </row>
    <row r="86" s="1" customFormat="1" ht="12" customHeight="1">
      <c r="B86" s="34"/>
      <c r="C86" s="28" t="s">
        <v>117</v>
      </c>
      <c r="D86" s="35"/>
      <c r="E86" s="35"/>
      <c r="F86" s="35"/>
      <c r="G86" s="35"/>
      <c r="H86" s="35"/>
      <c r="I86" s="146"/>
      <c r="J86" s="35"/>
      <c r="K86" s="35"/>
      <c r="L86" s="39"/>
    </row>
    <row r="87" s="1" customFormat="1" ht="16.5" customHeight="1">
      <c r="B87" s="34"/>
      <c r="C87" s="35"/>
      <c r="D87" s="35"/>
      <c r="E87" s="67" t="str">
        <f>E9</f>
        <v>SO 03-Kód 001 - Technologie zlepšující zpracování</v>
      </c>
      <c r="F87" s="35"/>
      <c r="G87" s="35"/>
      <c r="H87" s="35"/>
      <c r="I87" s="146"/>
      <c r="J87" s="35"/>
      <c r="K87" s="35"/>
      <c r="L87" s="39"/>
    </row>
    <row r="88" s="1" customFormat="1" ht="6.96" customHeight="1">
      <c r="B88" s="34"/>
      <c r="C88" s="35"/>
      <c r="D88" s="35"/>
      <c r="E88" s="35"/>
      <c r="F88" s="35"/>
      <c r="G88" s="35"/>
      <c r="H88" s="35"/>
      <c r="I88" s="146"/>
      <c r="J88" s="35"/>
      <c r="K88" s="35"/>
      <c r="L88" s="39"/>
    </row>
    <row r="89" s="1" customFormat="1" ht="12" customHeight="1">
      <c r="B89" s="34"/>
      <c r="C89" s="28" t="s">
        <v>21</v>
      </c>
      <c r="D89" s="35"/>
      <c r="E89" s="35"/>
      <c r="F89" s="23" t="str">
        <f>F12</f>
        <v xml:space="preserve"> Nový Knín</v>
      </c>
      <c r="G89" s="35"/>
      <c r="H89" s="35"/>
      <c r="I89" s="148" t="s">
        <v>23</v>
      </c>
      <c r="J89" s="70" t="str">
        <f>IF(J12="","",J12)</f>
        <v>10. 12. 2018</v>
      </c>
      <c r="K89" s="35"/>
      <c r="L89" s="39"/>
    </row>
    <row r="90" s="1" customFormat="1" ht="6.96" customHeight="1">
      <c r="B90" s="34"/>
      <c r="C90" s="35"/>
      <c r="D90" s="35"/>
      <c r="E90" s="35"/>
      <c r="F90" s="35"/>
      <c r="G90" s="35"/>
      <c r="H90" s="35"/>
      <c r="I90" s="146"/>
      <c r="J90" s="35"/>
      <c r="K90" s="35"/>
      <c r="L90" s="39"/>
    </row>
    <row r="91" s="1" customFormat="1" ht="15.15" customHeight="1">
      <c r="B91" s="34"/>
      <c r="C91" s="28" t="s">
        <v>25</v>
      </c>
      <c r="D91" s="35"/>
      <c r="E91" s="35"/>
      <c r="F91" s="23" t="str">
        <f>E15</f>
        <v xml:space="preserve"> Ekofarma Kosařův mlýn, s.r.o.</v>
      </c>
      <c r="G91" s="35"/>
      <c r="H91" s="35"/>
      <c r="I91" s="148" t="s">
        <v>31</v>
      </c>
      <c r="J91" s="32" t="str">
        <f>E21</f>
        <v xml:space="preserve"> </v>
      </c>
      <c r="K91" s="35"/>
      <c r="L91" s="39"/>
    </row>
    <row r="92" s="1" customFormat="1" ht="15.15" customHeight="1">
      <c r="B92" s="34"/>
      <c r="C92" s="28" t="s">
        <v>29</v>
      </c>
      <c r="D92" s="35"/>
      <c r="E92" s="35"/>
      <c r="F92" s="23" t="str">
        <f>IF(E18="","",E18)</f>
        <v>Vyplň údaj</v>
      </c>
      <c r="G92" s="35"/>
      <c r="H92" s="35"/>
      <c r="I92" s="148" t="s">
        <v>34</v>
      </c>
      <c r="J92" s="32" t="str">
        <f>E24</f>
        <v xml:space="preserve"> </v>
      </c>
      <c r="K92" s="35"/>
      <c r="L92" s="39"/>
    </row>
    <row r="93" s="1" customFormat="1" ht="10.32" customHeight="1">
      <c r="B93" s="34"/>
      <c r="C93" s="35"/>
      <c r="D93" s="35"/>
      <c r="E93" s="35"/>
      <c r="F93" s="35"/>
      <c r="G93" s="35"/>
      <c r="H93" s="35"/>
      <c r="I93" s="146"/>
      <c r="J93" s="35"/>
      <c r="K93" s="35"/>
      <c r="L93" s="39"/>
    </row>
    <row r="94" s="1" customFormat="1" ht="29.28" customHeight="1">
      <c r="B94" s="34"/>
      <c r="C94" s="184" t="s">
        <v>122</v>
      </c>
      <c r="D94" s="185"/>
      <c r="E94" s="185"/>
      <c r="F94" s="185"/>
      <c r="G94" s="185"/>
      <c r="H94" s="185"/>
      <c r="I94" s="186"/>
      <c r="J94" s="187" t="s">
        <v>123</v>
      </c>
      <c r="K94" s="185"/>
      <c r="L94" s="39"/>
    </row>
    <row r="95" s="1" customFormat="1" ht="10.32" customHeight="1">
      <c r="B95" s="34"/>
      <c r="C95" s="35"/>
      <c r="D95" s="35"/>
      <c r="E95" s="35"/>
      <c r="F95" s="35"/>
      <c r="G95" s="35"/>
      <c r="H95" s="35"/>
      <c r="I95" s="146"/>
      <c r="J95" s="35"/>
      <c r="K95" s="35"/>
      <c r="L95" s="39"/>
    </row>
    <row r="96" s="1" customFormat="1" ht="22.8" customHeight="1">
      <c r="B96" s="34"/>
      <c r="C96" s="188" t="s">
        <v>124</v>
      </c>
      <c r="D96" s="35"/>
      <c r="E96" s="35"/>
      <c r="F96" s="35"/>
      <c r="G96" s="35"/>
      <c r="H96" s="35"/>
      <c r="I96" s="146"/>
      <c r="J96" s="101">
        <f>J119</f>
        <v>0</v>
      </c>
      <c r="K96" s="35"/>
      <c r="L96" s="39"/>
      <c r="AU96" s="13" t="s">
        <v>125</v>
      </c>
    </row>
    <row r="97" s="8" customFormat="1" ht="24.96" customHeight="1">
      <c r="B97" s="189"/>
      <c r="C97" s="190"/>
      <c r="D97" s="191" t="s">
        <v>2024</v>
      </c>
      <c r="E97" s="192"/>
      <c r="F97" s="192"/>
      <c r="G97" s="192"/>
      <c r="H97" s="192"/>
      <c r="I97" s="193"/>
      <c r="J97" s="194">
        <f>J120</f>
        <v>0</v>
      </c>
      <c r="K97" s="190"/>
      <c r="L97" s="195"/>
    </row>
    <row r="98" s="9" customFormat="1" ht="19.92" customHeight="1">
      <c r="B98" s="196"/>
      <c r="C98" s="124"/>
      <c r="D98" s="197" t="s">
        <v>2025</v>
      </c>
      <c r="E98" s="198"/>
      <c r="F98" s="198"/>
      <c r="G98" s="198"/>
      <c r="H98" s="198"/>
      <c r="I98" s="199"/>
      <c r="J98" s="200">
        <f>J121</f>
        <v>0</v>
      </c>
      <c r="K98" s="124"/>
      <c r="L98" s="201"/>
    </row>
    <row r="99" s="9" customFormat="1" ht="14.88" customHeight="1">
      <c r="B99" s="196"/>
      <c r="C99" s="124"/>
      <c r="D99" s="197" t="s">
        <v>2026</v>
      </c>
      <c r="E99" s="198"/>
      <c r="F99" s="198"/>
      <c r="G99" s="198"/>
      <c r="H99" s="198"/>
      <c r="I99" s="199"/>
      <c r="J99" s="200">
        <f>J122</f>
        <v>0</v>
      </c>
      <c r="K99" s="124"/>
      <c r="L99" s="201"/>
    </row>
    <row r="100" s="1" customFormat="1" ht="21.84" customHeight="1">
      <c r="B100" s="34"/>
      <c r="C100" s="35"/>
      <c r="D100" s="35"/>
      <c r="E100" s="35"/>
      <c r="F100" s="35"/>
      <c r="G100" s="35"/>
      <c r="H100" s="35"/>
      <c r="I100" s="146"/>
      <c r="J100" s="35"/>
      <c r="K100" s="35"/>
      <c r="L100" s="39"/>
    </row>
    <row r="101" s="1" customFormat="1" ht="6.96" customHeight="1">
      <c r="B101" s="57"/>
      <c r="C101" s="58"/>
      <c r="D101" s="58"/>
      <c r="E101" s="58"/>
      <c r="F101" s="58"/>
      <c r="G101" s="58"/>
      <c r="H101" s="58"/>
      <c r="I101" s="179"/>
      <c r="J101" s="58"/>
      <c r="K101" s="58"/>
      <c r="L101" s="39"/>
    </row>
    <row r="105" s="1" customFormat="1" ht="6.96" customHeight="1">
      <c r="B105" s="59"/>
      <c r="C105" s="60"/>
      <c r="D105" s="60"/>
      <c r="E105" s="60"/>
      <c r="F105" s="60"/>
      <c r="G105" s="60"/>
      <c r="H105" s="60"/>
      <c r="I105" s="182"/>
      <c r="J105" s="60"/>
      <c r="K105" s="60"/>
      <c r="L105" s="39"/>
    </row>
    <row r="106" s="1" customFormat="1" ht="24.96" customHeight="1">
      <c r="B106" s="34"/>
      <c r="C106" s="19" t="s">
        <v>151</v>
      </c>
      <c r="D106" s="35"/>
      <c r="E106" s="35"/>
      <c r="F106" s="35"/>
      <c r="G106" s="35"/>
      <c r="H106" s="35"/>
      <c r="I106" s="146"/>
      <c r="J106" s="35"/>
      <c r="K106" s="35"/>
      <c r="L106" s="39"/>
    </row>
    <row r="107" s="1" customFormat="1" ht="6.96" customHeight="1">
      <c r="B107" s="34"/>
      <c r="C107" s="35"/>
      <c r="D107" s="35"/>
      <c r="E107" s="35"/>
      <c r="F107" s="35"/>
      <c r="G107" s="35"/>
      <c r="H107" s="35"/>
      <c r="I107" s="146"/>
      <c r="J107" s="35"/>
      <c r="K107" s="35"/>
      <c r="L107" s="39"/>
    </row>
    <row r="108" s="1" customFormat="1" ht="12" customHeight="1">
      <c r="B108" s="34"/>
      <c r="C108" s="28" t="s">
        <v>17</v>
      </c>
      <c r="D108" s="35"/>
      <c r="E108" s="35"/>
      <c r="F108" s="35"/>
      <c r="G108" s="35"/>
      <c r="H108" s="35"/>
      <c r="I108" s="146"/>
      <c r="J108" s="35"/>
      <c r="K108" s="35"/>
      <c r="L108" s="39"/>
    </row>
    <row r="109" s="1" customFormat="1" ht="16.5" customHeight="1">
      <c r="B109" s="34"/>
      <c r="C109" s="35"/>
      <c r="D109" s="35"/>
      <c r="E109" s="183" t="str">
        <f>E7</f>
        <v>Zpracování zemědělských produktů Ekofarmy Kosař</v>
      </c>
      <c r="F109" s="28"/>
      <c r="G109" s="28"/>
      <c r="H109" s="28"/>
      <c r="I109" s="146"/>
      <c r="J109" s="35"/>
      <c r="K109" s="35"/>
      <c r="L109" s="39"/>
    </row>
    <row r="110" s="1" customFormat="1" ht="12" customHeight="1">
      <c r="B110" s="34"/>
      <c r="C110" s="28" t="s">
        <v>117</v>
      </c>
      <c r="D110" s="35"/>
      <c r="E110" s="35"/>
      <c r="F110" s="35"/>
      <c r="G110" s="35"/>
      <c r="H110" s="35"/>
      <c r="I110" s="146"/>
      <c r="J110" s="35"/>
      <c r="K110" s="35"/>
      <c r="L110" s="39"/>
    </row>
    <row r="111" s="1" customFormat="1" ht="16.5" customHeight="1">
      <c r="B111" s="34"/>
      <c r="C111" s="35"/>
      <c r="D111" s="35"/>
      <c r="E111" s="67" t="str">
        <f>E9</f>
        <v>SO 03-Kód 001 - Technologie zlepšující zpracování</v>
      </c>
      <c r="F111" s="35"/>
      <c r="G111" s="35"/>
      <c r="H111" s="35"/>
      <c r="I111" s="146"/>
      <c r="J111" s="35"/>
      <c r="K111" s="35"/>
      <c r="L111" s="39"/>
    </row>
    <row r="112" s="1" customFormat="1" ht="6.96" customHeight="1">
      <c r="B112" s="34"/>
      <c r="C112" s="35"/>
      <c r="D112" s="35"/>
      <c r="E112" s="35"/>
      <c r="F112" s="35"/>
      <c r="G112" s="35"/>
      <c r="H112" s="35"/>
      <c r="I112" s="146"/>
      <c r="J112" s="35"/>
      <c r="K112" s="35"/>
      <c r="L112" s="39"/>
    </row>
    <row r="113" s="1" customFormat="1" ht="12" customHeight="1">
      <c r="B113" s="34"/>
      <c r="C113" s="28" t="s">
        <v>21</v>
      </c>
      <c r="D113" s="35"/>
      <c r="E113" s="35"/>
      <c r="F113" s="23" t="str">
        <f>F12</f>
        <v xml:space="preserve"> Nový Knín</v>
      </c>
      <c r="G113" s="35"/>
      <c r="H113" s="35"/>
      <c r="I113" s="148" t="s">
        <v>23</v>
      </c>
      <c r="J113" s="70" t="str">
        <f>IF(J12="","",J12)</f>
        <v>10. 12. 2018</v>
      </c>
      <c r="K113" s="35"/>
      <c r="L113" s="39"/>
    </row>
    <row r="114" s="1" customFormat="1" ht="6.96" customHeight="1">
      <c r="B114" s="34"/>
      <c r="C114" s="35"/>
      <c r="D114" s="35"/>
      <c r="E114" s="35"/>
      <c r="F114" s="35"/>
      <c r="G114" s="35"/>
      <c r="H114" s="35"/>
      <c r="I114" s="146"/>
      <c r="J114" s="35"/>
      <c r="K114" s="35"/>
      <c r="L114" s="39"/>
    </row>
    <row r="115" s="1" customFormat="1" ht="15.15" customHeight="1">
      <c r="B115" s="34"/>
      <c r="C115" s="28" t="s">
        <v>25</v>
      </c>
      <c r="D115" s="35"/>
      <c r="E115" s="35"/>
      <c r="F115" s="23" t="str">
        <f>E15</f>
        <v xml:space="preserve"> Ekofarma Kosařův mlýn, s.r.o.</v>
      </c>
      <c r="G115" s="35"/>
      <c r="H115" s="35"/>
      <c r="I115" s="148" t="s">
        <v>31</v>
      </c>
      <c r="J115" s="32" t="str">
        <f>E21</f>
        <v xml:space="preserve"> </v>
      </c>
      <c r="K115" s="35"/>
      <c r="L115" s="39"/>
    </row>
    <row r="116" s="1" customFormat="1" ht="15.15" customHeight="1">
      <c r="B116" s="34"/>
      <c r="C116" s="28" t="s">
        <v>29</v>
      </c>
      <c r="D116" s="35"/>
      <c r="E116" s="35"/>
      <c r="F116" s="23" t="str">
        <f>IF(E18="","",E18)</f>
        <v>Vyplň údaj</v>
      </c>
      <c r="G116" s="35"/>
      <c r="H116" s="35"/>
      <c r="I116" s="148" t="s">
        <v>34</v>
      </c>
      <c r="J116" s="32" t="str">
        <f>E24</f>
        <v xml:space="preserve"> </v>
      </c>
      <c r="K116" s="35"/>
      <c r="L116" s="39"/>
    </row>
    <row r="117" s="1" customFormat="1" ht="10.32" customHeight="1">
      <c r="B117" s="34"/>
      <c r="C117" s="35"/>
      <c r="D117" s="35"/>
      <c r="E117" s="35"/>
      <c r="F117" s="35"/>
      <c r="G117" s="35"/>
      <c r="H117" s="35"/>
      <c r="I117" s="146"/>
      <c r="J117" s="35"/>
      <c r="K117" s="35"/>
      <c r="L117" s="39"/>
    </row>
    <row r="118" s="10" customFormat="1" ht="29.28" customHeight="1">
      <c r="B118" s="202"/>
      <c r="C118" s="203" t="s">
        <v>152</v>
      </c>
      <c r="D118" s="204" t="s">
        <v>61</v>
      </c>
      <c r="E118" s="204" t="s">
        <v>57</v>
      </c>
      <c r="F118" s="204" t="s">
        <v>58</v>
      </c>
      <c r="G118" s="204" t="s">
        <v>153</v>
      </c>
      <c r="H118" s="204" t="s">
        <v>154</v>
      </c>
      <c r="I118" s="205" t="s">
        <v>155</v>
      </c>
      <c r="J118" s="206" t="s">
        <v>123</v>
      </c>
      <c r="K118" s="207" t="s">
        <v>156</v>
      </c>
      <c r="L118" s="208"/>
      <c r="M118" s="91" t="s">
        <v>1</v>
      </c>
      <c r="N118" s="92" t="s">
        <v>40</v>
      </c>
      <c r="O118" s="92" t="s">
        <v>157</v>
      </c>
      <c r="P118" s="92" t="s">
        <v>158</v>
      </c>
      <c r="Q118" s="92" t="s">
        <v>159</v>
      </c>
      <c r="R118" s="92" t="s">
        <v>160</v>
      </c>
      <c r="S118" s="92" t="s">
        <v>161</v>
      </c>
      <c r="T118" s="93" t="s">
        <v>162</v>
      </c>
    </row>
    <row r="119" s="1" customFormat="1" ht="22.8" customHeight="1">
      <c r="B119" s="34"/>
      <c r="C119" s="98" t="s">
        <v>163</v>
      </c>
      <c r="D119" s="35"/>
      <c r="E119" s="35"/>
      <c r="F119" s="35"/>
      <c r="G119" s="35"/>
      <c r="H119" s="35"/>
      <c r="I119" s="146"/>
      <c r="J119" s="209">
        <f>BK119</f>
        <v>0</v>
      </c>
      <c r="K119" s="35"/>
      <c r="L119" s="39"/>
      <c r="M119" s="94"/>
      <c r="N119" s="95"/>
      <c r="O119" s="95"/>
      <c r="P119" s="210">
        <f>P120</f>
        <v>0</v>
      </c>
      <c r="Q119" s="95"/>
      <c r="R119" s="210">
        <f>R120</f>
        <v>0</v>
      </c>
      <c r="S119" s="95"/>
      <c r="T119" s="211">
        <f>T120</f>
        <v>0</v>
      </c>
      <c r="AT119" s="13" t="s">
        <v>75</v>
      </c>
      <c r="AU119" s="13" t="s">
        <v>125</v>
      </c>
      <c r="BK119" s="212">
        <f>BK120</f>
        <v>0</v>
      </c>
    </row>
    <row r="120" s="11" customFormat="1" ht="25.92" customHeight="1">
      <c r="B120" s="213"/>
      <c r="C120" s="214"/>
      <c r="D120" s="215" t="s">
        <v>75</v>
      </c>
      <c r="E120" s="216" t="s">
        <v>394</v>
      </c>
      <c r="F120" s="216" t="s">
        <v>2027</v>
      </c>
      <c r="G120" s="214"/>
      <c r="H120" s="214"/>
      <c r="I120" s="217"/>
      <c r="J120" s="218">
        <f>BK120</f>
        <v>0</v>
      </c>
      <c r="K120" s="214"/>
      <c r="L120" s="219"/>
      <c r="M120" s="220"/>
      <c r="N120" s="221"/>
      <c r="O120" s="221"/>
      <c r="P120" s="222">
        <f>P121</f>
        <v>0</v>
      </c>
      <c r="Q120" s="221"/>
      <c r="R120" s="222">
        <f>R121</f>
        <v>0</v>
      </c>
      <c r="S120" s="221"/>
      <c r="T120" s="223">
        <f>T121</f>
        <v>0</v>
      </c>
      <c r="AR120" s="224" t="s">
        <v>99</v>
      </c>
      <c r="AT120" s="225" t="s">
        <v>75</v>
      </c>
      <c r="AU120" s="225" t="s">
        <v>76</v>
      </c>
      <c r="AY120" s="224" t="s">
        <v>166</v>
      </c>
      <c r="BK120" s="226">
        <f>BK121</f>
        <v>0</v>
      </c>
    </row>
    <row r="121" s="11" customFormat="1" ht="22.8" customHeight="1">
      <c r="B121" s="213"/>
      <c r="C121" s="214"/>
      <c r="D121" s="215" t="s">
        <v>75</v>
      </c>
      <c r="E121" s="227" t="s">
        <v>2028</v>
      </c>
      <c r="F121" s="227" t="s">
        <v>2029</v>
      </c>
      <c r="G121" s="214"/>
      <c r="H121" s="214"/>
      <c r="I121" s="217"/>
      <c r="J121" s="228">
        <f>BK121</f>
        <v>0</v>
      </c>
      <c r="K121" s="214"/>
      <c r="L121" s="219"/>
      <c r="M121" s="220"/>
      <c r="N121" s="221"/>
      <c r="O121" s="221"/>
      <c r="P121" s="222">
        <f>P122</f>
        <v>0</v>
      </c>
      <c r="Q121" s="221"/>
      <c r="R121" s="222">
        <f>R122</f>
        <v>0</v>
      </c>
      <c r="S121" s="221"/>
      <c r="T121" s="223">
        <f>T122</f>
        <v>0</v>
      </c>
      <c r="AR121" s="224" t="s">
        <v>99</v>
      </c>
      <c r="AT121" s="225" t="s">
        <v>75</v>
      </c>
      <c r="AU121" s="225" t="s">
        <v>83</v>
      </c>
      <c r="AY121" s="224" t="s">
        <v>166</v>
      </c>
      <c r="BK121" s="226">
        <f>BK122</f>
        <v>0</v>
      </c>
    </row>
    <row r="122" s="11" customFormat="1" ht="20.88" customHeight="1">
      <c r="B122" s="213"/>
      <c r="C122" s="214"/>
      <c r="D122" s="215" t="s">
        <v>75</v>
      </c>
      <c r="E122" s="227" t="s">
        <v>2030</v>
      </c>
      <c r="F122" s="227" t="s">
        <v>2031</v>
      </c>
      <c r="G122" s="214"/>
      <c r="H122" s="214"/>
      <c r="I122" s="217"/>
      <c r="J122" s="228">
        <f>BK122</f>
        <v>0</v>
      </c>
      <c r="K122" s="214"/>
      <c r="L122" s="219"/>
      <c r="M122" s="220"/>
      <c r="N122" s="221"/>
      <c r="O122" s="221"/>
      <c r="P122" s="222">
        <f>SUM(P123:P127)</f>
        <v>0</v>
      </c>
      <c r="Q122" s="221"/>
      <c r="R122" s="222">
        <f>SUM(R123:R127)</f>
        <v>0</v>
      </c>
      <c r="S122" s="221"/>
      <c r="T122" s="223">
        <f>SUM(T123:T127)</f>
        <v>0</v>
      </c>
      <c r="AR122" s="224" t="s">
        <v>99</v>
      </c>
      <c r="AT122" s="225" t="s">
        <v>75</v>
      </c>
      <c r="AU122" s="225" t="s">
        <v>89</v>
      </c>
      <c r="AY122" s="224" t="s">
        <v>166</v>
      </c>
      <c r="BK122" s="226">
        <f>SUM(BK123:BK127)</f>
        <v>0</v>
      </c>
    </row>
    <row r="123" s="1" customFormat="1" ht="16.5" customHeight="1">
      <c r="B123" s="34"/>
      <c r="C123" s="242" t="s">
        <v>83</v>
      </c>
      <c r="D123" s="242" t="s">
        <v>394</v>
      </c>
      <c r="E123" s="243" t="s">
        <v>2032</v>
      </c>
      <c r="F123" s="244" t="s">
        <v>2033</v>
      </c>
      <c r="G123" s="245" t="s">
        <v>205</v>
      </c>
      <c r="H123" s="246">
        <v>91</v>
      </c>
      <c r="I123" s="247"/>
      <c r="J123" s="248">
        <f>ROUND(I123*H123,2)</f>
        <v>0</v>
      </c>
      <c r="K123" s="244" t="s">
        <v>1</v>
      </c>
      <c r="L123" s="249"/>
      <c r="M123" s="250" t="s">
        <v>1</v>
      </c>
      <c r="N123" s="251" t="s">
        <v>41</v>
      </c>
      <c r="O123" s="82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AR123" s="240" t="s">
        <v>198</v>
      </c>
      <c r="AT123" s="240" t="s">
        <v>394</v>
      </c>
      <c r="AU123" s="240" t="s">
        <v>99</v>
      </c>
      <c r="AY123" s="13" t="s">
        <v>166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3" t="s">
        <v>83</v>
      </c>
      <c r="BK123" s="241">
        <f>ROUND(I123*H123,2)</f>
        <v>0</v>
      </c>
      <c r="BL123" s="13" t="s">
        <v>172</v>
      </c>
      <c r="BM123" s="240" t="s">
        <v>2034</v>
      </c>
    </row>
    <row r="124" s="1" customFormat="1" ht="16.5" customHeight="1">
      <c r="B124" s="34"/>
      <c r="C124" s="242" t="s">
        <v>89</v>
      </c>
      <c r="D124" s="242" t="s">
        <v>394</v>
      </c>
      <c r="E124" s="243" t="s">
        <v>2035</v>
      </c>
      <c r="F124" s="244" t="s">
        <v>2036</v>
      </c>
      <c r="G124" s="245" t="s">
        <v>171</v>
      </c>
      <c r="H124" s="246">
        <v>1</v>
      </c>
      <c r="I124" s="247"/>
      <c r="J124" s="248">
        <f>ROUND(I124*H124,2)</f>
        <v>0</v>
      </c>
      <c r="K124" s="244" t="s">
        <v>1</v>
      </c>
      <c r="L124" s="249"/>
      <c r="M124" s="250" t="s">
        <v>1</v>
      </c>
      <c r="N124" s="251" t="s">
        <v>41</v>
      </c>
      <c r="O124" s="82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AR124" s="240" t="s">
        <v>198</v>
      </c>
      <c r="AT124" s="240" t="s">
        <v>394</v>
      </c>
      <c r="AU124" s="240" t="s">
        <v>99</v>
      </c>
      <c r="AY124" s="13" t="s">
        <v>166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3" t="s">
        <v>83</v>
      </c>
      <c r="BK124" s="241">
        <f>ROUND(I124*H124,2)</f>
        <v>0</v>
      </c>
      <c r="BL124" s="13" t="s">
        <v>172</v>
      </c>
      <c r="BM124" s="240" t="s">
        <v>2037</v>
      </c>
    </row>
    <row r="125" s="1" customFormat="1" ht="16.5" customHeight="1">
      <c r="B125" s="34"/>
      <c r="C125" s="242" t="s">
        <v>99</v>
      </c>
      <c r="D125" s="242" t="s">
        <v>394</v>
      </c>
      <c r="E125" s="243" t="s">
        <v>2038</v>
      </c>
      <c r="F125" s="244" t="s">
        <v>2039</v>
      </c>
      <c r="G125" s="245" t="s">
        <v>171</v>
      </c>
      <c r="H125" s="246">
        <v>1</v>
      </c>
      <c r="I125" s="247"/>
      <c r="J125" s="248">
        <f>ROUND(I125*H125,2)</f>
        <v>0</v>
      </c>
      <c r="K125" s="244" t="s">
        <v>1</v>
      </c>
      <c r="L125" s="249"/>
      <c r="M125" s="250" t="s">
        <v>1</v>
      </c>
      <c r="N125" s="251" t="s">
        <v>41</v>
      </c>
      <c r="O125" s="82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AR125" s="240" t="s">
        <v>198</v>
      </c>
      <c r="AT125" s="240" t="s">
        <v>394</v>
      </c>
      <c r="AU125" s="240" t="s">
        <v>99</v>
      </c>
      <c r="AY125" s="13" t="s">
        <v>166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3" t="s">
        <v>83</v>
      </c>
      <c r="BK125" s="241">
        <f>ROUND(I125*H125,2)</f>
        <v>0</v>
      </c>
      <c r="BL125" s="13" t="s">
        <v>172</v>
      </c>
      <c r="BM125" s="240" t="s">
        <v>2040</v>
      </c>
    </row>
    <row r="126" s="1" customFormat="1" ht="16.5" customHeight="1">
      <c r="B126" s="34"/>
      <c r="C126" s="242" t="s">
        <v>172</v>
      </c>
      <c r="D126" s="242" t="s">
        <v>394</v>
      </c>
      <c r="E126" s="243" t="s">
        <v>2041</v>
      </c>
      <c r="F126" s="244" t="s">
        <v>2042</v>
      </c>
      <c r="G126" s="245" t="s">
        <v>171</v>
      </c>
      <c r="H126" s="246">
        <v>10</v>
      </c>
      <c r="I126" s="247"/>
      <c r="J126" s="248">
        <f>ROUND(I126*H126,2)</f>
        <v>0</v>
      </c>
      <c r="K126" s="244" t="s">
        <v>1</v>
      </c>
      <c r="L126" s="249"/>
      <c r="M126" s="250" t="s">
        <v>1</v>
      </c>
      <c r="N126" s="251" t="s">
        <v>41</v>
      </c>
      <c r="O126" s="82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AR126" s="240" t="s">
        <v>198</v>
      </c>
      <c r="AT126" s="240" t="s">
        <v>394</v>
      </c>
      <c r="AU126" s="240" t="s">
        <v>99</v>
      </c>
      <c r="AY126" s="13" t="s">
        <v>166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3" t="s">
        <v>83</v>
      </c>
      <c r="BK126" s="241">
        <f>ROUND(I126*H126,2)</f>
        <v>0</v>
      </c>
      <c r="BL126" s="13" t="s">
        <v>172</v>
      </c>
      <c r="BM126" s="240" t="s">
        <v>2043</v>
      </c>
    </row>
    <row r="127" s="1" customFormat="1" ht="16.5" customHeight="1">
      <c r="B127" s="34"/>
      <c r="C127" s="242" t="s">
        <v>185</v>
      </c>
      <c r="D127" s="242" t="s">
        <v>394</v>
      </c>
      <c r="E127" s="243" t="s">
        <v>2044</v>
      </c>
      <c r="F127" s="244" t="s">
        <v>2045</v>
      </c>
      <c r="G127" s="245" t="s">
        <v>171</v>
      </c>
      <c r="H127" s="246">
        <v>9</v>
      </c>
      <c r="I127" s="247"/>
      <c r="J127" s="248">
        <f>ROUND(I127*H127,2)</f>
        <v>0</v>
      </c>
      <c r="K127" s="244" t="s">
        <v>1</v>
      </c>
      <c r="L127" s="249"/>
      <c r="M127" s="259" t="s">
        <v>1</v>
      </c>
      <c r="N127" s="260" t="s">
        <v>41</v>
      </c>
      <c r="O127" s="255"/>
      <c r="P127" s="256">
        <f>O127*H127</f>
        <v>0</v>
      </c>
      <c r="Q127" s="256">
        <v>0</v>
      </c>
      <c r="R127" s="256">
        <f>Q127*H127</f>
        <v>0</v>
      </c>
      <c r="S127" s="256">
        <v>0</v>
      </c>
      <c r="T127" s="257">
        <f>S127*H127</f>
        <v>0</v>
      </c>
      <c r="AR127" s="240" t="s">
        <v>198</v>
      </c>
      <c r="AT127" s="240" t="s">
        <v>394</v>
      </c>
      <c r="AU127" s="240" t="s">
        <v>99</v>
      </c>
      <c r="AY127" s="13" t="s">
        <v>166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3" t="s">
        <v>83</v>
      </c>
      <c r="BK127" s="241">
        <f>ROUND(I127*H127,2)</f>
        <v>0</v>
      </c>
      <c r="BL127" s="13" t="s">
        <v>172</v>
      </c>
      <c r="BM127" s="240" t="s">
        <v>2046</v>
      </c>
    </row>
    <row r="128" s="1" customFormat="1" ht="6.96" customHeight="1">
      <c r="B128" s="57"/>
      <c r="C128" s="58"/>
      <c r="D128" s="58"/>
      <c r="E128" s="58"/>
      <c r="F128" s="58"/>
      <c r="G128" s="58"/>
      <c r="H128" s="58"/>
      <c r="I128" s="179"/>
      <c r="J128" s="58"/>
      <c r="K128" s="58"/>
      <c r="L128" s="39"/>
    </row>
  </sheetData>
  <sheetProtection sheet="1" autoFilter="0" formatColumns="0" formatRows="0" objects="1" scenarios="1" spinCount="100000" saltValue="sdXRiC3pO0UmfF2HN1pI1QINSa5Z5xKSUWMzo7yflMq+6I3ru1aIm1a+wn1RqGorzJaxG13XtnKRBIYlyxDD8g==" hashValue="TsMjqsBxX/2UymH3LuAtFi4NaNoTwttiUhcQA2khgFlRgn2LLgwub59EMgovSRdgH/CQ29AGRIbmMgwQb01pZQ==" algorithmName="SHA-512" password="CC35"/>
  <autoFilter ref="C118:K127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8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115</v>
      </c>
    </row>
    <row r="3" ht="6.96" customHeight="1">
      <c r="B3" s="139"/>
      <c r="C3" s="140"/>
      <c r="D3" s="140"/>
      <c r="E3" s="140"/>
      <c r="F3" s="140"/>
      <c r="G3" s="140"/>
      <c r="H3" s="140"/>
      <c r="I3" s="141"/>
      <c r="J3" s="140"/>
      <c r="K3" s="140"/>
      <c r="L3" s="16"/>
      <c r="AT3" s="13" t="s">
        <v>89</v>
      </c>
    </row>
    <row r="4" ht="24.96" customHeight="1">
      <c r="B4" s="16"/>
      <c r="D4" s="142" t="s">
        <v>116</v>
      </c>
      <c r="L4" s="16"/>
      <c r="M4" s="143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44" t="s">
        <v>17</v>
      </c>
      <c r="L6" s="16"/>
    </row>
    <row r="7" ht="16.5" customHeight="1">
      <c r="B7" s="16"/>
      <c r="E7" s="145" t="str">
        <f>'Rekapitulace stavby'!K6</f>
        <v>Zpracování zemědělských produktů Ekofarmy Kosař</v>
      </c>
      <c r="F7" s="144"/>
      <c r="G7" s="144"/>
      <c r="H7" s="144"/>
      <c r="L7" s="16"/>
    </row>
    <row r="8" s="1" customFormat="1" ht="12" customHeight="1">
      <c r="B8" s="39"/>
      <c r="D8" s="144" t="s">
        <v>117</v>
      </c>
      <c r="I8" s="146"/>
      <c r="L8" s="39"/>
    </row>
    <row r="9" s="1" customFormat="1" ht="36.96" customHeight="1">
      <c r="B9" s="39"/>
      <c r="E9" s="147" t="s">
        <v>2047</v>
      </c>
      <c r="F9" s="1"/>
      <c r="G9" s="1"/>
      <c r="H9" s="1"/>
      <c r="I9" s="146"/>
      <c r="L9" s="39"/>
    </row>
    <row r="10" s="1" customFormat="1">
      <c r="B10" s="39"/>
      <c r="I10" s="146"/>
      <c r="L10" s="39"/>
    </row>
    <row r="11" s="1" customFormat="1" ht="12" customHeight="1">
      <c r="B11" s="39"/>
      <c r="D11" s="144" t="s">
        <v>19</v>
      </c>
      <c r="F11" s="132" t="s">
        <v>1</v>
      </c>
      <c r="I11" s="148" t="s">
        <v>20</v>
      </c>
      <c r="J11" s="132" t="s">
        <v>1</v>
      </c>
      <c r="L11" s="39"/>
    </row>
    <row r="12" s="1" customFormat="1" ht="12" customHeight="1">
      <c r="B12" s="39"/>
      <c r="D12" s="144" t="s">
        <v>21</v>
      </c>
      <c r="F12" s="132" t="s">
        <v>22</v>
      </c>
      <c r="I12" s="148" t="s">
        <v>23</v>
      </c>
      <c r="J12" s="149" t="str">
        <f>'Rekapitulace stavby'!AN8</f>
        <v>10. 12. 2018</v>
      </c>
      <c r="L12" s="39"/>
    </row>
    <row r="13" s="1" customFormat="1" ht="10.8" customHeight="1">
      <c r="B13" s="39"/>
      <c r="I13" s="146"/>
      <c r="L13" s="39"/>
    </row>
    <row r="14" s="1" customFormat="1" ht="12" customHeight="1">
      <c r="B14" s="39"/>
      <c r="D14" s="144" t="s">
        <v>25</v>
      </c>
      <c r="I14" s="148" t="s">
        <v>26</v>
      </c>
      <c r="J14" s="132" t="s">
        <v>1</v>
      </c>
      <c r="L14" s="39"/>
    </row>
    <row r="15" s="1" customFormat="1" ht="18" customHeight="1">
      <c r="B15" s="39"/>
      <c r="E15" s="132" t="s">
        <v>27</v>
      </c>
      <c r="I15" s="148" t="s">
        <v>28</v>
      </c>
      <c r="J15" s="132" t="s">
        <v>1</v>
      </c>
      <c r="L15" s="39"/>
    </row>
    <row r="16" s="1" customFormat="1" ht="6.96" customHeight="1">
      <c r="B16" s="39"/>
      <c r="I16" s="146"/>
      <c r="L16" s="39"/>
    </row>
    <row r="17" s="1" customFormat="1" ht="12" customHeight="1">
      <c r="B17" s="39"/>
      <c r="D17" s="144" t="s">
        <v>29</v>
      </c>
      <c r="I17" s="148" t="s">
        <v>26</v>
      </c>
      <c r="J17" s="29" t="str">
        <f>'Rekapitulace stavby'!AN13</f>
        <v>Vyplň údaj</v>
      </c>
      <c r="L17" s="39"/>
    </row>
    <row r="18" s="1" customFormat="1" ht="18" customHeight="1">
      <c r="B18" s="39"/>
      <c r="E18" s="29" t="str">
        <f>'Rekapitulace stavby'!E14</f>
        <v>Vyplň údaj</v>
      </c>
      <c r="F18" s="132"/>
      <c r="G18" s="132"/>
      <c r="H18" s="132"/>
      <c r="I18" s="148" t="s">
        <v>28</v>
      </c>
      <c r="J18" s="29" t="str">
        <f>'Rekapitulace stavby'!AN14</f>
        <v>Vyplň údaj</v>
      </c>
      <c r="L18" s="39"/>
    </row>
    <row r="19" s="1" customFormat="1" ht="6.96" customHeight="1">
      <c r="B19" s="39"/>
      <c r="I19" s="146"/>
      <c r="L19" s="39"/>
    </row>
    <row r="20" s="1" customFormat="1" ht="12" customHeight="1">
      <c r="B20" s="39"/>
      <c r="D20" s="144" t="s">
        <v>31</v>
      </c>
      <c r="I20" s="148" t="s">
        <v>26</v>
      </c>
      <c r="J20" s="132" t="s">
        <v>1</v>
      </c>
      <c r="L20" s="39"/>
    </row>
    <row r="21" s="1" customFormat="1" ht="18" customHeight="1">
      <c r="B21" s="39"/>
      <c r="E21" s="132" t="s">
        <v>32</v>
      </c>
      <c r="I21" s="148" t="s">
        <v>28</v>
      </c>
      <c r="J21" s="132" t="s">
        <v>1</v>
      </c>
      <c r="L21" s="39"/>
    </row>
    <row r="22" s="1" customFormat="1" ht="6.96" customHeight="1">
      <c r="B22" s="39"/>
      <c r="I22" s="146"/>
      <c r="L22" s="39"/>
    </row>
    <row r="23" s="1" customFormat="1" ht="12" customHeight="1">
      <c r="B23" s="39"/>
      <c r="D23" s="144" t="s">
        <v>34</v>
      </c>
      <c r="I23" s="148" t="s">
        <v>26</v>
      </c>
      <c r="J23" s="132" t="s">
        <v>1</v>
      </c>
      <c r="L23" s="39"/>
    </row>
    <row r="24" s="1" customFormat="1" ht="18" customHeight="1">
      <c r="B24" s="39"/>
      <c r="E24" s="132" t="s">
        <v>32</v>
      </c>
      <c r="I24" s="148" t="s">
        <v>28</v>
      </c>
      <c r="J24" s="132" t="s">
        <v>1</v>
      </c>
      <c r="L24" s="39"/>
    </row>
    <row r="25" s="1" customFormat="1" ht="6.96" customHeight="1">
      <c r="B25" s="39"/>
      <c r="I25" s="146"/>
      <c r="L25" s="39"/>
    </row>
    <row r="26" s="1" customFormat="1" ht="12" customHeight="1">
      <c r="B26" s="39"/>
      <c r="D26" s="144" t="s">
        <v>35</v>
      </c>
      <c r="I26" s="146"/>
      <c r="L26" s="39"/>
    </row>
    <row r="27" s="7" customFormat="1" ht="16.5" customHeight="1">
      <c r="B27" s="150"/>
      <c r="E27" s="151" t="s">
        <v>1</v>
      </c>
      <c r="F27" s="151"/>
      <c r="G27" s="151"/>
      <c r="H27" s="151"/>
      <c r="I27" s="152"/>
      <c r="L27" s="150"/>
    </row>
    <row r="28" s="1" customFormat="1" ht="6.96" customHeight="1">
      <c r="B28" s="39"/>
      <c r="I28" s="146"/>
      <c r="L28" s="39"/>
    </row>
    <row r="29" s="1" customFormat="1" ht="6.96" customHeight="1">
      <c r="B29" s="39"/>
      <c r="D29" s="74"/>
      <c r="E29" s="74"/>
      <c r="F29" s="74"/>
      <c r="G29" s="74"/>
      <c r="H29" s="74"/>
      <c r="I29" s="153"/>
      <c r="J29" s="74"/>
      <c r="K29" s="74"/>
      <c r="L29" s="39"/>
    </row>
    <row r="30" s="1" customFormat="1" ht="25.44" customHeight="1">
      <c r="B30" s="39"/>
      <c r="D30" s="154" t="s">
        <v>36</v>
      </c>
      <c r="I30" s="146"/>
      <c r="J30" s="155">
        <f>ROUND(J118, 2)</f>
        <v>0</v>
      </c>
      <c r="L30" s="39"/>
    </row>
    <row r="31" s="1" customFormat="1" ht="6.96" customHeight="1">
      <c r="B31" s="39"/>
      <c r="D31" s="74"/>
      <c r="E31" s="74"/>
      <c r="F31" s="74"/>
      <c r="G31" s="74"/>
      <c r="H31" s="74"/>
      <c r="I31" s="153"/>
      <c r="J31" s="74"/>
      <c r="K31" s="74"/>
      <c r="L31" s="39"/>
    </row>
    <row r="32" s="1" customFormat="1" ht="14.4" customHeight="1">
      <c r="B32" s="39"/>
      <c r="F32" s="156" t="s">
        <v>38</v>
      </c>
      <c r="I32" s="157" t="s">
        <v>37</v>
      </c>
      <c r="J32" s="156" t="s">
        <v>39</v>
      </c>
      <c r="L32" s="39"/>
    </row>
    <row r="33" s="1" customFormat="1" ht="14.4" customHeight="1">
      <c r="B33" s="39"/>
      <c r="D33" s="158" t="s">
        <v>40</v>
      </c>
      <c r="E33" s="144" t="s">
        <v>41</v>
      </c>
      <c r="F33" s="159">
        <f>ROUND((SUM(BE118:BE123)),  2)</f>
        <v>0</v>
      </c>
      <c r="I33" s="160">
        <v>0.20999999999999999</v>
      </c>
      <c r="J33" s="159">
        <f>ROUND(((SUM(BE118:BE123))*I33),  2)</f>
        <v>0</v>
      </c>
      <c r="L33" s="39"/>
    </row>
    <row r="34" s="1" customFormat="1" ht="14.4" customHeight="1">
      <c r="B34" s="39"/>
      <c r="E34" s="144" t="s">
        <v>42</v>
      </c>
      <c r="F34" s="159">
        <f>ROUND((SUM(BF118:BF123)),  2)</f>
        <v>0</v>
      </c>
      <c r="I34" s="160">
        <v>0.14999999999999999</v>
      </c>
      <c r="J34" s="159">
        <f>ROUND(((SUM(BF118:BF123))*I34),  2)</f>
        <v>0</v>
      </c>
      <c r="L34" s="39"/>
    </row>
    <row r="35" hidden="1" s="1" customFormat="1" ht="14.4" customHeight="1">
      <c r="B35" s="39"/>
      <c r="E35" s="144" t="s">
        <v>43</v>
      </c>
      <c r="F35" s="159">
        <f>ROUND((SUM(BG118:BG123)),  2)</f>
        <v>0</v>
      </c>
      <c r="I35" s="160">
        <v>0.20999999999999999</v>
      </c>
      <c r="J35" s="159">
        <f>0</f>
        <v>0</v>
      </c>
      <c r="L35" s="39"/>
    </row>
    <row r="36" hidden="1" s="1" customFormat="1" ht="14.4" customHeight="1">
      <c r="B36" s="39"/>
      <c r="E36" s="144" t="s">
        <v>44</v>
      </c>
      <c r="F36" s="159">
        <f>ROUND((SUM(BH118:BH123)),  2)</f>
        <v>0</v>
      </c>
      <c r="I36" s="160">
        <v>0.14999999999999999</v>
      </c>
      <c r="J36" s="159">
        <f>0</f>
        <v>0</v>
      </c>
      <c r="L36" s="39"/>
    </row>
    <row r="37" hidden="1" s="1" customFormat="1" ht="14.4" customHeight="1">
      <c r="B37" s="39"/>
      <c r="E37" s="144" t="s">
        <v>45</v>
      </c>
      <c r="F37" s="159">
        <f>ROUND((SUM(BI118:BI123)),  2)</f>
        <v>0</v>
      </c>
      <c r="I37" s="160">
        <v>0</v>
      </c>
      <c r="J37" s="159">
        <f>0</f>
        <v>0</v>
      </c>
      <c r="L37" s="39"/>
    </row>
    <row r="38" s="1" customFormat="1" ht="6.96" customHeight="1">
      <c r="B38" s="39"/>
      <c r="I38" s="146"/>
      <c r="L38" s="39"/>
    </row>
    <row r="39" s="1" customFormat="1" ht="25.44" customHeight="1">
      <c r="B39" s="39"/>
      <c r="C39" s="161"/>
      <c r="D39" s="162" t="s">
        <v>46</v>
      </c>
      <c r="E39" s="163"/>
      <c r="F39" s="163"/>
      <c r="G39" s="164" t="s">
        <v>47</v>
      </c>
      <c r="H39" s="165" t="s">
        <v>48</v>
      </c>
      <c r="I39" s="166"/>
      <c r="J39" s="167">
        <f>SUM(J30:J37)</f>
        <v>0</v>
      </c>
      <c r="K39" s="168"/>
      <c r="L39" s="39"/>
    </row>
    <row r="40" s="1" customFormat="1" ht="14.4" customHeight="1">
      <c r="B40" s="39"/>
      <c r="I40" s="146"/>
      <c r="L40" s="39"/>
    </row>
    <row r="41" ht="14.4" customHeight="1">
      <c r="B41" s="16"/>
      <c r="L41" s="16"/>
    </row>
    <row r="42" ht="14.4" customHeight="1">
      <c r="B42" s="16"/>
      <c r="L42" s="16"/>
    </row>
    <row r="43" ht="14.4" customHeight="1">
      <c r="B43" s="16"/>
      <c r="L43" s="16"/>
    </row>
    <row r="44" ht="14.4" customHeight="1">
      <c r="B44" s="16"/>
      <c r="L44" s="16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39"/>
      <c r="D50" s="169" t="s">
        <v>49</v>
      </c>
      <c r="E50" s="170"/>
      <c r="F50" s="170"/>
      <c r="G50" s="169" t="s">
        <v>50</v>
      </c>
      <c r="H50" s="170"/>
      <c r="I50" s="171"/>
      <c r="J50" s="170"/>
      <c r="K50" s="170"/>
      <c r="L50" s="3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39"/>
      <c r="D61" s="172" t="s">
        <v>51</v>
      </c>
      <c r="E61" s="173"/>
      <c r="F61" s="174" t="s">
        <v>52</v>
      </c>
      <c r="G61" s="172" t="s">
        <v>51</v>
      </c>
      <c r="H61" s="173"/>
      <c r="I61" s="175"/>
      <c r="J61" s="176" t="s">
        <v>52</v>
      </c>
      <c r="K61" s="173"/>
      <c r="L61" s="39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39"/>
      <c r="D65" s="169" t="s">
        <v>53</v>
      </c>
      <c r="E65" s="170"/>
      <c r="F65" s="170"/>
      <c r="G65" s="169" t="s">
        <v>54</v>
      </c>
      <c r="H65" s="170"/>
      <c r="I65" s="171"/>
      <c r="J65" s="170"/>
      <c r="K65" s="170"/>
      <c r="L65" s="39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39"/>
      <c r="D76" s="172" t="s">
        <v>51</v>
      </c>
      <c r="E76" s="173"/>
      <c r="F76" s="174" t="s">
        <v>52</v>
      </c>
      <c r="G76" s="172" t="s">
        <v>51</v>
      </c>
      <c r="H76" s="173"/>
      <c r="I76" s="175"/>
      <c r="J76" s="176" t="s">
        <v>52</v>
      </c>
      <c r="K76" s="173"/>
      <c r="L76" s="39"/>
    </row>
    <row r="77" s="1" customFormat="1" ht="14.4" customHeight="1">
      <c r="B77" s="177"/>
      <c r="C77" s="178"/>
      <c r="D77" s="178"/>
      <c r="E77" s="178"/>
      <c r="F77" s="178"/>
      <c r="G77" s="178"/>
      <c r="H77" s="178"/>
      <c r="I77" s="179"/>
      <c r="J77" s="178"/>
      <c r="K77" s="178"/>
      <c r="L77" s="39"/>
    </row>
    <row r="81" s="1" customFormat="1" ht="6.96" customHeight="1">
      <c r="B81" s="180"/>
      <c r="C81" s="181"/>
      <c r="D81" s="181"/>
      <c r="E81" s="181"/>
      <c r="F81" s="181"/>
      <c r="G81" s="181"/>
      <c r="H81" s="181"/>
      <c r="I81" s="182"/>
      <c r="J81" s="181"/>
      <c r="K81" s="181"/>
      <c r="L81" s="39"/>
    </row>
    <row r="82" s="1" customFormat="1" ht="24.96" customHeight="1">
      <c r="B82" s="34"/>
      <c r="C82" s="19" t="s">
        <v>121</v>
      </c>
      <c r="D82" s="35"/>
      <c r="E82" s="35"/>
      <c r="F82" s="35"/>
      <c r="G82" s="35"/>
      <c r="H82" s="35"/>
      <c r="I82" s="146"/>
      <c r="J82" s="35"/>
      <c r="K82" s="35"/>
      <c r="L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46"/>
      <c r="J83" s="35"/>
      <c r="K83" s="35"/>
      <c r="L83" s="39"/>
    </row>
    <row r="84" s="1" customFormat="1" ht="12" customHeight="1">
      <c r="B84" s="34"/>
      <c r="C84" s="28" t="s">
        <v>17</v>
      </c>
      <c r="D84" s="35"/>
      <c r="E84" s="35"/>
      <c r="F84" s="35"/>
      <c r="G84" s="35"/>
      <c r="H84" s="35"/>
      <c r="I84" s="146"/>
      <c r="J84" s="35"/>
      <c r="K84" s="35"/>
      <c r="L84" s="39"/>
    </row>
    <row r="85" s="1" customFormat="1" ht="16.5" customHeight="1">
      <c r="B85" s="34"/>
      <c r="C85" s="35"/>
      <c r="D85" s="35"/>
      <c r="E85" s="183" t="str">
        <f>E7</f>
        <v>Zpracování zemědělských produktů Ekofarmy Kosař</v>
      </c>
      <c r="F85" s="28"/>
      <c r="G85" s="28"/>
      <c r="H85" s="28"/>
      <c r="I85" s="146"/>
      <c r="J85" s="35"/>
      <c r="K85" s="35"/>
      <c r="L85" s="39"/>
    </row>
    <row r="86" s="1" customFormat="1" ht="12" customHeight="1">
      <c r="B86" s="34"/>
      <c r="C86" s="28" t="s">
        <v>117</v>
      </c>
      <c r="D86" s="35"/>
      <c r="E86" s="35"/>
      <c r="F86" s="35"/>
      <c r="G86" s="35"/>
      <c r="H86" s="35"/>
      <c r="I86" s="146"/>
      <c r="J86" s="35"/>
      <c r="K86" s="35"/>
      <c r="L86" s="39"/>
    </row>
    <row r="87" s="1" customFormat="1" ht="16.5" customHeight="1">
      <c r="B87" s="34"/>
      <c r="C87" s="35"/>
      <c r="D87" s="35"/>
      <c r="E87" s="67" t="str">
        <f>E9</f>
        <v xml:space="preserve">SO 04 - Areálové komunikace </v>
      </c>
      <c r="F87" s="35"/>
      <c r="G87" s="35"/>
      <c r="H87" s="35"/>
      <c r="I87" s="146"/>
      <c r="J87" s="35"/>
      <c r="K87" s="35"/>
      <c r="L87" s="39"/>
    </row>
    <row r="88" s="1" customFormat="1" ht="6.96" customHeight="1">
      <c r="B88" s="34"/>
      <c r="C88" s="35"/>
      <c r="D88" s="35"/>
      <c r="E88" s="35"/>
      <c r="F88" s="35"/>
      <c r="G88" s="35"/>
      <c r="H88" s="35"/>
      <c r="I88" s="146"/>
      <c r="J88" s="35"/>
      <c r="K88" s="35"/>
      <c r="L88" s="39"/>
    </row>
    <row r="89" s="1" customFormat="1" ht="12" customHeight="1">
      <c r="B89" s="34"/>
      <c r="C89" s="28" t="s">
        <v>21</v>
      </c>
      <c r="D89" s="35"/>
      <c r="E89" s="35"/>
      <c r="F89" s="23" t="str">
        <f>F12</f>
        <v xml:space="preserve"> Nový Knín</v>
      </c>
      <c r="G89" s="35"/>
      <c r="H89" s="35"/>
      <c r="I89" s="148" t="s">
        <v>23</v>
      </c>
      <c r="J89" s="70" t="str">
        <f>IF(J12="","",J12)</f>
        <v>10. 12. 2018</v>
      </c>
      <c r="K89" s="35"/>
      <c r="L89" s="39"/>
    </row>
    <row r="90" s="1" customFormat="1" ht="6.96" customHeight="1">
      <c r="B90" s="34"/>
      <c r="C90" s="35"/>
      <c r="D90" s="35"/>
      <c r="E90" s="35"/>
      <c r="F90" s="35"/>
      <c r="G90" s="35"/>
      <c r="H90" s="35"/>
      <c r="I90" s="146"/>
      <c r="J90" s="35"/>
      <c r="K90" s="35"/>
      <c r="L90" s="39"/>
    </row>
    <row r="91" s="1" customFormat="1" ht="15.15" customHeight="1">
      <c r="B91" s="34"/>
      <c r="C91" s="28" t="s">
        <v>25</v>
      </c>
      <c r="D91" s="35"/>
      <c r="E91" s="35"/>
      <c r="F91" s="23" t="str">
        <f>E15</f>
        <v xml:space="preserve"> Ekofarma Kosařův mlýn, s.r.o.</v>
      </c>
      <c r="G91" s="35"/>
      <c r="H91" s="35"/>
      <c r="I91" s="148" t="s">
        <v>31</v>
      </c>
      <c r="J91" s="32" t="str">
        <f>E21</f>
        <v xml:space="preserve"> </v>
      </c>
      <c r="K91" s="35"/>
      <c r="L91" s="39"/>
    </row>
    <row r="92" s="1" customFormat="1" ht="15.15" customHeight="1">
      <c r="B92" s="34"/>
      <c r="C92" s="28" t="s">
        <v>29</v>
      </c>
      <c r="D92" s="35"/>
      <c r="E92" s="35"/>
      <c r="F92" s="23" t="str">
        <f>IF(E18="","",E18)</f>
        <v>Vyplň údaj</v>
      </c>
      <c r="G92" s="35"/>
      <c r="H92" s="35"/>
      <c r="I92" s="148" t="s">
        <v>34</v>
      </c>
      <c r="J92" s="32" t="str">
        <f>E24</f>
        <v xml:space="preserve"> </v>
      </c>
      <c r="K92" s="35"/>
      <c r="L92" s="39"/>
    </row>
    <row r="93" s="1" customFormat="1" ht="10.32" customHeight="1">
      <c r="B93" s="34"/>
      <c r="C93" s="35"/>
      <c r="D93" s="35"/>
      <c r="E93" s="35"/>
      <c r="F93" s="35"/>
      <c r="G93" s="35"/>
      <c r="H93" s="35"/>
      <c r="I93" s="146"/>
      <c r="J93" s="35"/>
      <c r="K93" s="35"/>
      <c r="L93" s="39"/>
    </row>
    <row r="94" s="1" customFormat="1" ht="29.28" customHeight="1">
      <c r="B94" s="34"/>
      <c r="C94" s="184" t="s">
        <v>122</v>
      </c>
      <c r="D94" s="185"/>
      <c r="E94" s="185"/>
      <c r="F94" s="185"/>
      <c r="G94" s="185"/>
      <c r="H94" s="185"/>
      <c r="I94" s="186"/>
      <c r="J94" s="187" t="s">
        <v>123</v>
      </c>
      <c r="K94" s="185"/>
      <c r="L94" s="39"/>
    </row>
    <row r="95" s="1" customFormat="1" ht="10.32" customHeight="1">
      <c r="B95" s="34"/>
      <c r="C95" s="35"/>
      <c r="D95" s="35"/>
      <c r="E95" s="35"/>
      <c r="F95" s="35"/>
      <c r="G95" s="35"/>
      <c r="H95" s="35"/>
      <c r="I95" s="146"/>
      <c r="J95" s="35"/>
      <c r="K95" s="35"/>
      <c r="L95" s="39"/>
    </row>
    <row r="96" s="1" customFormat="1" ht="22.8" customHeight="1">
      <c r="B96" s="34"/>
      <c r="C96" s="188" t="s">
        <v>124</v>
      </c>
      <c r="D96" s="35"/>
      <c r="E96" s="35"/>
      <c r="F96" s="35"/>
      <c r="G96" s="35"/>
      <c r="H96" s="35"/>
      <c r="I96" s="146"/>
      <c r="J96" s="101">
        <f>J118</f>
        <v>0</v>
      </c>
      <c r="K96" s="35"/>
      <c r="L96" s="39"/>
      <c r="AU96" s="13" t="s">
        <v>125</v>
      </c>
    </row>
    <row r="97" s="8" customFormat="1" ht="24.96" customHeight="1">
      <c r="B97" s="189"/>
      <c r="C97" s="190"/>
      <c r="D97" s="191" t="s">
        <v>126</v>
      </c>
      <c r="E97" s="192"/>
      <c r="F97" s="192"/>
      <c r="G97" s="192"/>
      <c r="H97" s="192"/>
      <c r="I97" s="193"/>
      <c r="J97" s="194">
        <f>J119</f>
        <v>0</v>
      </c>
      <c r="K97" s="190"/>
      <c r="L97" s="195"/>
    </row>
    <row r="98" s="9" customFormat="1" ht="19.92" customHeight="1">
      <c r="B98" s="196"/>
      <c r="C98" s="124"/>
      <c r="D98" s="197" t="s">
        <v>2048</v>
      </c>
      <c r="E98" s="198"/>
      <c r="F98" s="198"/>
      <c r="G98" s="198"/>
      <c r="H98" s="198"/>
      <c r="I98" s="199"/>
      <c r="J98" s="200">
        <f>J120</f>
        <v>0</v>
      </c>
      <c r="K98" s="124"/>
      <c r="L98" s="201"/>
    </row>
    <row r="99" s="1" customFormat="1" ht="21.84" customHeight="1">
      <c r="B99" s="34"/>
      <c r="C99" s="35"/>
      <c r="D99" s="35"/>
      <c r="E99" s="35"/>
      <c r="F99" s="35"/>
      <c r="G99" s="35"/>
      <c r="H99" s="35"/>
      <c r="I99" s="146"/>
      <c r="J99" s="35"/>
      <c r="K99" s="35"/>
      <c r="L99" s="39"/>
    </row>
    <row r="100" s="1" customFormat="1" ht="6.96" customHeight="1">
      <c r="B100" s="57"/>
      <c r="C100" s="58"/>
      <c r="D100" s="58"/>
      <c r="E100" s="58"/>
      <c r="F100" s="58"/>
      <c r="G100" s="58"/>
      <c r="H100" s="58"/>
      <c r="I100" s="179"/>
      <c r="J100" s="58"/>
      <c r="K100" s="58"/>
      <c r="L100" s="39"/>
    </row>
    <row r="104" s="1" customFormat="1" ht="6.96" customHeight="1">
      <c r="B104" s="59"/>
      <c r="C104" s="60"/>
      <c r="D104" s="60"/>
      <c r="E104" s="60"/>
      <c r="F104" s="60"/>
      <c r="G104" s="60"/>
      <c r="H104" s="60"/>
      <c r="I104" s="182"/>
      <c r="J104" s="60"/>
      <c r="K104" s="60"/>
      <c r="L104" s="39"/>
    </row>
    <row r="105" s="1" customFormat="1" ht="24.96" customHeight="1">
      <c r="B105" s="34"/>
      <c r="C105" s="19" t="s">
        <v>151</v>
      </c>
      <c r="D105" s="35"/>
      <c r="E105" s="35"/>
      <c r="F105" s="35"/>
      <c r="G105" s="35"/>
      <c r="H105" s="35"/>
      <c r="I105" s="146"/>
      <c r="J105" s="35"/>
      <c r="K105" s="35"/>
      <c r="L105" s="39"/>
    </row>
    <row r="106" s="1" customFormat="1" ht="6.96" customHeight="1">
      <c r="B106" s="34"/>
      <c r="C106" s="35"/>
      <c r="D106" s="35"/>
      <c r="E106" s="35"/>
      <c r="F106" s="35"/>
      <c r="G106" s="35"/>
      <c r="H106" s="35"/>
      <c r="I106" s="146"/>
      <c r="J106" s="35"/>
      <c r="K106" s="35"/>
      <c r="L106" s="39"/>
    </row>
    <row r="107" s="1" customFormat="1" ht="12" customHeight="1">
      <c r="B107" s="34"/>
      <c r="C107" s="28" t="s">
        <v>17</v>
      </c>
      <c r="D107" s="35"/>
      <c r="E107" s="35"/>
      <c r="F107" s="35"/>
      <c r="G107" s="35"/>
      <c r="H107" s="35"/>
      <c r="I107" s="146"/>
      <c r="J107" s="35"/>
      <c r="K107" s="35"/>
      <c r="L107" s="39"/>
    </row>
    <row r="108" s="1" customFormat="1" ht="16.5" customHeight="1">
      <c r="B108" s="34"/>
      <c r="C108" s="35"/>
      <c r="D108" s="35"/>
      <c r="E108" s="183" t="str">
        <f>E7</f>
        <v>Zpracování zemědělských produktů Ekofarmy Kosař</v>
      </c>
      <c r="F108" s="28"/>
      <c r="G108" s="28"/>
      <c r="H108" s="28"/>
      <c r="I108" s="146"/>
      <c r="J108" s="35"/>
      <c r="K108" s="35"/>
      <c r="L108" s="39"/>
    </row>
    <row r="109" s="1" customFormat="1" ht="12" customHeight="1">
      <c r="B109" s="34"/>
      <c r="C109" s="28" t="s">
        <v>117</v>
      </c>
      <c r="D109" s="35"/>
      <c r="E109" s="35"/>
      <c r="F109" s="35"/>
      <c r="G109" s="35"/>
      <c r="H109" s="35"/>
      <c r="I109" s="146"/>
      <c r="J109" s="35"/>
      <c r="K109" s="35"/>
      <c r="L109" s="39"/>
    </row>
    <row r="110" s="1" customFormat="1" ht="16.5" customHeight="1">
      <c r="B110" s="34"/>
      <c r="C110" s="35"/>
      <c r="D110" s="35"/>
      <c r="E110" s="67" t="str">
        <f>E9</f>
        <v xml:space="preserve">SO 04 - Areálové komunikace </v>
      </c>
      <c r="F110" s="35"/>
      <c r="G110" s="35"/>
      <c r="H110" s="35"/>
      <c r="I110" s="146"/>
      <c r="J110" s="35"/>
      <c r="K110" s="35"/>
      <c r="L110" s="39"/>
    </row>
    <row r="111" s="1" customFormat="1" ht="6.96" customHeight="1">
      <c r="B111" s="34"/>
      <c r="C111" s="35"/>
      <c r="D111" s="35"/>
      <c r="E111" s="35"/>
      <c r="F111" s="35"/>
      <c r="G111" s="35"/>
      <c r="H111" s="35"/>
      <c r="I111" s="146"/>
      <c r="J111" s="35"/>
      <c r="K111" s="35"/>
      <c r="L111" s="39"/>
    </row>
    <row r="112" s="1" customFormat="1" ht="12" customHeight="1">
      <c r="B112" s="34"/>
      <c r="C112" s="28" t="s">
        <v>21</v>
      </c>
      <c r="D112" s="35"/>
      <c r="E112" s="35"/>
      <c r="F112" s="23" t="str">
        <f>F12</f>
        <v xml:space="preserve"> Nový Knín</v>
      </c>
      <c r="G112" s="35"/>
      <c r="H112" s="35"/>
      <c r="I112" s="148" t="s">
        <v>23</v>
      </c>
      <c r="J112" s="70" t="str">
        <f>IF(J12="","",J12)</f>
        <v>10. 12. 2018</v>
      </c>
      <c r="K112" s="35"/>
      <c r="L112" s="39"/>
    </row>
    <row r="113" s="1" customFormat="1" ht="6.96" customHeight="1">
      <c r="B113" s="34"/>
      <c r="C113" s="35"/>
      <c r="D113" s="35"/>
      <c r="E113" s="35"/>
      <c r="F113" s="35"/>
      <c r="G113" s="35"/>
      <c r="H113" s="35"/>
      <c r="I113" s="146"/>
      <c r="J113" s="35"/>
      <c r="K113" s="35"/>
      <c r="L113" s="39"/>
    </row>
    <row r="114" s="1" customFormat="1" ht="15.15" customHeight="1">
      <c r="B114" s="34"/>
      <c r="C114" s="28" t="s">
        <v>25</v>
      </c>
      <c r="D114" s="35"/>
      <c r="E114" s="35"/>
      <c r="F114" s="23" t="str">
        <f>E15</f>
        <v xml:space="preserve"> Ekofarma Kosařův mlýn, s.r.o.</v>
      </c>
      <c r="G114" s="35"/>
      <c r="H114" s="35"/>
      <c r="I114" s="148" t="s">
        <v>31</v>
      </c>
      <c r="J114" s="32" t="str">
        <f>E21</f>
        <v xml:space="preserve"> </v>
      </c>
      <c r="K114" s="35"/>
      <c r="L114" s="39"/>
    </row>
    <row r="115" s="1" customFormat="1" ht="15.15" customHeight="1">
      <c r="B115" s="34"/>
      <c r="C115" s="28" t="s">
        <v>29</v>
      </c>
      <c r="D115" s="35"/>
      <c r="E115" s="35"/>
      <c r="F115" s="23" t="str">
        <f>IF(E18="","",E18)</f>
        <v>Vyplň údaj</v>
      </c>
      <c r="G115" s="35"/>
      <c r="H115" s="35"/>
      <c r="I115" s="148" t="s">
        <v>34</v>
      </c>
      <c r="J115" s="32" t="str">
        <f>E24</f>
        <v xml:space="preserve"> </v>
      </c>
      <c r="K115" s="35"/>
      <c r="L115" s="39"/>
    </row>
    <row r="116" s="1" customFormat="1" ht="10.32" customHeight="1">
      <c r="B116" s="34"/>
      <c r="C116" s="35"/>
      <c r="D116" s="35"/>
      <c r="E116" s="35"/>
      <c r="F116" s="35"/>
      <c r="G116" s="35"/>
      <c r="H116" s="35"/>
      <c r="I116" s="146"/>
      <c r="J116" s="35"/>
      <c r="K116" s="35"/>
      <c r="L116" s="39"/>
    </row>
    <row r="117" s="10" customFormat="1" ht="29.28" customHeight="1">
      <c r="B117" s="202"/>
      <c r="C117" s="203" t="s">
        <v>152</v>
      </c>
      <c r="D117" s="204" t="s">
        <v>61</v>
      </c>
      <c r="E117" s="204" t="s">
        <v>57</v>
      </c>
      <c r="F117" s="204" t="s">
        <v>58</v>
      </c>
      <c r="G117" s="204" t="s">
        <v>153</v>
      </c>
      <c r="H117" s="204" t="s">
        <v>154</v>
      </c>
      <c r="I117" s="205" t="s">
        <v>155</v>
      </c>
      <c r="J117" s="206" t="s">
        <v>123</v>
      </c>
      <c r="K117" s="207" t="s">
        <v>156</v>
      </c>
      <c r="L117" s="208"/>
      <c r="M117" s="91" t="s">
        <v>1</v>
      </c>
      <c r="N117" s="92" t="s">
        <v>40</v>
      </c>
      <c r="O117" s="92" t="s">
        <v>157</v>
      </c>
      <c r="P117" s="92" t="s">
        <v>158</v>
      </c>
      <c r="Q117" s="92" t="s">
        <v>159</v>
      </c>
      <c r="R117" s="92" t="s">
        <v>160</v>
      </c>
      <c r="S117" s="92" t="s">
        <v>161</v>
      </c>
      <c r="T117" s="93" t="s">
        <v>162</v>
      </c>
    </row>
    <row r="118" s="1" customFormat="1" ht="22.8" customHeight="1">
      <c r="B118" s="34"/>
      <c r="C118" s="98" t="s">
        <v>163</v>
      </c>
      <c r="D118" s="35"/>
      <c r="E118" s="35"/>
      <c r="F118" s="35"/>
      <c r="G118" s="35"/>
      <c r="H118" s="35"/>
      <c r="I118" s="146"/>
      <c r="J118" s="209">
        <f>BK118</f>
        <v>0</v>
      </c>
      <c r="K118" s="35"/>
      <c r="L118" s="39"/>
      <c r="M118" s="94"/>
      <c r="N118" s="95"/>
      <c r="O118" s="95"/>
      <c r="P118" s="210">
        <f>P119</f>
        <v>0</v>
      </c>
      <c r="Q118" s="95"/>
      <c r="R118" s="210">
        <f>R119</f>
        <v>1213.9200000000001</v>
      </c>
      <c r="S118" s="95"/>
      <c r="T118" s="211">
        <f>T119</f>
        <v>0</v>
      </c>
      <c r="AT118" s="13" t="s">
        <v>75</v>
      </c>
      <c r="AU118" s="13" t="s">
        <v>125</v>
      </c>
      <c r="BK118" s="212">
        <f>BK119</f>
        <v>0</v>
      </c>
    </row>
    <row r="119" s="11" customFormat="1" ht="25.92" customHeight="1">
      <c r="B119" s="213"/>
      <c r="C119" s="214"/>
      <c r="D119" s="215" t="s">
        <v>75</v>
      </c>
      <c r="E119" s="216" t="s">
        <v>164</v>
      </c>
      <c r="F119" s="216" t="s">
        <v>165</v>
      </c>
      <c r="G119" s="214"/>
      <c r="H119" s="214"/>
      <c r="I119" s="217"/>
      <c r="J119" s="218">
        <f>BK119</f>
        <v>0</v>
      </c>
      <c r="K119" s="214"/>
      <c r="L119" s="219"/>
      <c r="M119" s="220"/>
      <c r="N119" s="221"/>
      <c r="O119" s="221"/>
      <c r="P119" s="222">
        <f>P120</f>
        <v>0</v>
      </c>
      <c r="Q119" s="221"/>
      <c r="R119" s="222">
        <f>R120</f>
        <v>1213.9200000000001</v>
      </c>
      <c r="S119" s="221"/>
      <c r="T119" s="223">
        <f>T120</f>
        <v>0</v>
      </c>
      <c r="AR119" s="224" t="s">
        <v>83</v>
      </c>
      <c r="AT119" s="225" t="s">
        <v>75</v>
      </c>
      <c r="AU119" s="225" t="s">
        <v>76</v>
      </c>
      <c r="AY119" s="224" t="s">
        <v>166</v>
      </c>
      <c r="BK119" s="226">
        <f>BK120</f>
        <v>0</v>
      </c>
    </row>
    <row r="120" s="11" customFormat="1" ht="22.8" customHeight="1">
      <c r="B120" s="213"/>
      <c r="C120" s="214"/>
      <c r="D120" s="215" t="s">
        <v>75</v>
      </c>
      <c r="E120" s="227" t="s">
        <v>185</v>
      </c>
      <c r="F120" s="227" t="s">
        <v>2049</v>
      </c>
      <c r="G120" s="214"/>
      <c r="H120" s="214"/>
      <c r="I120" s="217"/>
      <c r="J120" s="228">
        <f>BK120</f>
        <v>0</v>
      </c>
      <c r="K120" s="214"/>
      <c r="L120" s="219"/>
      <c r="M120" s="220"/>
      <c r="N120" s="221"/>
      <c r="O120" s="221"/>
      <c r="P120" s="222">
        <f>SUM(P121:P123)</f>
        <v>0</v>
      </c>
      <c r="Q120" s="221"/>
      <c r="R120" s="222">
        <f>SUM(R121:R123)</f>
        <v>1213.9200000000001</v>
      </c>
      <c r="S120" s="221"/>
      <c r="T120" s="223">
        <f>SUM(T121:T123)</f>
        <v>0</v>
      </c>
      <c r="AR120" s="224" t="s">
        <v>83</v>
      </c>
      <c r="AT120" s="225" t="s">
        <v>75</v>
      </c>
      <c r="AU120" s="225" t="s">
        <v>83</v>
      </c>
      <c r="AY120" s="224" t="s">
        <v>166</v>
      </c>
      <c r="BK120" s="226">
        <f>SUM(BK121:BK123)</f>
        <v>0</v>
      </c>
    </row>
    <row r="121" s="1" customFormat="1" ht="24" customHeight="1">
      <c r="B121" s="34"/>
      <c r="C121" s="242" t="s">
        <v>83</v>
      </c>
      <c r="D121" s="242" t="s">
        <v>394</v>
      </c>
      <c r="E121" s="243" t="s">
        <v>2050</v>
      </c>
      <c r="F121" s="244" t="s">
        <v>2051</v>
      </c>
      <c r="G121" s="245" t="s">
        <v>180</v>
      </c>
      <c r="H121" s="246">
        <v>562</v>
      </c>
      <c r="I121" s="247"/>
      <c r="J121" s="248">
        <f>ROUND(I121*H121,2)</f>
        <v>0</v>
      </c>
      <c r="K121" s="244" t="s">
        <v>1</v>
      </c>
      <c r="L121" s="249"/>
      <c r="M121" s="250" t="s">
        <v>1</v>
      </c>
      <c r="N121" s="251" t="s">
        <v>41</v>
      </c>
      <c r="O121" s="82"/>
      <c r="P121" s="238">
        <f>O121*H121</f>
        <v>0</v>
      </c>
      <c r="Q121" s="238">
        <v>2.1600000000000001</v>
      </c>
      <c r="R121" s="238">
        <f>Q121*H121</f>
        <v>1213.9200000000001</v>
      </c>
      <c r="S121" s="238">
        <v>0</v>
      </c>
      <c r="T121" s="239">
        <f>S121*H121</f>
        <v>0</v>
      </c>
      <c r="AR121" s="240" t="s">
        <v>198</v>
      </c>
      <c r="AT121" s="240" t="s">
        <v>394</v>
      </c>
      <c r="AU121" s="240" t="s">
        <v>89</v>
      </c>
      <c r="AY121" s="13" t="s">
        <v>166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3" t="s">
        <v>83</v>
      </c>
      <c r="BK121" s="241">
        <f>ROUND(I121*H121,2)</f>
        <v>0</v>
      </c>
      <c r="BL121" s="13" t="s">
        <v>172</v>
      </c>
      <c r="BM121" s="240" t="s">
        <v>2052</v>
      </c>
    </row>
    <row r="122" s="1" customFormat="1" ht="16.5" customHeight="1">
      <c r="B122" s="34"/>
      <c r="C122" s="242" t="s">
        <v>89</v>
      </c>
      <c r="D122" s="242" t="s">
        <v>394</v>
      </c>
      <c r="E122" s="243" t="s">
        <v>2053</v>
      </c>
      <c r="F122" s="244" t="s">
        <v>2054</v>
      </c>
      <c r="G122" s="245" t="s">
        <v>180</v>
      </c>
      <c r="H122" s="246">
        <v>727.5</v>
      </c>
      <c r="I122" s="247"/>
      <c r="J122" s="248">
        <f>ROUND(I122*H122,2)</f>
        <v>0</v>
      </c>
      <c r="K122" s="244" t="s">
        <v>1</v>
      </c>
      <c r="L122" s="249"/>
      <c r="M122" s="250" t="s">
        <v>1</v>
      </c>
      <c r="N122" s="251" t="s">
        <v>41</v>
      </c>
      <c r="O122" s="82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AR122" s="240" t="s">
        <v>198</v>
      </c>
      <c r="AT122" s="240" t="s">
        <v>394</v>
      </c>
      <c r="AU122" s="240" t="s">
        <v>89</v>
      </c>
      <c r="AY122" s="13" t="s">
        <v>166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3" t="s">
        <v>83</v>
      </c>
      <c r="BK122" s="241">
        <f>ROUND(I122*H122,2)</f>
        <v>0</v>
      </c>
      <c r="BL122" s="13" t="s">
        <v>172</v>
      </c>
      <c r="BM122" s="240" t="s">
        <v>2055</v>
      </c>
    </row>
    <row r="123" s="1" customFormat="1" ht="16.5" customHeight="1">
      <c r="B123" s="34"/>
      <c r="C123" s="242" t="s">
        <v>99</v>
      </c>
      <c r="D123" s="242" t="s">
        <v>394</v>
      </c>
      <c r="E123" s="243" t="s">
        <v>2056</v>
      </c>
      <c r="F123" s="244" t="s">
        <v>2057</v>
      </c>
      <c r="G123" s="245" t="s">
        <v>205</v>
      </c>
      <c r="H123" s="246">
        <v>350</v>
      </c>
      <c r="I123" s="247"/>
      <c r="J123" s="248">
        <f>ROUND(I123*H123,2)</f>
        <v>0</v>
      </c>
      <c r="K123" s="244" t="s">
        <v>1</v>
      </c>
      <c r="L123" s="249"/>
      <c r="M123" s="259" t="s">
        <v>1</v>
      </c>
      <c r="N123" s="260" t="s">
        <v>41</v>
      </c>
      <c r="O123" s="255"/>
      <c r="P123" s="256">
        <f>O123*H123</f>
        <v>0</v>
      </c>
      <c r="Q123" s="256">
        <v>0</v>
      </c>
      <c r="R123" s="256">
        <f>Q123*H123</f>
        <v>0</v>
      </c>
      <c r="S123" s="256">
        <v>0</v>
      </c>
      <c r="T123" s="257">
        <f>S123*H123</f>
        <v>0</v>
      </c>
      <c r="AR123" s="240" t="s">
        <v>198</v>
      </c>
      <c r="AT123" s="240" t="s">
        <v>394</v>
      </c>
      <c r="AU123" s="240" t="s">
        <v>89</v>
      </c>
      <c r="AY123" s="13" t="s">
        <v>166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3" t="s">
        <v>83</v>
      </c>
      <c r="BK123" s="241">
        <f>ROUND(I123*H123,2)</f>
        <v>0</v>
      </c>
      <c r="BL123" s="13" t="s">
        <v>172</v>
      </c>
      <c r="BM123" s="240" t="s">
        <v>2058</v>
      </c>
    </row>
    <row r="124" s="1" customFormat="1" ht="6.96" customHeight="1">
      <c r="B124" s="57"/>
      <c r="C124" s="58"/>
      <c r="D124" s="58"/>
      <c r="E124" s="58"/>
      <c r="F124" s="58"/>
      <c r="G124" s="58"/>
      <c r="H124" s="58"/>
      <c r="I124" s="179"/>
      <c r="J124" s="58"/>
      <c r="K124" s="58"/>
      <c r="L124" s="39"/>
    </row>
  </sheetData>
  <sheetProtection sheet="1" autoFilter="0" formatColumns="0" formatRows="0" objects="1" scenarios="1" spinCount="100000" saltValue="1pACBwrfSo5YpU+VI8fT+SEKIdvMD+UjW59J9Mu00hTegVqPrH5Z88T/mTKrsaX6hX0L0BB5FCHSmtqn5K5drg==" hashValue="XdJPAA9PyFggCOmOsZdIVV3+O1XYfODb4I7fRtBRasU0RASJVEQdi44muzDa6rKh03sfAmBx7/u9oznSSa1T5Q==" algorithmName="SHA-512" password="CC35"/>
  <autoFilter ref="C117:K123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2019-03-07T12:15:49Z</dcterms:created>
  <dcterms:modified xsi:type="dcterms:W3CDTF">2019-03-07T12:16:04Z</dcterms:modified>
</cp:coreProperties>
</file>