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Melmerová\Documents\ROZPOČTY 2020\Projektservis s.r.o\"/>
    </mc:Choice>
  </mc:AlternateContent>
  <xr:revisionPtr revIDLastSave="0" documentId="8_{18729291-D9F7-426D-8047-523621567464}" xr6:coauthVersionLast="45" xr6:coauthVersionMax="45" xr10:uidLastSave="{00000000-0000-0000-0000-000000000000}"/>
  <bookViews>
    <workbookView xWindow="-108" yWindow="-108" windowWidth="23256" windowHeight="14016" activeTab="1" xr2:uid="{00000000-000D-0000-FFFF-FFFF00000000}"/>
  </bookViews>
  <sheets>
    <sheet name="Pokyny pro vyplnění" sheetId="11" r:id="rId1"/>
    <sheet name="Stavba" sheetId="1" r:id="rId2"/>
    <sheet name="VzorPolozky" sheetId="10" state="hidden" r:id="rId3"/>
    <sheet name="001 001 Naklady" sheetId="12" r:id="rId4"/>
    <sheet name="SO01 1 Pol" sheetId="13" r:id="rId5"/>
    <sheet name="SO01 2 Pol" sheetId="14" r:id="rId6"/>
    <sheet name="SO01 3 Pol" sheetId="15" r:id="rId7"/>
    <sheet name="SO01 4 Pol" sheetId="16" r:id="rId8"/>
    <sheet name="SO01 5 Pol" sheetId="17" r:id="rId9"/>
    <sheet name="SO01 6 Pol" sheetId="18" r:id="rId10"/>
    <sheet name="SO02 1 Pol" sheetId="19" r:id="rId11"/>
    <sheet name="SO02 2 Pol" sheetId="20" r:id="rId12"/>
    <sheet name="SO02 3 Pol" sheetId="21" r:id="rId13"/>
    <sheet name="SO02 4 Pol" sheetId="22" r:id="rId14"/>
    <sheet name="SO02 5 Pol" sheetId="23" r:id="rId15"/>
    <sheet name="SO02 6 Pol" sheetId="24" r:id="rId16"/>
    <sheet name="SO03 1 Pol" sheetId="25" r:id="rId17"/>
    <sheet name="SO03 2 Pol" sheetId="26" r:id="rId18"/>
    <sheet name="SO04 1 Pol" sheetId="27" r:id="rId19"/>
    <sheet name="SO04 2 Pol" sheetId="28" r:id="rId20"/>
    <sheet name="SO04 3 Pol" sheetId="29" r:id="rId21"/>
    <sheet name="SO04 4 Pol" sheetId="30" r:id="rId22"/>
    <sheet name="SO04 5 Pol" sheetId="31" r:id="rId23"/>
    <sheet name="SO05 1 Pol" sheetId="32" r:id="rId24"/>
    <sheet name="SO06 1 Pol" sheetId="33" r:id="rId25"/>
    <sheet name="SO07 01 Pol" sheetId="34" r:id="rId26"/>
  </sheets>
  <externalReferences>
    <externalReference r:id="rId27"/>
  </externalReferences>
  <definedNames>
    <definedName name="CelkemDPHVypocet" localSheetId="1">Stavba!$H$72</definedName>
    <definedName name="CenaCelkem">Stavba!$G$29</definedName>
    <definedName name="CenaCelkemBezDPH">Stavba!$G$28</definedName>
    <definedName name="CenaCelkemVypocet" localSheetId="1">Stavba!$I$72</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'001 001 Naklady'!$1:$7</definedName>
    <definedName name="_xlnm.Print_Titles" localSheetId="4">'SO01 1 Pol'!$1:$7</definedName>
    <definedName name="_xlnm.Print_Titles" localSheetId="5">'SO01 2 Pol'!$1:$7</definedName>
    <definedName name="_xlnm.Print_Titles" localSheetId="6">'SO01 3 Pol'!$1:$7</definedName>
    <definedName name="_xlnm.Print_Titles" localSheetId="7">'SO01 4 Pol'!$1:$7</definedName>
    <definedName name="_xlnm.Print_Titles" localSheetId="8">'SO01 5 Pol'!$1:$7</definedName>
    <definedName name="_xlnm.Print_Titles" localSheetId="9">'SO01 6 Pol'!$1:$7</definedName>
    <definedName name="_xlnm.Print_Titles" localSheetId="10">'SO02 1 Pol'!$1:$7</definedName>
    <definedName name="_xlnm.Print_Titles" localSheetId="11">'SO02 2 Pol'!$1:$7</definedName>
    <definedName name="_xlnm.Print_Titles" localSheetId="12">'SO02 3 Pol'!$1:$7</definedName>
    <definedName name="_xlnm.Print_Titles" localSheetId="13">'SO02 4 Pol'!$1:$7</definedName>
    <definedName name="_xlnm.Print_Titles" localSheetId="14">'SO02 5 Pol'!$1:$7</definedName>
    <definedName name="_xlnm.Print_Titles" localSheetId="15">'SO02 6 Pol'!$1:$7</definedName>
    <definedName name="_xlnm.Print_Titles" localSheetId="16">'SO03 1 Pol'!$1:$7</definedName>
    <definedName name="_xlnm.Print_Titles" localSheetId="17">'SO03 2 Pol'!$1:$7</definedName>
    <definedName name="_xlnm.Print_Titles" localSheetId="18">'SO04 1 Pol'!$1:$7</definedName>
    <definedName name="_xlnm.Print_Titles" localSheetId="19">'SO04 2 Pol'!$1:$7</definedName>
    <definedName name="_xlnm.Print_Titles" localSheetId="20">'SO04 3 Pol'!$1:$7</definedName>
    <definedName name="_xlnm.Print_Titles" localSheetId="21">'SO04 4 Pol'!$1:$7</definedName>
    <definedName name="_xlnm.Print_Titles" localSheetId="22">'SO04 5 Pol'!$1:$7</definedName>
    <definedName name="_xlnm.Print_Titles" localSheetId="23">'SO05 1 Pol'!$1:$7</definedName>
    <definedName name="_xlnm.Print_Titles" localSheetId="24">'SO06 1 Pol'!$1:$7</definedName>
    <definedName name="_xlnm.Print_Titles" localSheetId="25">'SO07 01 Pol'!$1:$7</definedName>
    <definedName name="oadresa">Stavba!$D$6</definedName>
    <definedName name="Objednatel" localSheetId="1">Stavba!$D$5</definedName>
    <definedName name="Objekt" localSheetId="1">Stavba!$B$38</definedName>
    <definedName name="_xlnm.Print_Area" localSheetId="3">'001 001 Naklady'!$A$1:$X$19</definedName>
    <definedName name="_xlnm.Print_Area" localSheetId="4">'SO01 1 Pol'!$A$1:$X$424</definedName>
    <definedName name="_xlnm.Print_Area" localSheetId="5">'SO01 2 Pol'!$A$1:$X$94</definedName>
    <definedName name="_xlnm.Print_Area" localSheetId="6">'SO01 3 Pol'!$A$1:$X$15</definedName>
    <definedName name="_xlnm.Print_Area" localSheetId="7">'SO01 4 Pol'!$A$1:$X$23</definedName>
    <definedName name="_xlnm.Print_Area" localSheetId="8">'SO01 5 Pol'!$A$1:$X$65</definedName>
    <definedName name="_xlnm.Print_Area" localSheetId="9">'SO01 6 Pol'!$A$1:$X$95</definedName>
    <definedName name="_xlnm.Print_Area" localSheetId="10">'SO02 1 Pol'!$A$1:$X$79</definedName>
    <definedName name="_xlnm.Print_Area" localSheetId="11">'SO02 2 Pol'!$A$1:$X$28</definedName>
    <definedName name="_xlnm.Print_Area" localSheetId="12">'SO02 3 Pol'!$A$1:$X$60</definedName>
    <definedName name="_xlnm.Print_Area" localSheetId="13">'SO02 4 Pol'!$A$1:$X$44</definedName>
    <definedName name="_xlnm.Print_Area" localSheetId="14">'SO02 5 Pol'!$A$1:$X$34</definedName>
    <definedName name="_xlnm.Print_Area" localSheetId="15">'SO02 6 Pol'!$A$1:$X$39</definedName>
    <definedName name="_xlnm.Print_Area" localSheetId="16">'SO03 1 Pol'!$A$1:$X$31</definedName>
    <definedName name="_xlnm.Print_Area" localSheetId="17">'SO03 2 Pol'!$A$1:$X$39</definedName>
    <definedName name="_xlnm.Print_Area" localSheetId="18">'SO04 1 Pol'!$A$1:$X$138</definedName>
    <definedName name="_xlnm.Print_Area" localSheetId="19">'SO04 2 Pol'!$A$1:$X$40</definedName>
    <definedName name="_xlnm.Print_Area" localSheetId="20">'SO04 3 Pol'!$A$1:$X$15</definedName>
    <definedName name="_xlnm.Print_Area" localSheetId="21">'SO04 4 Pol'!$A$1:$X$23</definedName>
    <definedName name="_xlnm.Print_Area" localSheetId="22">'SO04 5 Pol'!$A$1:$X$35</definedName>
    <definedName name="_xlnm.Print_Area" localSheetId="23">'SO05 1 Pol'!$A$1:$X$72</definedName>
    <definedName name="_xlnm.Print_Area" localSheetId="24">'SO06 1 Pol'!$A$1:$X$17</definedName>
    <definedName name="_xlnm.Print_Area" localSheetId="25">'SO07 01 Pol'!$A$1:$X$121</definedName>
    <definedName name="_xlnm.Print_Area" localSheetId="1">Stavba!$A$1:$J$199</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Stavba!$F$72</definedName>
    <definedName name="ZakladDPHZakl">Stavba!$G$25</definedName>
    <definedName name="ZakladDPHZaklVypocet" localSheetId="1">Stavba!$G$72</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98" i="1" l="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G71" i="1"/>
  <c r="F71" i="1"/>
  <c r="G70" i="1"/>
  <c r="F70" i="1"/>
  <c r="G69" i="1"/>
  <c r="F69" i="1"/>
  <c r="G68" i="1"/>
  <c r="F68" i="1"/>
  <c r="G67" i="1"/>
  <c r="F67" i="1"/>
  <c r="G66" i="1"/>
  <c r="F66" i="1"/>
  <c r="G65" i="1"/>
  <c r="F65" i="1"/>
  <c r="G64" i="1"/>
  <c r="F64" i="1"/>
  <c r="G63" i="1"/>
  <c r="F6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120" i="34"/>
  <c r="BA91" i="34"/>
  <c r="BA60" i="34"/>
  <c r="BA51" i="34"/>
  <c r="BA10" i="34"/>
  <c r="G9" i="34"/>
  <c r="M9" i="34" s="1"/>
  <c r="I9" i="34"/>
  <c r="I8" i="34" s="1"/>
  <c r="K9" i="34"/>
  <c r="K8" i="34" s="1"/>
  <c r="O9" i="34"/>
  <c r="Q9" i="34"/>
  <c r="Q8" i="34" s="1"/>
  <c r="V9" i="34"/>
  <c r="V8" i="34" s="1"/>
  <c r="G19" i="34"/>
  <c r="I19" i="34"/>
  <c r="K19" i="34"/>
  <c r="M19" i="34"/>
  <c r="O19" i="34"/>
  <c r="Q19" i="34"/>
  <c r="V19" i="34"/>
  <c r="G24" i="34"/>
  <c r="I24" i="34"/>
  <c r="K24" i="34"/>
  <c r="M24" i="34"/>
  <c r="O24" i="34"/>
  <c r="Q24" i="34"/>
  <c r="V24" i="34"/>
  <c r="G27" i="34"/>
  <c r="G8" i="34" s="1"/>
  <c r="I27" i="34"/>
  <c r="K27" i="34"/>
  <c r="O27" i="34"/>
  <c r="O8" i="34" s="1"/>
  <c r="Q27" i="34"/>
  <c r="V27" i="34"/>
  <c r="G30" i="34"/>
  <c r="I30" i="34"/>
  <c r="K30" i="34"/>
  <c r="M30" i="34"/>
  <c r="O30" i="34"/>
  <c r="Q30" i="34"/>
  <c r="V30" i="34"/>
  <c r="G32" i="34"/>
  <c r="I32" i="34"/>
  <c r="K32" i="34"/>
  <c r="M32" i="34"/>
  <c r="O32" i="34"/>
  <c r="Q32" i="34"/>
  <c r="V32" i="34"/>
  <c r="G34" i="34"/>
  <c r="I34" i="34"/>
  <c r="K34" i="34"/>
  <c r="M34" i="34"/>
  <c r="O34" i="34"/>
  <c r="Q34" i="34"/>
  <c r="V34" i="34"/>
  <c r="G35" i="34"/>
  <c r="M35" i="34" s="1"/>
  <c r="I35" i="34"/>
  <c r="K35" i="34"/>
  <c r="O35" i="34"/>
  <c r="Q35" i="34"/>
  <c r="V35" i="34"/>
  <c r="G39" i="34"/>
  <c r="I39" i="34"/>
  <c r="K39" i="34"/>
  <c r="M39" i="34"/>
  <c r="O39" i="34"/>
  <c r="Q39" i="34"/>
  <c r="V39" i="34"/>
  <c r="G44" i="34"/>
  <c r="M44" i="34" s="1"/>
  <c r="I44" i="34"/>
  <c r="K44" i="34"/>
  <c r="O44" i="34"/>
  <c r="Q44" i="34"/>
  <c r="V44" i="34"/>
  <c r="G50" i="34"/>
  <c r="I50" i="34"/>
  <c r="K50" i="34"/>
  <c r="M50" i="34"/>
  <c r="O50" i="34"/>
  <c r="Q50" i="34"/>
  <c r="V50" i="34"/>
  <c r="G54" i="34"/>
  <c r="M54" i="34" s="1"/>
  <c r="I54" i="34"/>
  <c r="K54" i="34"/>
  <c r="O54" i="34"/>
  <c r="Q54" i="34"/>
  <c r="V54" i="34"/>
  <c r="G59" i="34"/>
  <c r="I59" i="34"/>
  <c r="K59" i="34"/>
  <c r="M59" i="34"/>
  <c r="O59" i="34"/>
  <c r="Q59" i="34"/>
  <c r="V59" i="34"/>
  <c r="G64" i="34"/>
  <c r="M64" i="34" s="1"/>
  <c r="I64" i="34"/>
  <c r="K64" i="34"/>
  <c r="O64" i="34"/>
  <c r="Q64" i="34"/>
  <c r="V64" i="34"/>
  <c r="G66" i="34"/>
  <c r="I66" i="34"/>
  <c r="K66" i="34"/>
  <c r="M66" i="34"/>
  <c r="O66" i="34"/>
  <c r="Q66" i="34"/>
  <c r="V66" i="34"/>
  <c r="G76" i="34"/>
  <c r="I76" i="34"/>
  <c r="I75" i="34" s="1"/>
  <c r="K76" i="34"/>
  <c r="M76" i="34"/>
  <c r="O76" i="34"/>
  <c r="Q76" i="34"/>
  <c r="Q75" i="34" s="1"/>
  <c r="V76" i="34"/>
  <c r="G78" i="34"/>
  <c r="M78" i="34" s="1"/>
  <c r="I78" i="34"/>
  <c r="K78" i="34"/>
  <c r="K75" i="34" s="1"/>
  <c r="O78" i="34"/>
  <c r="Q78" i="34"/>
  <c r="V78" i="34"/>
  <c r="V75" i="34" s="1"/>
  <c r="G81" i="34"/>
  <c r="I81" i="34"/>
  <c r="K81" i="34"/>
  <c r="M81" i="34"/>
  <c r="O81" i="34"/>
  <c r="Q81" i="34"/>
  <c r="V81" i="34"/>
  <c r="G84" i="34"/>
  <c r="G75" i="34" s="1"/>
  <c r="I84" i="34"/>
  <c r="K84" i="34"/>
  <c r="O84" i="34"/>
  <c r="O75" i="34" s="1"/>
  <c r="Q84" i="34"/>
  <c r="V84" i="34"/>
  <c r="G86" i="34"/>
  <c r="I86" i="34"/>
  <c r="K86" i="34"/>
  <c r="M86" i="34"/>
  <c r="O86" i="34"/>
  <c r="Q86" i="34"/>
  <c r="V86" i="34"/>
  <c r="G88" i="34"/>
  <c r="M88" i="34" s="1"/>
  <c r="I88" i="34"/>
  <c r="K88" i="34"/>
  <c r="O88" i="34"/>
  <c r="Q88" i="34"/>
  <c r="V88" i="34"/>
  <c r="G90" i="34"/>
  <c r="I90" i="34"/>
  <c r="K90" i="34"/>
  <c r="M90" i="34"/>
  <c r="O90" i="34"/>
  <c r="Q90" i="34"/>
  <c r="V90" i="34"/>
  <c r="G93" i="34"/>
  <c r="M93" i="34" s="1"/>
  <c r="I93" i="34"/>
  <c r="K93" i="34"/>
  <c r="O93" i="34"/>
  <c r="Q93" i="34"/>
  <c r="V93" i="34"/>
  <c r="G96" i="34"/>
  <c r="I96" i="34"/>
  <c r="K96" i="34"/>
  <c r="M96" i="34"/>
  <c r="O96" i="34"/>
  <c r="Q96" i="34"/>
  <c r="V96" i="34"/>
  <c r="G98" i="34"/>
  <c r="M98" i="34" s="1"/>
  <c r="I98" i="34"/>
  <c r="K98" i="34"/>
  <c r="O98" i="34"/>
  <c r="Q98" i="34"/>
  <c r="V98" i="34"/>
  <c r="G100" i="34"/>
  <c r="I100" i="34"/>
  <c r="K100" i="34"/>
  <c r="M100" i="34"/>
  <c r="O100" i="34"/>
  <c r="Q100" i="34"/>
  <c r="V100" i="34"/>
  <c r="G103" i="34"/>
  <c r="I103" i="34"/>
  <c r="I102" i="34" s="1"/>
  <c r="K103" i="34"/>
  <c r="M103" i="34"/>
  <c r="O103" i="34"/>
  <c r="Q103" i="34"/>
  <c r="Q102" i="34" s="1"/>
  <c r="V103" i="34"/>
  <c r="G105" i="34"/>
  <c r="M105" i="34" s="1"/>
  <c r="I105" i="34"/>
  <c r="K105" i="34"/>
  <c r="K102" i="34" s="1"/>
  <c r="O105" i="34"/>
  <c r="Q105" i="34"/>
  <c r="V105" i="34"/>
  <c r="V102" i="34" s="1"/>
  <c r="G107" i="34"/>
  <c r="I107" i="34"/>
  <c r="K107" i="34"/>
  <c r="M107" i="34"/>
  <c r="O107" i="34"/>
  <c r="Q107" i="34"/>
  <c r="V107" i="34"/>
  <c r="G110" i="34"/>
  <c r="G102" i="34" s="1"/>
  <c r="I110" i="34"/>
  <c r="K110" i="34"/>
  <c r="O110" i="34"/>
  <c r="O102" i="34" s="1"/>
  <c r="Q110" i="34"/>
  <c r="V110" i="34"/>
  <c r="G112" i="34"/>
  <c r="I112" i="34"/>
  <c r="K112" i="34"/>
  <c r="M112" i="34"/>
  <c r="O112" i="34"/>
  <c r="Q112" i="34"/>
  <c r="V112" i="34"/>
  <c r="G113" i="34"/>
  <c r="M113" i="34" s="1"/>
  <c r="I113" i="34"/>
  <c r="K113" i="34"/>
  <c r="O113" i="34"/>
  <c r="Q113" i="34"/>
  <c r="V113" i="34"/>
  <c r="G114" i="34"/>
  <c r="I114" i="34"/>
  <c r="K114" i="34"/>
  <c r="M114" i="34"/>
  <c r="O114" i="34"/>
  <c r="Q114" i="34"/>
  <c r="V114" i="34"/>
  <c r="G115" i="34"/>
  <c r="M115" i="34" s="1"/>
  <c r="I115" i="34"/>
  <c r="K115" i="34"/>
  <c r="O115" i="34"/>
  <c r="Q115" i="34"/>
  <c r="V115" i="34"/>
  <c r="G116" i="34"/>
  <c r="I116" i="34"/>
  <c r="O116" i="34"/>
  <c r="Q116" i="34"/>
  <c r="G117" i="34"/>
  <c r="M117" i="34" s="1"/>
  <c r="M116" i="34" s="1"/>
  <c r="I117" i="34"/>
  <c r="K117" i="34"/>
  <c r="K116" i="34" s="1"/>
  <c r="O117" i="34"/>
  <c r="Q117" i="34"/>
  <c r="V117" i="34"/>
  <c r="V116" i="34" s="1"/>
  <c r="AE120" i="34"/>
  <c r="G16" i="33"/>
  <c r="G9" i="33"/>
  <c r="M9" i="33" s="1"/>
  <c r="I9" i="33"/>
  <c r="I8" i="33" s="1"/>
  <c r="K9" i="33"/>
  <c r="K8" i="33" s="1"/>
  <c r="O9" i="33"/>
  <c r="Q9" i="33"/>
  <c r="Q8" i="33" s="1"/>
  <c r="V9" i="33"/>
  <c r="V8" i="33" s="1"/>
  <c r="G10" i="33"/>
  <c r="I10" i="33"/>
  <c r="K10" i="33"/>
  <c r="M10" i="33"/>
  <c r="O10" i="33"/>
  <c r="Q10" i="33"/>
  <c r="V10" i="33"/>
  <c r="G11" i="33"/>
  <c r="I11" i="33"/>
  <c r="K11" i="33"/>
  <c r="M11" i="33"/>
  <c r="O11" i="33"/>
  <c r="Q11" i="33"/>
  <c r="V11" i="33"/>
  <c r="G12" i="33"/>
  <c r="G8" i="33" s="1"/>
  <c r="I12" i="33"/>
  <c r="K12" i="33"/>
  <c r="O12" i="33"/>
  <c r="O8" i="33" s="1"/>
  <c r="Q12" i="33"/>
  <c r="V12" i="33"/>
  <c r="G13" i="33"/>
  <c r="M13" i="33" s="1"/>
  <c r="I13" i="33"/>
  <c r="K13" i="33"/>
  <c r="O13" i="33"/>
  <c r="Q13" i="33"/>
  <c r="V13" i="33"/>
  <c r="G14" i="33"/>
  <c r="I14" i="33"/>
  <c r="K14" i="33"/>
  <c r="M14" i="33"/>
  <c r="O14" i="33"/>
  <c r="Q14" i="33"/>
  <c r="V14" i="33"/>
  <c r="AE16" i="33"/>
  <c r="G71" i="32"/>
  <c r="BA51" i="32"/>
  <c r="G8" i="32"/>
  <c r="O8" i="32"/>
  <c r="G9" i="32"/>
  <c r="M9" i="32" s="1"/>
  <c r="M8" i="32" s="1"/>
  <c r="I9" i="32"/>
  <c r="I8" i="32" s="1"/>
  <c r="K9" i="32"/>
  <c r="K8" i="32" s="1"/>
  <c r="O9" i="32"/>
  <c r="Q9" i="32"/>
  <c r="Q8" i="32" s="1"/>
  <c r="V9" i="32"/>
  <c r="V8" i="32" s="1"/>
  <c r="G12" i="32"/>
  <c r="I12" i="32"/>
  <c r="K12" i="32"/>
  <c r="M12" i="32"/>
  <c r="O12" i="32"/>
  <c r="Q12" i="32"/>
  <c r="V12" i="32"/>
  <c r="G15" i="32"/>
  <c r="I15" i="32"/>
  <c r="K15" i="32"/>
  <c r="M15" i="32"/>
  <c r="O15" i="32"/>
  <c r="Q15" i="32"/>
  <c r="V15" i="32"/>
  <c r="G17" i="32"/>
  <c r="M17" i="32" s="1"/>
  <c r="I17" i="32"/>
  <c r="I16" i="32" s="1"/>
  <c r="K17" i="32"/>
  <c r="K16" i="32" s="1"/>
  <c r="O17" i="32"/>
  <c r="Q17" i="32"/>
  <c r="Q16" i="32" s="1"/>
  <c r="V17" i="32"/>
  <c r="V16" i="32" s="1"/>
  <c r="G20" i="32"/>
  <c r="I20" i="32"/>
  <c r="K20" i="32"/>
  <c r="M20" i="32"/>
  <c r="O20" i="32"/>
  <c r="Q20" i="32"/>
  <c r="V20" i="32"/>
  <c r="G23" i="32"/>
  <c r="I23" i="32"/>
  <c r="K23" i="32"/>
  <c r="M23" i="32"/>
  <c r="O23" i="32"/>
  <c r="Q23" i="32"/>
  <c r="V23" i="32"/>
  <c r="G25" i="32"/>
  <c r="M25" i="32" s="1"/>
  <c r="I25" i="32"/>
  <c r="K25" i="32"/>
  <c r="O25" i="32"/>
  <c r="O16" i="32" s="1"/>
  <c r="Q25" i="32"/>
  <c r="V25" i="32"/>
  <c r="G27" i="32"/>
  <c r="M27" i="32" s="1"/>
  <c r="I27" i="32"/>
  <c r="K27" i="32"/>
  <c r="O27" i="32"/>
  <c r="Q27" i="32"/>
  <c r="V27" i="32"/>
  <c r="G29" i="32"/>
  <c r="I29" i="32"/>
  <c r="K29" i="32"/>
  <c r="M29" i="32"/>
  <c r="O29" i="32"/>
  <c r="Q29" i="32"/>
  <c r="V29" i="32"/>
  <c r="G32" i="32"/>
  <c r="M32" i="32" s="1"/>
  <c r="I32" i="32"/>
  <c r="I31" i="32" s="1"/>
  <c r="K32" i="32"/>
  <c r="O32" i="32"/>
  <c r="O31" i="32" s="1"/>
  <c r="Q32" i="32"/>
  <c r="Q31" i="32" s="1"/>
  <c r="V32" i="32"/>
  <c r="G34" i="32"/>
  <c r="M34" i="32" s="1"/>
  <c r="I34" i="32"/>
  <c r="K34" i="32"/>
  <c r="K31" i="32" s="1"/>
  <c r="O34" i="32"/>
  <c r="Q34" i="32"/>
  <c r="V34" i="32"/>
  <c r="V31" i="32" s="1"/>
  <c r="G36" i="32"/>
  <c r="I36" i="32"/>
  <c r="K36" i="32"/>
  <c r="M36" i="32"/>
  <c r="O36" i="32"/>
  <c r="Q36" i="32"/>
  <c r="V36" i="32"/>
  <c r="G38" i="32"/>
  <c r="I38" i="32"/>
  <c r="K38" i="32"/>
  <c r="M38" i="32"/>
  <c r="O38" i="32"/>
  <c r="Q38" i="32"/>
  <c r="V38" i="32"/>
  <c r="G40" i="32"/>
  <c r="M40" i="32" s="1"/>
  <c r="I40" i="32"/>
  <c r="K40" i="32"/>
  <c r="O40" i="32"/>
  <c r="Q40" i="32"/>
  <c r="V40" i="32"/>
  <c r="G42" i="32"/>
  <c r="M42" i="32" s="1"/>
  <c r="I42" i="32"/>
  <c r="K42" i="32"/>
  <c r="O42" i="32"/>
  <c r="Q42" i="32"/>
  <c r="V42" i="32"/>
  <c r="G44" i="32"/>
  <c r="I44" i="32"/>
  <c r="K44" i="32"/>
  <c r="M44" i="32"/>
  <c r="O44" i="32"/>
  <c r="Q44" i="32"/>
  <c r="V44" i="32"/>
  <c r="G46" i="32"/>
  <c r="I46" i="32"/>
  <c r="K46" i="32"/>
  <c r="M46" i="32"/>
  <c r="O46" i="32"/>
  <c r="Q46" i="32"/>
  <c r="V46" i="32"/>
  <c r="G47" i="32"/>
  <c r="M47" i="32" s="1"/>
  <c r="I47" i="32"/>
  <c r="K47" i="32"/>
  <c r="O47" i="32"/>
  <c r="Q47" i="32"/>
  <c r="V47" i="32"/>
  <c r="G48" i="32"/>
  <c r="M48" i="32" s="1"/>
  <c r="I48" i="32"/>
  <c r="K48" i="32"/>
  <c r="O48" i="32"/>
  <c r="Q48" i="32"/>
  <c r="V48" i="32"/>
  <c r="K49" i="32"/>
  <c r="V49" i="32"/>
  <c r="G50" i="32"/>
  <c r="G49" i="32" s="1"/>
  <c r="I50" i="32"/>
  <c r="I49" i="32" s="1"/>
  <c r="K50" i="32"/>
  <c r="M50" i="32"/>
  <c r="M49" i="32" s="1"/>
  <c r="O50" i="32"/>
  <c r="O49" i="32" s="1"/>
  <c r="Q50" i="32"/>
  <c r="Q49" i="32" s="1"/>
  <c r="V50" i="32"/>
  <c r="G53" i="32"/>
  <c r="I53" i="32"/>
  <c r="I52" i="32" s="1"/>
  <c r="K53" i="32"/>
  <c r="K52" i="32" s="1"/>
  <c r="M53" i="32"/>
  <c r="O53" i="32"/>
  <c r="Q53" i="32"/>
  <c r="Q52" i="32" s="1"/>
  <c r="V53" i="32"/>
  <c r="V52" i="32" s="1"/>
  <c r="G55" i="32"/>
  <c r="I55" i="32"/>
  <c r="K55" i="32"/>
  <c r="M55" i="32"/>
  <c r="O55" i="32"/>
  <c r="Q55" i="32"/>
  <c r="V55" i="32"/>
  <c r="G57" i="32"/>
  <c r="I57" i="32"/>
  <c r="K57" i="32"/>
  <c r="M57" i="32"/>
  <c r="O57" i="32"/>
  <c r="Q57" i="32"/>
  <c r="V57" i="32"/>
  <c r="G59" i="32"/>
  <c r="M59" i="32" s="1"/>
  <c r="I59" i="32"/>
  <c r="K59" i="32"/>
  <c r="O59" i="32"/>
  <c r="O52" i="32" s="1"/>
  <c r="Q59" i="32"/>
  <c r="V59" i="32"/>
  <c r="G60" i="32"/>
  <c r="I60" i="32"/>
  <c r="K60" i="32"/>
  <c r="M60" i="32"/>
  <c r="O60" i="32"/>
  <c r="Q60" i="32"/>
  <c r="V60" i="32"/>
  <c r="G62" i="32"/>
  <c r="I62" i="32"/>
  <c r="K62" i="32"/>
  <c r="M62" i="32"/>
  <c r="O62" i="32"/>
  <c r="Q62" i="32"/>
  <c r="V62" i="32"/>
  <c r="G64" i="32"/>
  <c r="I64" i="32"/>
  <c r="K64" i="32"/>
  <c r="M64" i="32"/>
  <c r="O64" i="32"/>
  <c r="Q64" i="32"/>
  <c r="V64" i="32"/>
  <c r="G66" i="32"/>
  <c r="M66" i="32" s="1"/>
  <c r="I66" i="32"/>
  <c r="K66" i="32"/>
  <c r="O66" i="32"/>
  <c r="Q66" i="32"/>
  <c r="V66" i="32"/>
  <c r="G67" i="32"/>
  <c r="I67" i="32"/>
  <c r="K67" i="32"/>
  <c r="M67" i="32"/>
  <c r="O67" i="32"/>
  <c r="Q67" i="32"/>
  <c r="V67" i="32"/>
  <c r="G68" i="32"/>
  <c r="I68" i="32"/>
  <c r="K68" i="32"/>
  <c r="M68" i="32"/>
  <c r="O68" i="32"/>
  <c r="Q68" i="32"/>
  <c r="V68" i="32"/>
  <c r="AE71" i="32"/>
  <c r="G34" i="31"/>
  <c r="G8" i="31"/>
  <c r="O8" i="31"/>
  <c r="G9" i="31"/>
  <c r="M9" i="31" s="1"/>
  <c r="M8" i="31" s="1"/>
  <c r="I9" i="31"/>
  <c r="I8" i="31" s="1"/>
  <c r="K9" i="31"/>
  <c r="K8" i="31" s="1"/>
  <c r="O9" i="31"/>
  <c r="Q9" i="31"/>
  <c r="Q8" i="31" s="1"/>
  <c r="V9" i="31"/>
  <c r="V8" i="31" s="1"/>
  <c r="G11" i="31"/>
  <c r="I11" i="31"/>
  <c r="I10" i="31" s="1"/>
  <c r="K11" i="31"/>
  <c r="M11" i="31"/>
  <c r="O11" i="31"/>
  <c r="Q11" i="31"/>
  <c r="Q10" i="31" s="1"/>
  <c r="V11" i="31"/>
  <c r="G12" i="31"/>
  <c r="G10" i="31" s="1"/>
  <c r="I12" i="31"/>
  <c r="K12" i="31"/>
  <c r="K10" i="31" s="1"/>
  <c r="O12" i="31"/>
  <c r="O10" i="31" s="1"/>
  <c r="Q12" i="31"/>
  <c r="V12" i="31"/>
  <c r="V10" i="31" s="1"/>
  <c r="G13" i="31"/>
  <c r="I13" i="31"/>
  <c r="K13" i="31"/>
  <c r="M13" i="31"/>
  <c r="O13" i="31"/>
  <c r="Q13" i="31"/>
  <c r="V13" i="31"/>
  <c r="G14" i="31"/>
  <c r="K14" i="31"/>
  <c r="O14" i="31"/>
  <c r="V14" i="31"/>
  <c r="G15" i="31"/>
  <c r="I15" i="31"/>
  <c r="I14" i="31" s="1"/>
  <c r="K15" i="31"/>
  <c r="M15" i="31"/>
  <c r="M14" i="31" s="1"/>
  <c r="O15" i="31"/>
  <c r="Q15" i="31"/>
  <c r="Q14" i="31" s="1"/>
  <c r="V15" i="31"/>
  <c r="G17" i="31"/>
  <c r="I17" i="31"/>
  <c r="I16" i="31" s="1"/>
  <c r="K17" i="31"/>
  <c r="M17" i="31"/>
  <c r="O17" i="31"/>
  <c r="Q17" i="31"/>
  <c r="Q16" i="31" s="1"/>
  <c r="V17" i="31"/>
  <c r="G18" i="31"/>
  <c r="M18" i="31" s="1"/>
  <c r="I18" i="31"/>
  <c r="K18" i="31"/>
  <c r="K16" i="31" s="1"/>
  <c r="O18" i="31"/>
  <c r="Q18" i="31"/>
  <c r="V18" i="31"/>
  <c r="V16" i="31" s="1"/>
  <c r="G19" i="31"/>
  <c r="I19" i="31"/>
  <c r="K19" i="31"/>
  <c r="M19" i="31"/>
  <c r="O19" i="31"/>
  <c r="Q19" i="31"/>
  <c r="V19" i="31"/>
  <c r="G20" i="31"/>
  <c r="G16" i="31" s="1"/>
  <c r="I20" i="31"/>
  <c r="K20" i="31"/>
  <c r="O20" i="31"/>
  <c r="O16" i="31" s="1"/>
  <c r="Q20" i="31"/>
  <c r="V20" i="31"/>
  <c r="G21" i="31"/>
  <c r="I21" i="31"/>
  <c r="K21" i="31"/>
  <c r="M21" i="31"/>
  <c r="O21" i="31"/>
  <c r="Q21" i="31"/>
  <c r="V21" i="31"/>
  <c r="G22" i="31"/>
  <c r="M22" i="31" s="1"/>
  <c r="I22" i="31"/>
  <c r="K22" i="31"/>
  <c r="O22" i="31"/>
  <c r="Q22" i="31"/>
  <c r="V22" i="31"/>
  <c r="G23" i="31"/>
  <c r="I23" i="31"/>
  <c r="K23" i="31"/>
  <c r="M23" i="31"/>
  <c r="O23" i="31"/>
  <c r="Q23" i="31"/>
  <c r="V23" i="31"/>
  <c r="G24" i="31"/>
  <c r="M24" i="31" s="1"/>
  <c r="I24" i="31"/>
  <c r="K24" i="31"/>
  <c r="O24" i="31"/>
  <c r="Q24" i="31"/>
  <c r="V24" i="31"/>
  <c r="G25" i="31"/>
  <c r="I25" i="31"/>
  <c r="K25" i="31"/>
  <c r="M25" i="31"/>
  <c r="O25" i="31"/>
  <c r="Q25" i="31"/>
  <c r="V25" i="31"/>
  <c r="G26" i="31"/>
  <c r="M26" i="31" s="1"/>
  <c r="I26" i="31"/>
  <c r="K26" i="31"/>
  <c r="O26" i="31"/>
  <c r="Q26" i="31"/>
  <c r="V26" i="31"/>
  <c r="G27" i="31"/>
  <c r="I27" i="31"/>
  <c r="K27" i="31"/>
  <c r="M27" i="31"/>
  <c r="O27" i="31"/>
  <c r="Q27" i="31"/>
  <c r="V27" i="31"/>
  <c r="G28" i="31"/>
  <c r="AF34" i="31" s="1"/>
  <c r="I28" i="31"/>
  <c r="K28" i="31"/>
  <c r="O28" i="31"/>
  <c r="Q28" i="31"/>
  <c r="V28" i="31"/>
  <c r="G30" i="31"/>
  <c r="I30" i="31"/>
  <c r="K30" i="31"/>
  <c r="M30" i="31"/>
  <c r="O30" i="31"/>
  <c r="Q30" i="31"/>
  <c r="V30" i="31"/>
  <c r="G31" i="31"/>
  <c r="M31" i="31" s="1"/>
  <c r="I31" i="31"/>
  <c r="K31" i="31"/>
  <c r="O31" i="31"/>
  <c r="Q31" i="31"/>
  <c r="V31" i="31"/>
  <c r="G32" i="31"/>
  <c r="I32" i="31"/>
  <c r="K32" i="31"/>
  <c r="M32" i="31"/>
  <c r="O32" i="31"/>
  <c r="Q32" i="31"/>
  <c r="V32" i="31"/>
  <c r="AE34" i="31"/>
  <c r="G22" i="30"/>
  <c r="G9" i="30"/>
  <c r="M9" i="30" s="1"/>
  <c r="I9" i="30"/>
  <c r="I8" i="30" s="1"/>
  <c r="K9" i="30"/>
  <c r="K8" i="30" s="1"/>
  <c r="O9" i="30"/>
  <c r="Q9" i="30"/>
  <c r="Q8" i="30" s="1"/>
  <c r="V9" i="30"/>
  <c r="V8" i="30" s="1"/>
  <c r="G10" i="30"/>
  <c r="I10" i="30"/>
  <c r="K10" i="30"/>
  <c r="M10" i="30"/>
  <c r="O10" i="30"/>
  <c r="Q10" i="30"/>
  <c r="V10" i="30"/>
  <c r="G11" i="30"/>
  <c r="I11" i="30"/>
  <c r="K11" i="30"/>
  <c r="M11" i="30"/>
  <c r="O11" i="30"/>
  <c r="Q11" i="30"/>
  <c r="V11" i="30"/>
  <c r="G12" i="30"/>
  <c r="G8" i="30" s="1"/>
  <c r="I12" i="30"/>
  <c r="K12" i="30"/>
  <c r="O12" i="30"/>
  <c r="O8" i="30" s="1"/>
  <c r="Q12" i="30"/>
  <c r="V12" i="30"/>
  <c r="G13" i="30"/>
  <c r="M13" i="30" s="1"/>
  <c r="I13" i="30"/>
  <c r="K13" i="30"/>
  <c r="O13" i="30"/>
  <c r="Q13" i="30"/>
  <c r="V13" i="30"/>
  <c r="G14" i="30"/>
  <c r="I14" i="30"/>
  <c r="K14" i="30"/>
  <c r="M14" i="30"/>
  <c r="O14" i="30"/>
  <c r="Q14" i="30"/>
  <c r="V14" i="30"/>
  <c r="G15" i="30"/>
  <c r="I15" i="30"/>
  <c r="K15" i="30"/>
  <c r="M15" i="30"/>
  <c r="O15" i="30"/>
  <c r="Q15" i="30"/>
  <c r="V15" i="30"/>
  <c r="G16" i="30"/>
  <c r="M16" i="30" s="1"/>
  <c r="I16" i="30"/>
  <c r="K16" i="30"/>
  <c r="O16" i="30"/>
  <c r="Q16" i="30"/>
  <c r="V16" i="30"/>
  <c r="G17" i="30"/>
  <c r="M17" i="30" s="1"/>
  <c r="I17" i="30"/>
  <c r="K17" i="30"/>
  <c r="O17" i="30"/>
  <c r="Q17" i="30"/>
  <c r="V17" i="30"/>
  <c r="G18" i="30"/>
  <c r="M18" i="30" s="1"/>
  <c r="I18" i="30"/>
  <c r="K18" i="30"/>
  <c r="O18" i="30"/>
  <c r="Q18" i="30"/>
  <c r="V18" i="30"/>
  <c r="G19" i="30"/>
  <c r="I19" i="30"/>
  <c r="K19" i="30"/>
  <c r="M19" i="30"/>
  <c r="O19" i="30"/>
  <c r="Q19" i="30"/>
  <c r="V19" i="30"/>
  <c r="G20" i="30"/>
  <c r="M20" i="30" s="1"/>
  <c r="I20" i="30"/>
  <c r="K20" i="30"/>
  <c r="O20" i="30"/>
  <c r="Q20" i="30"/>
  <c r="V20" i="30"/>
  <c r="AE22" i="30"/>
  <c r="AF22" i="30"/>
  <c r="G14" i="29"/>
  <c r="G9" i="29"/>
  <c r="M9" i="29" s="1"/>
  <c r="I9" i="29"/>
  <c r="I8" i="29" s="1"/>
  <c r="K9" i="29"/>
  <c r="K8" i="29" s="1"/>
  <c r="O9" i="29"/>
  <c r="Q9" i="29"/>
  <c r="Q8" i="29" s="1"/>
  <c r="V9" i="29"/>
  <c r="V8" i="29" s="1"/>
  <c r="G10" i="29"/>
  <c r="I10" i="29"/>
  <c r="K10" i="29"/>
  <c r="M10" i="29"/>
  <c r="O10" i="29"/>
  <c r="Q10" i="29"/>
  <c r="V10" i="29"/>
  <c r="G11" i="29"/>
  <c r="I11" i="29"/>
  <c r="K11" i="29"/>
  <c r="M11" i="29"/>
  <c r="O11" i="29"/>
  <c r="Q11" i="29"/>
  <c r="V11" i="29"/>
  <c r="G12" i="29"/>
  <c r="G8" i="29" s="1"/>
  <c r="I12" i="29"/>
  <c r="K12" i="29"/>
  <c r="O12" i="29"/>
  <c r="O8" i="29" s="1"/>
  <c r="Q12" i="29"/>
  <c r="V12" i="29"/>
  <c r="AE14" i="29"/>
  <c r="AF14" i="29"/>
  <c r="G39" i="28"/>
  <c r="BA9" i="28"/>
  <c r="G10" i="28"/>
  <c r="I10" i="28"/>
  <c r="I8" i="28" s="1"/>
  <c r="K10" i="28"/>
  <c r="M10" i="28"/>
  <c r="O10" i="28"/>
  <c r="Q10" i="28"/>
  <c r="Q8" i="28" s="1"/>
  <c r="V10" i="28"/>
  <c r="G11" i="28"/>
  <c r="G8" i="28" s="1"/>
  <c r="I11" i="28"/>
  <c r="K11" i="28"/>
  <c r="O11" i="28"/>
  <c r="O8" i="28" s="1"/>
  <c r="Q11" i="28"/>
  <c r="V11" i="28"/>
  <c r="G12" i="28"/>
  <c r="I12" i="28"/>
  <c r="K12" i="28"/>
  <c r="M12" i="28"/>
  <c r="O12" i="28"/>
  <c r="Q12" i="28"/>
  <c r="V12" i="28"/>
  <c r="G13" i="28"/>
  <c r="M13" i="28" s="1"/>
  <c r="I13" i="28"/>
  <c r="K13" i="28"/>
  <c r="K8" i="28" s="1"/>
  <c r="O13" i="28"/>
  <c r="Q13" i="28"/>
  <c r="V13" i="28"/>
  <c r="V8" i="28" s="1"/>
  <c r="G14" i="28"/>
  <c r="I14" i="28"/>
  <c r="K14" i="28"/>
  <c r="M14" i="28"/>
  <c r="O14" i="28"/>
  <c r="Q14" i="28"/>
  <c r="V14" i="28"/>
  <c r="G15" i="28"/>
  <c r="M15" i="28" s="1"/>
  <c r="I15" i="28"/>
  <c r="K15" i="28"/>
  <c r="O15" i="28"/>
  <c r="Q15" i="28"/>
  <c r="V15" i="28"/>
  <c r="G16" i="28"/>
  <c r="I16" i="28"/>
  <c r="K16" i="28"/>
  <c r="M16" i="28"/>
  <c r="O16" i="28"/>
  <c r="Q16" i="28"/>
  <c r="V16" i="28"/>
  <c r="G18" i="28"/>
  <c r="I18" i="28"/>
  <c r="I17" i="28" s="1"/>
  <c r="K18" i="28"/>
  <c r="M18" i="28"/>
  <c r="O18" i="28"/>
  <c r="Q18" i="28"/>
  <c r="Q17" i="28" s="1"/>
  <c r="V18" i="28"/>
  <c r="G19" i="28"/>
  <c r="G17" i="28" s="1"/>
  <c r="I19" i="28"/>
  <c r="K19" i="28"/>
  <c r="O19" i="28"/>
  <c r="O17" i="28" s="1"/>
  <c r="Q19" i="28"/>
  <c r="V19" i="28"/>
  <c r="G20" i="28"/>
  <c r="I20" i="28"/>
  <c r="K20" i="28"/>
  <c r="M20" i="28"/>
  <c r="O20" i="28"/>
  <c r="Q20" i="28"/>
  <c r="V20" i="28"/>
  <c r="G21" i="28"/>
  <c r="M21" i="28" s="1"/>
  <c r="I21" i="28"/>
  <c r="K21" i="28"/>
  <c r="K17" i="28" s="1"/>
  <c r="O21" i="28"/>
  <c r="Q21" i="28"/>
  <c r="V21" i="28"/>
  <c r="V17" i="28" s="1"/>
  <c r="G23" i="28"/>
  <c r="G22" i="28" s="1"/>
  <c r="I23" i="28"/>
  <c r="K23" i="28"/>
  <c r="K22" i="28" s="1"/>
  <c r="O23" i="28"/>
  <c r="O22" i="28" s="1"/>
  <c r="Q23" i="28"/>
  <c r="V23" i="28"/>
  <c r="V22" i="28" s="1"/>
  <c r="G24" i="28"/>
  <c r="I24" i="28"/>
  <c r="I22" i="28" s="1"/>
  <c r="K24" i="28"/>
  <c r="M24" i="28"/>
  <c r="O24" i="28"/>
  <c r="Q24" i="28"/>
  <c r="Q22" i="28" s="1"/>
  <c r="V24" i="28"/>
  <c r="G25" i="28"/>
  <c r="M25" i="28" s="1"/>
  <c r="I25" i="28"/>
  <c r="K25" i="28"/>
  <c r="O25" i="28"/>
  <c r="Q25" i="28"/>
  <c r="V25" i="28"/>
  <c r="G26" i="28"/>
  <c r="I26" i="28"/>
  <c r="K26" i="28"/>
  <c r="M26" i="28"/>
  <c r="O26" i="28"/>
  <c r="Q26" i="28"/>
  <c r="V26" i="28"/>
  <c r="G27" i="28"/>
  <c r="G28" i="28"/>
  <c r="I28" i="28"/>
  <c r="I27" i="28" s="1"/>
  <c r="K28" i="28"/>
  <c r="M28" i="28"/>
  <c r="O28" i="28"/>
  <c r="Q28" i="28"/>
  <c r="Q27" i="28" s="1"/>
  <c r="V28" i="28"/>
  <c r="G29" i="28"/>
  <c r="M29" i="28" s="1"/>
  <c r="I29" i="28"/>
  <c r="K29" i="28"/>
  <c r="K27" i="28" s="1"/>
  <c r="O29" i="28"/>
  <c r="Q29" i="28"/>
  <c r="V29" i="28"/>
  <c r="V27" i="28" s="1"/>
  <c r="G30" i="28"/>
  <c r="I30" i="28"/>
  <c r="K30" i="28"/>
  <c r="M30" i="28"/>
  <c r="O30" i="28"/>
  <c r="Q30" i="28"/>
  <c r="V30" i="28"/>
  <c r="G31" i="28"/>
  <c r="M31" i="28" s="1"/>
  <c r="I31" i="28"/>
  <c r="K31" i="28"/>
  <c r="O31" i="28"/>
  <c r="O27" i="28" s="1"/>
  <c r="Q31" i="28"/>
  <c r="V31" i="28"/>
  <c r="G32" i="28"/>
  <c r="I32" i="28"/>
  <c r="K32" i="28"/>
  <c r="M32" i="28"/>
  <c r="O32" i="28"/>
  <c r="Q32" i="28"/>
  <c r="V32" i="28"/>
  <c r="G33" i="28"/>
  <c r="M33" i="28" s="1"/>
  <c r="I33" i="28"/>
  <c r="K33" i="28"/>
  <c r="O33" i="28"/>
  <c r="Q33" i="28"/>
  <c r="V33" i="28"/>
  <c r="G34" i="28"/>
  <c r="I34" i="28"/>
  <c r="K34" i="28"/>
  <c r="M34" i="28"/>
  <c r="O34" i="28"/>
  <c r="Q34" i="28"/>
  <c r="V34" i="28"/>
  <c r="G35" i="28"/>
  <c r="M35" i="28" s="1"/>
  <c r="I35" i="28"/>
  <c r="K35" i="28"/>
  <c r="O35" i="28"/>
  <c r="Q35" i="28"/>
  <c r="V35" i="28"/>
  <c r="G36" i="28"/>
  <c r="I36" i="28"/>
  <c r="K36" i="28"/>
  <c r="M36" i="28"/>
  <c r="O36" i="28"/>
  <c r="Q36" i="28"/>
  <c r="V36" i="28"/>
  <c r="G37" i="28"/>
  <c r="M37" i="28" s="1"/>
  <c r="I37" i="28"/>
  <c r="K37" i="28"/>
  <c r="O37" i="28"/>
  <c r="Q37" i="28"/>
  <c r="V37" i="28"/>
  <c r="AE39" i="28"/>
  <c r="G137" i="27"/>
  <c r="BA92" i="27"/>
  <c r="BA79" i="27"/>
  <c r="BA76" i="27"/>
  <c r="BA64" i="27"/>
  <c r="BA48" i="27"/>
  <c r="BA26" i="27"/>
  <c r="G9" i="27"/>
  <c r="M9" i="27" s="1"/>
  <c r="I9" i="27"/>
  <c r="I8" i="27" s="1"/>
  <c r="K9" i="27"/>
  <c r="K8" i="27" s="1"/>
  <c r="O9" i="27"/>
  <c r="Q9" i="27"/>
  <c r="Q8" i="27" s="1"/>
  <c r="V9" i="27"/>
  <c r="V8" i="27" s="1"/>
  <c r="G12" i="27"/>
  <c r="I12" i="27"/>
  <c r="K12" i="27"/>
  <c r="M12" i="27"/>
  <c r="O12" i="27"/>
  <c r="Q12" i="27"/>
  <c r="V12" i="27"/>
  <c r="G14" i="27"/>
  <c r="I14" i="27"/>
  <c r="K14" i="27"/>
  <c r="M14" i="27"/>
  <c r="O14" i="27"/>
  <c r="Q14" i="27"/>
  <c r="V14" i="27"/>
  <c r="G16" i="27"/>
  <c r="M16" i="27" s="1"/>
  <c r="I16" i="27"/>
  <c r="K16" i="27"/>
  <c r="O16" i="27"/>
  <c r="O8" i="27" s="1"/>
  <c r="Q16" i="27"/>
  <c r="V16" i="27"/>
  <c r="G19" i="27"/>
  <c r="M19" i="27" s="1"/>
  <c r="I19" i="27"/>
  <c r="K19" i="27"/>
  <c r="O19" i="27"/>
  <c r="Q19" i="27"/>
  <c r="V19" i="27"/>
  <c r="G20" i="27"/>
  <c r="I20" i="27"/>
  <c r="K20" i="27"/>
  <c r="M20" i="27"/>
  <c r="O20" i="27"/>
  <c r="Q20" i="27"/>
  <c r="V20" i="27"/>
  <c r="G23" i="27"/>
  <c r="I23" i="27"/>
  <c r="K23" i="27"/>
  <c r="M23" i="27"/>
  <c r="O23" i="27"/>
  <c r="Q23" i="27"/>
  <c r="V23" i="27"/>
  <c r="G25" i="27"/>
  <c r="M25" i="27" s="1"/>
  <c r="I25" i="27"/>
  <c r="I24" i="27" s="1"/>
  <c r="K25" i="27"/>
  <c r="K24" i="27" s="1"/>
  <c r="O25" i="27"/>
  <c r="Q25" i="27"/>
  <c r="Q24" i="27" s="1"/>
  <c r="V25" i="27"/>
  <c r="V24" i="27" s="1"/>
  <c r="G33" i="27"/>
  <c r="I33" i="27"/>
  <c r="K33" i="27"/>
  <c r="M33" i="27"/>
  <c r="O33" i="27"/>
  <c r="Q33" i="27"/>
  <c r="V33" i="27"/>
  <c r="G40" i="27"/>
  <c r="I40" i="27"/>
  <c r="K40" i="27"/>
  <c r="M40" i="27"/>
  <c r="O40" i="27"/>
  <c r="Q40" i="27"/>
  <c r="V40" i="27"/>
  <c r="G47" i="27"/>
  <c r="M47" i="27" s="1"/>
  <c r="I47" i="27"/>
  <c r="K47" i="27"/>
  <c r="O47" i="27"/>
  <c r="O24" i="27" s="1"/>
  <c r="Q47" i="27"/>
  <c r="V47" i="27"/>
  <c r="G59" i="27"/>
  <c r="M59" i="27" s="1"/>
  <c r="I59" i="27"/>
  <c r="K59" i="27"/>
  <c r="K58" i="27" s="1"/>
  <c r="O59" i="27"/>
  <c r="Q59" i="27"/>
  <c r="V59" i="27"/>
  <c r="V58" i="27" s="1"/>
  <c r="G63" i="27"/>
  <c r="I63" i="27"/>
  <c r="K63" i="27"/>
  <c r="M63" i="27"/>
  <c r="O63" i="27"/>
  <c r="Q63" i="27"/>
  <c r="V63" i="27"/>
  <c r="G67" i="27"/>
  <c r="G58" i="27" s="1"/>
  <c r="I67" i="27"/>
  <c r="K67" i="27"/>
  <c r="O67" i="27"/>
  <c r="O58" i="27" s="1"/>
  <c r="Q67" i="27"/>
  <c r="V67" i="27"/>
  <c r="G70" i="27"/>
  <c r="M70" i="27" s="1"/>
  <c r="I70" i="27"/>
  <c r="I58" i="27" s="1"/>
  <c r="K70" i="27"/>
  <c r="O70" i="27"/>
  <c r="Q70" i="27"/>
  <c r="Q58" i="27" s="1"/>
  <c r="V70" i="27"/>
  <c r="I74" i="27"/>
  <c r="K74" i="27"/>
  <c r="Q74" i="27"/>
  <c r="V74" i="27"/>
  <c r="G75" i="27"/>
  <c r="I75" i="27"/>
  <c r="K75" i="27"/>
  <c r="M75" i="27"/>
  <c r="O75" i="27"/>
  <c r="Q75" i="27"/>
  <c r="V75" i="27"/>
  <c r="G78" i="27"/>
  <c r="G74" i="27" s="1"/>
  <c r="I78" i="27"/>
  <c r="K78" i="27"/>
  <c r="O78" i="27"/>
  <c r="O74" i="27" s="1"/>
  <c r="Q78" i="27"/>
  <c r="V78" i="27"/>
  <c r="G81" i="27"/>
  <c r="I81" i="27"/>
  <c r="O81" i="27"/>
  <c r="Q81" i="27"/>
  <c r="G82" i="27"/>
  <c r="M82" i="27" s="1"/>
  <c r="M81" i="27" s="1"/>
  <c r="I82" i="27"/>
  <c r="K82" i="27"/>
  <c r="K81" i="27" s="1"/>
  <c r="O82" i="27"/>
  <c r="Q82" i="27"/>
  <c r="V82" i="27"/>
  <c r="V81" i="27" s="1"/>
  <c r="G83" i="27"/>
  <c r="I83" i="27"/>
  <c r="K83" i="27"/>
  <c r="M83" i="27"/>
  <c r="O83" i="27"/>
  <c r="Q83" i="27"/>
  <c r="V83" i="27"/>
  <c r="G85" i="27"/>
  <c r="K85" i="27"/>
  <c r="O85" i="27"/>
  <c r="V85" i="27"/>
  <c r="G86" i="27"/>
  <c r="M86" i="27" s="1"/>
  <c r="M85" i="27" s="1"/>
  <c r="I86" i="27"/>
  <c r="I85" i="27" s="1"/>
  <c r="K86" i="27"/>
  <c r="O86" i="27"/>
  <c r="Q86" i="27"/>
  <c r="Q85" i="27" s="1"/>
  <c r="V86" i="27"/>
  <c r="G88" i="27"/>
  <c r="I88" i="27"/>
  <c r="K88" i="27"/>
  <c r="O88" i="27"/>
  <c r="Q88" i="27"/>
  <c r="V88" i="27"/>
  <c r="G89" i="27"/>
  <c r="I89" i="27"/>
  <c r="K89" i="27"/>
  <c r="M89" i="27"/>
  <c r="M88" i="27" s="1"/>
  <c r="O89" i="27"/>
  <c r="Q89" i="27"/>
  <c r="V89" i="27"/>
  <c r="G91" i="27"/>
  <c r="M91" i="27" s="1"/>
  <c r="I91" i="27"/>
  <c r="I90" i="27" s="1"/>
  <c r="K91" i="27"/>
  <c r="O91" i="27"/>
  <c r="Q91" i="27"/>
  <c r="Q90" i="27" s="1"/>
  <c r="V91" i="27"/>
  <c r="G94" i="27"/>
  <c r="M94" i="27" s="1"/>
  <c r="I94" i="27"/>
  <c r="K94" i="27"/>
  <c r="K90" i="27" s="1"/>
  <c r="O94" i="27"/>
  <c r="Q94" i="27"/>
  <c r="V94" i="27"/>
  <c r="V90" i="27" s="1"/>
  <c r="G96" i="27"/>
  <c r="I96" i="27"/>
  <c r="K96" i="27"/>
  <c r="M96" i="27"/>
  <c r="O96" i="27"/>
  <c r="Q96" i="27"/>
  <c r="V96" i="27"/>
  <c r="G99" i="27"/>
  <c r="M99" i="27" s="1"/>
  <c r="I99" i="27"/>
  <c r="K99" i="27"/>
  <c r="O99" i="27"/>
  <c r="O90" i="27" s="1"/>
  <c r="Q99" i="27"/>
  <c r="V99" i="27"/>
  <c r="G102" i="27"/>
  <c r="M102" i="27" s="1"/>
  <c r="I102" i="27"/>
  <c r="K102" i="27"/>
  <c r="O102" i="27"/>
  <c r="Q102" i="27"/>
  <c r="V102" i="27"/>
  <c r="G106" i="27"/>
  <c r="M106" i="27" s="1"/>
  <c r="I106" i="27"/>
  <c r="K106" i="27"/>
  <c r="O106" i="27"/>
  <c r="Q106" i="27"/>
  <c r="V106" i="27"/>
  <c r="G107" i="27"/>
  <c r="I107" i="27"/>
  <c r="K107" i="27"/>
  <c r="M107" i="27"/>
  <c r="O107" i="27"/>
  <c r="Q107" i="27"/>
  <c r="V107" i="27"/>
  <c r="G109" i="27"/>
  <c r="M109" i="27" s="1"/>
  <c r="I109" i="27"/>
  <c r="K109" i="27"/>
  <c r="O109" i="27"/>
  <c r="Q109" i="27"/>
  <c r="V109" i="27"/>
  <c r="G110" i="27"/>
  <c r="M110" i="27" s="1"/>
  <c r="I110" i="27"/>
  <c r="K110" i="27"/>
  <c r="O110" i="27"/>
  <c r="Q110" i="27"/>
  <c r="V110" i="27"/>
  <c r="G111" i="27"/>
  <c r="M111" i="27" s="1"/>
  <c r="I111" i="27"/>
  <c r="K111" i="27"/>
  <c r="O111" i="27"/>
  <c r="Q111" i="27"/>
  <c r="V111" i="27"/>
  <c r="G112" i="27"/>
  <c r="I112" i="27"/>
  <c r="K112" i="27"/>
  <c r="M112" i="27"/>
  <c r="O112" i="27"/>
  <c r="Q112" i="27"/>
  <c r="V112" i="27"/>
  <c r="G113" i="27"/>
  <c r="K113" i="27"/>
  <c r="O113" i="27"/>
  <c r="V113" i="27"/>
  <c r="G114" i="27"/>
  <c r="M114" i="27" s="1"/>
  <c r="M113" i="27" s="1"/>
  <c r="I114" i="27"/>
  <c r="I113" i="27" s="1"/>
  <c r="K114" i="27"/>
  <c r="O114" i="27"/>
  <c r="Q114" i="27"/>
  <c r="Q113" i="27" s="1"/>
  <c r="V114" i="27"/>
  <c r="I116" i="27"/>
  <c r="K116" i="27"/>
  <c r="Q116" i="27"/>
  <c r="V116" i="27"/>
  <c r="G117" i="27"/>
  <c r="I117" i="27"/>
  <c r="K117" i="27"/>
  <c r="M117" i="27"/>
  <c r="O117" i="27"/>
  <c r="Q117" i="27"/>
  <c r="V117" i="27"/>
  <c r="G119" i="27"/>
  <c r="G116" i="27" s="1"/>
  <c r="I119" i="27"/>
  <c r="K119" i="27"/>
  <c r="O119" i="27"/>
  <c r="O116" i="27" s="1"/>
  <c r="Q119" i="27"/>
  <c r="V119" i="27"/>
  <c r="G122" i="27"/>
  <c r="M122" i="27" s="1"/>
  <c r="I122" i="27"/>
  <c r="K122" i="27"/>
  <c r="K121" i="27" s="1"/>
  <c r="O122" i="27"/>
  <c r="Q122" i="27"/>
  <c r="V122" i="27"/>
  <c r="V121" i="27" s="1"/>
  <c r="G123" i="27"/>
  <c r="I123" i="27"/>
  <c r="K123" i="27"/>
  <c r="M123" i="27"/>
  <c r="O123" i="27"/>
  <c r="Q123" i="27"/>
  <c r="V123" i="27"/>
  <c r="G125" i="27"/>
  <c r="G121" i="27" s="1"/>
  <c r="I125" i="27"/>
  <c r="K125" i="27"/>
  <c r="O125" i="27"/>
  <c r="O121" i="27" s="1"/>
  <c r="Q125" i="27"/>
  <c r="V125" i="27"/>
  <c r="G127" i="27"/>
  <c r="M127" i="27" s="1"/>
  <c r="I127" i="27"/>
  <c r="I121" i="27" s="1"/>
  <c r="K127" i="27"/>
  <c r="O127" i="27"/>
  <c r="Q127" i="27"/>
  <c r="Q121" i="27" s="1"/>
  <c r="V127" i="27"/>
  <c r="I128" i="27"/>
  <c r="K128" i="27"/>
  <c r="Q128" i="27"/>
  <c r="V128" i="27"/>
  <c r="G129" i="27"/>
  <c r="I129" i="27"/>
  <c r="K129" i="27"/>
  <c r="M129" i="27"/>
  <c r="O129" i="27"/>
  <c r="Q129" i="27"/>
  <c r="V129" i="27"/>
  <c r="G133" i="27"/>
  <c r="G128" i="27" s="1"/>
  <c r="I133" i="27"/>
  <c r="K133" i="27"/>
  <c r="O133" i="27"/>
  <c r="O128" i="27" s="1"/>
  <c r="Q133" i="27"/>
  <c r="V133" i="27"/>
  <c r="AE137" i="27"/>
  <c r="AF137" i="27"/>
  <c r="G38" i="26"/>
  <c r="G9" i="26"/>
  <c r="M9" i="26" s="1"/>
  <c r="I9" i="26"/>
  <c r="I8" i="26" s="1"/>
  <c r="K9" i="26"/>
  <c r="K8" i="26" s="1"/>
  <c r="O9" i="26"/>
  <c r="Q9" i="26"/>
  <c r="Q8" i="26" s="1"/>
  <c r="V9" i="26"/>
  <c r="V8" i="26" s="1"/>
  <c r="G18" i="26"/>
  <c r="I18" i="26"/>
  <c r="K18" i="26"/>
  <c r="M18" i="26"/>
  <c r="O18" i="26"/>
  <c r="Q18" i="26"/>
  <c r="V18" i="26"/>
  <c r="G19" i="26"/>
  <c r="I19" i="26"/>
  <c r="K19" i="26"/>
  <c r="M19" i="26"/>
  <c r="O19" i="26"/>
  <c r="Q19" i="26"/>
  <c r="V19" i="26"/>
  <c r="G20" i="26"/>
  <c r="G8" i="26" s="1"/>
  <c r="I20" i="26"/>
  <c r="K20" i="26"/>
  <c r="O20" i="26"/>
  <c r="O8" i="26" s="1"/>
  <c r="Q20" i="26"/>
  <c r="V20" i="26"/>
  <c r="G21" i="26"/>
  <c r="M21" i="26" s="1"/>
  <c r="I21" i="26"/>
  <c r="K21" i="26"/>
  <c r="O21" i="26"/>
  <c r="Q21" i="26"/>
  <c r="V21" i="26"/>
  <c r="G22" i="26"/>
  <c r="I22" i="26"/>
  <c r="K22" i="26"/>
  <c r="M22" i="26"/>
  <c r="O22" i="26"/>
  <c r="Q22" i="26"/>
  <c r="V22" i="26"/>
  <c r="G23" i="26"/>
  <c r="I23" i="26"/>
  <c r="K23" i="26"/>
  <c r="M23" i="26"/>
  <c r="O23" i="26"/>
  <c r="Q23" i="26"/>
  <c r="V23" i="26"/>
  <c r="G24" i="26"/>
  <c r="M24" i="26" s="1"/>
  <c r="I24" i="26"/>
  <c r="K24" i="26"/>
  <c r="O24" i="26"/>
  <c r="Q24" i="26"/>
  <c r="V24" i="26"/>
  <c r="G25" i="26"/>
  <c r="M25" i="26" s="1"/>
  <c r="I25" i="26"/>
  <c r="K25" i="26"/>
  <c r="O25" i="26"/>
  <c r="Q25" i="26"/>
  <c r="V25" i="26"/>
  <c r="G26" i="26"/>
  <c r="I26" i="26"/>
  <c r="K26" i="26"/>
  <c r="M26" i="26"/>
  <c r="O26" i="26"/>
  <c r="Q26" i="26"/>
  <c r="V26" i="26"/>
  <c r="G28" i="26"/>
  <c r="G27" i="26" s="1"/>
  <c r="I28" i="26"/>
  <c r="I27" i="26" s="1"/>
  <c r="K28" i="26"/>
  <c r="K27" i="26" s="1"/>
  <c r="O28" i="26"/>
  <c r="O27" i="26" s="1"/>
  <c r="Q28" i="26"/>
  <c r="Q27" i="26" s="1"/>
  <c r="V28" i="26"/>
  <c r="V27" i="26" s="1"/>
  <c r="G29" i="26"/>
  <c r="M29" i="26" s="1"/>
  <c r="I29" i="26"/>
  <c r="K29" i="26"/>
  <c r="O29" i="26"/>
  <c r="Q29" i="26"/>
  <c r="V29" i="26"/>
  <c r="G30" i="26"/>
  <c r="I30" i="26"/>
  <c r="K30" i="26"/>
  <c r="M30" i="26"/>
  <c r="O30" i="26"/>
  <c r="Q30" i="26"/>
  <c r="V30" i="26"/>
  <c r="G31" i="26"/>
  <c r="I31" i="26"/>
  <c r="K31" i="26"/>
  <c r="M31" i="26"/>
  <c r="O31" i="26"/>
  <c r="Q31" i="26"/>
  <c r="V31" i="26"/>
  <c r="G32" i="26"/>
  <c r="M32" i="26" s="1"/>
  <c r="I32" i="26"/>
  <c r="K32" i="26"/>
  <c r="O32" i="26"/>
  <c r="Q32" i="26"/>
  <c r="V32" i="26"/>
  <c r="G33" i="26"/>
  <c r="I33" i="26"/>
  <c r="K33" i="26"/>
  <c r="M33" i="26"/>
  <c r="O33" i="26"/>
  <c r="Q33" i="26"/>
  <c r="V33" i="26"/>
  <c r="G34" i="26"/>
  <c r="I34" i="26"/>
  <c r="K34" i="26"/>
  <c r="M34" i="26"/>
  <c r="O34" i="26"/>
  <c r="Q34" i="26"/>
  <c r="V34" i="26"/>
  <c r="G35" i="26"/>
  <c r="I35" i="26"/>
  <c r="K35" i="26"/>
  <c r="M35" i="26"/>
  <c r="O35" i="26"/>
  <c r="Q35" i="26"/>
  <c r="V35" i="26"/>
  <c r="G36" i="26"/>
  <c r="M36" i="26" s="1"/>
  <c r="I36" i="26"/>
  <c r="K36" i="26"/>
  <c r="O36" i="26"/>
  <c r="Q36" i="26"/>
  <c r="V36" i="26"/>
  <c r="AE38" i="26"/>
  <c r="AF38" i="26"/>
  <c r="G30" i="25"/>
  <c r="BA18" i="25"/>
  <c r="BA10" i="25"/>
  <c r="G8" i="25"/>
  <c r="O8" i="25"/>
  <c r="G9" i="25"/>
  <c r="M9" i="25" s="1"/>
  <c r="M8" i="25" s="1"/>
  <c r="I9" i="25"/>
  <c r="I8" i="25" s="1"/>
  <c r="K9" i="25"/>
  <c r="K8" i="25" s="1"/>
  <c r="O9" i="25"/>
  <c r="Q9" i="25"/>
  <c r="Q8" i="25" s="1"/>
  <c r="V9" i="25"/>
  <c r="V8" i="25" s="1"/>
  <c r="G12" i="25"/>
  <c r="I12" i="25"/>
  <c r="K12" i="25"/>
  <c r="M12" i="25"/>
  <c r="O12" i="25"/>
  <c r="Q12" i="25"/>
  <c r="V12" i="25"/>
  <c r="G15" i="25"/>
  <c r="I15" i="25"/>
  <c r="K15" i="25"/>
  <c r="M15" i="25"/>
  <c r="O15" i="25"/>
  <c r="Q15" i="25"/>
  <c r="V15" i="25"/>
  <c r="G17" i="25"/>
  <c r="M17" i="25" s="1"/>
  <c r="I17" i="25"/>
  <c r="I16" i="25" s="1"/>
  <c r="K17" i="25"/>
  <c r="K16" i="25" s="1"/>
  <c r="O17" i="25"/>
  <c r="Q17" i="25"/>
  <c r="Q16" i="25" s="1"/>
  <c r="V17" i="25"/>
  <c r="V16" i="25" s="1"/>
  <c r="G20" i="25"/>
  <c r="I20" i="25"/>
  <c r="K20" i="25"/>
  <c r="M20" i="25"/>
  <c r="O20" i="25"/>
  <c r="Q20" i="25"/>
  <c r="V20" i="25"/>
  <c r="G22" i="25"/>
  <c r="I22" i="25"/>
  <c r="K22" i="25"/>
  <c r="M22" i="25"/>
  <c r="O22" i="25"/>
  <c r="Q22" i="25"/>
  <c r="V22" i="25"/>
  <c r="G23" i="25"/>
  <c r="M23" i="25" s="1"/>
  <c r="I23" i="25"/>
  <c r="K23" i="25"/>
  <c r="O23" i="25"/>
  <c r="O16" i="25" s="1"/>
  <c r="Q23" i="25"/>
  <c r="V23" i="25"/>
  <c r="G24" i="25"/>
  <c r="M24" i="25" s="1"/>
  <c r="I24" i="25"/>
  <c r="K24" i="25"/>
  <c r="O24" i="25"/>
  <c r="Q24" i="25"/>
  <c r="V24" i="25"/>
  <c r="G25" i="25"/>
  <c r="M25" i="25" s="1"/>
  <c r="I25" i="25"/>
  <c r="K25" i="25"/>
  <c r="O25" i="25"/>
  <c r="Q25" i="25"/>
  <c r="V25" i="25"/>
  <c r="G27" i="25"/>
  <c r="M27" i="25" s="1"/>
  <c r="M26" i="25" s="1"/>
  <c r="I27" i="25"/>
  <c r="I26" i="25" s="1"/>
  <c r="K27" i="25"/>
  <c r="K26" i="25" s="1"/>
  <c r="O27" i="25"/>
  <c r="O26" i="25" s="1"/>
  <c r="Q27" i="25"/>
  <c r="Q26" i="25" s="1"/>
  <c r="V27" i="25"/>
  <c r="V26" i="25" s="1"/>
  <c r="AE30" i="25"/>
  <c r="AF30" i="25"/>
  <c r="G38" i="24"/>
  <c r="G9" i="24"/>
  <c r="G8" i="24" s="1"/>
  <c r="I9" i="24"/>
  <c r="I8" i="24" s="1"/>
  <c r="K9" i="24"/>
  <c r="K8" i="24" s="1"/>
  <c r="O9" i="24"/>
  <c r="O8" i="24" s="1"/>
  <c r="Q9" i="24"/>
  <c r="Q8" i="24" s="1"/>
  <c r="V9" i="24"/>
  <c r="V8" i="24" s="1"/>
  <c r="G11" i="24"/>
  <c r="I11" i="24"/>
  <c r="K11" i="24"/>
  <c r="M11" i="24"/>
  <c r="O11" i="24"/>
  <c r="Q11" i="24"/>
  <c r="V11" i="24"/>
  <c r="G12" i="24"/>
  <c r="I12" i="24"/>
  <c r="K12" i="24"/>
  <c r="M12" i="24"/>
  <c r="O12" i="24"/>
  <c r="Q12" i="24"/>
  <c r="V12" i="24"/>
  <c r="G13" i="24"/>
  <c r="I13" i="24"/>
  <c r="K13" i="24"/>
  <c r="M13" i="24"/>
  <c r="O13" i="24"/>
  <c r="Q13" i="24"/>
  <c r="V13" i="24"/>
  <c r="G15" i="24"/>
  <c r="M15" i="24" s="1"/>
  <c r="I15" i="24"/>
  <c r="K15" i="24"/>
  <c r="O15" i="24"/>
  <c r="Q15" i="24"/>
  <c r="V15" i="24"/>
  <c r="G16" i="24"/>
  <c r="I16" i="24"/>
  <c r="K16" i="24"/>
  <c r="M16" i="24"/>
  <c r="O16" i="24"/>
  <c r="Q16" i="24"/>
  <c r="V16" i="24"/>
  <c r="G18" i="24"/>
  <c r="I18" i="24"/>
  <c r="K18" i="24"/>
  <c r="M18" i="24"/>
  <c r="O18" i="24"/>
  <c r="Q18" i="24"/>
  <c r="V18" i="24"/>
  <c r="G20" i="24"/>
  <c r="G19" i="24" s="1"/>
  <c r="I20" i="24"/>
  <c r="I19" i="24" s="1"/>
  <c r="K20" i="24"/>
  <c r="K19" i="24" s="1"/>
  <c r="O20" i="24"/>
  <c r="O19" i="24" s="1"/>
  <c r="Q20" i="24"/>
  <c r="Q19" i="24" s="1"/>
  <c r="V20" i="24"/>
  <c r="V19" i="24" s="1"/>
  <c r="I22" i="24"/>
  <c r="Q22" i="24"/>
  <c r="G23" i="24"/>
  <c r="I23" i="24"/>
  <c r="K23" i="24"/>
  <c r="K22" i="24" s="1"/>
  <c r="M23" i="24"/>
  <c r="M22" i="24" s="1"/>
  <c r="O23" i="24"/>
  <c r="Q23" i="24"/>
  <c r="V23" i="24"/>
  <c r="V22" i="24" s="1"/>
  <c r="G24" i="24"/>
  <c r="G22" i="24" s="1"/>
  <c r="I24" i="24"/>
  <c r="K24" i="24"/>
  <c r="M24" i="24"/>
  <c r="O24" i="24"/>
  <c r="O22" i="24" s="1"/>
  <c r="Q24" i="24"/>
  <c r="V24" i="24"/>
  <c r="G25" i="24"/>
  <c r="O25" i="24"/>
  <c r="G26" i="24"/>
  <c r="M26" i="24" s="1"/>
  <c r="M25" i="24" s="1"/>
  <c r="I26" i="24"/>
  <c r="I25" i="24" s="1"/>
  <c r="K26" i="24"/>
  <c r="K25" i="24" s="1"/>
  <c r="O26" i="24"/>
  <c r="Q26" i="24"/>
  <c r="Q25" i="24" s="1"/>
  <c r="V26" i="24"/>
  <c r="V25" i="24" s="1"/>
  <c r="K27" i="24"/>
  <c r="V27" i="24"/>
  <c r="G28" i="24"/>
  <c r="I28" i="24"/>
  <c r="I27" i="24" s="1"/>
  <c r="K28" i="24"/>
  <c r="M28" i="24"/>
  <c r="O28" i="24"/>
  <c r="Q28" i="24"/>
  <c r="Q27" i="24" s="1"/>
  <c r="V28" i="24"/>
  <c r="G30" i="24"/>
  <c r="G27" i="24" s="1"/>
  <c r="I30" i="24"/>
  <c r="K30" i="24"/>
  <c r="O30" i="24"/>
  <c r="O27" i="24" s="1"/>
  <c r="Q30" i="24"/>
  <c r="V30" i="24"/>
  <c r="G31" i="24"/>
  <c r="I31" i="24"/>
  <c r="K31" i="24"/>
  <c r="M31" i="24"/>
  <c r="O31" i="24"/>
  <c r="Q31" i="24"/>
  <c r="V31" i="24"/>
  <c r="G32" i="24"/>
  <c r="K32" i="24"/>
  <c r="O32" i="24"/>
  <c r="V32" i="24"/>
  <c r="G33" i="24"/>
  <c r="I33" i="24"/>
  <c r="I32" i="24" s="1"/>
  <c r="K33" i="24"/>
  <c r="M33" i="24"/>
  <c r="M32" i="24" s="1"/>
  <c r="O33" i="24"/>
  <c r="Q33" i="24"/>
  <c r="Q32" i="24" s="1"/>
  <c r="V33" i="24"/>
  <c r="G34" i="24"/>
  <c r="O34" i="24"/>
  <c r="G35" i="24"/>
  <c r="I35" i="24"/>
  <c r="I34" i="24" s="1"/>
  <c r="K35" i="24"/>
  <c r="M35" i="24"/>
  <c r="O35" i="24"/>
  <c r="Q35" i="24"/>
  <c r="Q34" i="24" s="1"/>
  <c r="V35" i="24"/>
  <c r="G36" i="24"/>
  <c r="M36" i="24" s="1"/>
  <c r="I36" i="24"/>
  <c r="K36" i="24"/>
  <c r="K34" i="24" s="1"/>
  <c r="O36" i="24"/>
  <c r="Q36" i="24"/>
  <c r="V36" i="24"/>
  <c r="V34" i="24" s="1"/>
  <c r="AE38" i="24"/>
  <c r="G33" i="23"/>
  <c r="G9" i="23"/>
  <c r="M9" i="23" s="1"/>
  <c r="I9" i="23"/>
  <c r="I8" i="23" s="1"/>
  <c r="K9" i="23"/>
  <c r="K8" i="23" s="1"/>
  <c r="O9" i="23"/>
  <c r="Q9" i="23"/>
  <c r="Q8" i="23" s="1"/>
  <c r="V9" i="23"/>
  <c r="V8" i="23" s="1"/>
  <c r="G10" i="23"/>
  <c r="I10" i="23"/>
  <c r="K10" i="23"/>
  <c r="M10" i="23"/>
  <c r="O10" i="23"/>
  <c r="Q10" i="23"/>
  <c r="V10" i="23"/>
  <c r="G11" i="23"/>
  <c r="I11" i="23"/>
  <c r="K11" i="23"/>
  <c r="M11" i="23"/>
  <c r="O11" i="23"/>
  <c r="Q11" i="23"/>
  <c r="V11" i="23"/>
  <c r="G12" i="23"/>
  <c r="G8" i="23" s="1"/>
  <c r="I12" i="23"/>
  <c r="K12" i="23"/>
  <c r="O12" i="23"/>
  <c r="O8" i="23" s="1"/>
  <c r="Q12" i="23"/>
  <c r="V12" i="23"/>
  <c r="G13" i="23"/>
  <c r="M13" i="23" s="1"/>
  <c r="I13" i="23"/>
  <c r="K13" i="23"/>
  <c r="O13" i="23"/>
  <c r="Q13" i="23"/>
  <c r="V13" i="23"/>
  <c r="G14" i="23"/>
  <c r="I14" i="23"/>
  <c r="K14" i="23"/>
  <c r="M14" i="23"/>
  <c r="O14" i="23"/>
  <c r="Q14" i="23"/>
  <c r="V14" i="23"/>
  <c r="G15" i="23"/>
  <c r="I15" i="23"/>
  <c r="K15" i="23"/>
  <c r="M15" i="23"/>
  <c r="O15" i="23"/>
  <c r="Q15" i="23"/>
  <c r="V15" i="23"/>
  <c r="G16" i="23"/>
  <c r="O16" i="23"/>
  <c r="G17" i="23"/>
  <c r="M17" i="23" s="1"/>
  <c r="M16" i="23" s="1"/>
  <c r="I17" i="23"/>
  <c r="I16" i="23" s="1"/>
  <c r="K17" i="23"/>
  <c r="K16" i="23" s="1"/>
  <c r="O17" i="23"/>
  <c r="Q17" i="23"/>
  <c r="Q16" i="23" s="1"/>
  <c r="V17" i="23"/>
  <c r="V16" i="23" s="1"/>
  <c r="G18" i="23"/>
  <c r="I18" i="23"/>
  <c r="K18" i="23"/>
  <c r="M18" i="23"/>
  <c r="O18" i="23"/>
  <c r="Q18" i="23"/>
  <c r="V18" i="23"/>
  <c r="G20" i="23"/>
  <c r="G19" i="23" s="1"/>
  <c r="I20" i="23"/>
  <c r="I19" i="23" s="1"/>
  <c r="K20" i="23"/>
  <c r="K19" i="23" s="1"/>
  <c r="O20" i="23"/>
  <c r="O19" i="23" s="1"/>
  <c r="Q20" i="23"/>
  <c r="Q19" i="23" s="1"/>
  <c r="V20" i="23"/>
  <c r="V19" i="23" s="1"/>
  <c r="G21" i="23"/>
  <c r="M21" i="23" s="1"/>
  <c r="I21" i="23"/>
  <c r="K21" i="23"/>
  <c r="O21" i="23"/>
  <c r="Q21" i="23"/>
  <c r="V21" i="23"/>
  <c r="G22" i="23"/>
  <c r="I22" i="23"/>
  <c r="K22" i="23"/>
  <c r="M22" i="23"/>
  <c r="O22" i="23"/>
  <c r="Q22" i="23"/>
  <c r="V22" i="23"/>
  <c r="G23" i="23"/>
  <c r="I23" i="23"/>
  <c r="K23" i="23"/>
  <c r="M23" i="23"/>
  <c r="O23" i="23"/>
  <c r="Q23" i="23"/>
  <c r="V23" i="23"/>
  <c r="G24" i="23"/>
  <c r="M24" i="23" s="1"/>
  <c r="I24" i="23"/>
  <c r="K24" i="23"/>
  <c r="O24" i="23"/>
  <c r="Q24" i="23"/>
  <c r="V24" i="23"/>
  <c r="G25" i="23"/>
  <c r="M25" i="23" s="1"/>
  <c r="I25" i="23"/>
  <c r="K25" i="23"/>
  <c r="O25" i="23"/>
  <c r="Q25" i="23"/>
  <c r="V25" i="23"/>
  <c r="G26" i="23"/>
  <c r="I26" i="23"/>
  <c r="K26" i="23"/>
  <c r="M26" i="23"/>
  <c r="O26" i="23"/>
  <c r="Q26" i="23"/>
  <c r="V26" i="23"/>
  <c r="G27" i="23"/>
  <c r="I27" i="23"/>
  <c r="K27" i="23"/>
  <c r="M27" i="23"/>
  <c r="O27" i="23"/>
  <c r="Q27" i="23"/>
  <c r="V27" i="23"/>
  <c r="G28" i="23"/>
  <c r="M28" i="23" s="1"/>
  <c r="I28" i="23"/>
  <c r="K28" i="23"/>
  <c r="O28" i="23"/>
  <c r="Q28" i="23"/>
  <c r="V28" i="23"/>
  <c r="G29" i="23"/>
  <c r="M29" i="23" s="1"/>
  <c r="I29" i="23"/>
  <c r="K29" i="23"/>
  <c r="O29" i="23"/>
  <c r="Q29" i="23"/>
  <c r="V29" i="23"/>
  <c r="G30" i="23"/>
  <c r="I30" i="23"/>
  <c r="K30" i="23"/>
  <c r="M30" i="23"/>
  <c r="O30" i="23"/>
  <c r="Q30" i="23"/>
  <c r="V30" i="23"/>
  <c r="G31" i="23"/>
  <c r="I31" i="23"/>
  <c r="K31" i="23"/>
  <c r="M31" i="23"/>
  <c r="O31" i="23"/>
  <c r="Q31" i="23"/>
  <c r="V31" i="23"/>
  <c r="AE33" i="23"/>
  <c r="AF33" i="23"/>
  <c r="G43" i="22"/>
  <c r="BA10" i="22"/>
  <c r="G9" i="22"/>
  <c r="M9" i="22" s="1"/>
  <c r="I9" i="22"/>
  <c r="I8" i="22" s="1"/>
  <c r="K9" i="22"/>
  <c r="K8" i="22" s="1"/>
  <c r="O9" i="22"/>
  <c r="Q9" i="22"/>
  <c r="Q8" i="22" s="1"/>
  <c r="V9" i="22"/>
  <c r="V8" i="22" s="1"/>
  <c r="G16" i="22"/>
  <c r="I16" i="22"/>
  <c r="K16" i="22"/>
  <c r="M16" i="22"/>
  <c r="O16" i="22"/>
  <c r="Q16" i="22"/>
  <c r="V16" i="22"/>
  <c r="G20" i="22"/>
  <c r="I20" i="22"/>
  <c r="K20" i="22"/>
  <c r="M20" i="22"/>
  <c r="O20" i="22"/>
  <c r="Q20" i="22"/>
  <c r="V20" i="22"/>
  <c r="G23" i="22"/>
  <c r="M23" i="22" s="1"/>
  <c r="I23" i="22"/>
  <c r="K23" i="22"/>
  <c r="O23" i="22"/>
  <c r="O8" i="22" s="1"/>
  <c r="Q23" i="22"/>
  <c r="V23" i="22"/>
  <c r="G25" i="22"/>
  <c r="I25" i="22"/>
  <c r="K25" i="22"/>
  <c r="M25" i="22"/>
  <c r="O25" i="22"/>
  <c r="Q25" i="22"/>
  <c r="V25" i="22"/>
  <c r="G26" i="22"/>
  <c r="M26" i="22" s="1"/>
  <c r="I26" i="22"/>
  <c r="K26" i="22"/>
  <c r="O26" i="22"/>
  <c r="Q26" i="22"/>
  <c r="V26" i="22"/>
  <c r="G31" i="22"/>
  <c r="M31" i="22" s="1"/>
  <c r="M30" i="22" s="1"/>
  <c r="I31" i="22"/>
  <c r="I30" i="22" s="1"/>
  <c r="K31" i="22"/>
  <c r="K30" i="22" s="1"/>
  <c r="O31" i="22"/>
  <c r="O30" i="22" s="1"/>
  <c r="Q31" i="22"/>
  <c r="Q30" i="22" s="1"/>
  <c r="V31" i="22"/>
  <c r="V30" i="22" s="1"/>
  <c r="G33" i="22"/>
  <c r="I33" i="22"/>
  <c r="K33" i="22"/>
  <c r="M33" i="22"/>
  <c r="O33" i="22"/>
  <c r="Q33" i="22"/>
  <c r="V33" i="22"/>
  <c r="G35" i="22"/>
  <c r="I35" i="22"/>
  <c r="K35" i="22"/>
  <c r="M35" i="22"/>
  <c r="O35" i="22"/>
  <c r="Q35" i="22"/>
  <c r="V35" i="22"/>
  <c r="G37" i="22"/>
  <c r="I37" i="22"/>
  <c r="K37" i="22"/>
  <c r="M37" i="22"/>
  <c r="O37" i="22"/>
  <c r="Q37" i="22"/>
  <c r="V37" i="22"/>
  <c r="G39" i="22"/>
  <c r="O39" i="22"/>
  <c r="G40" i="22"/>
  <c r="I40" i="22"/>
  <c r="I39" i="22" s="1"/>
  <c r="K40" i="22"/>
  <c r="K39" i="22" s="1"/>
  <c r="M40" i="22"/>
  <c r="M39" i="22" s="1"/>
  <c r="O40" i="22"/>
  <c r="Q40" i="22"/>
  <c r="Q39" i="22" s="1"/>
  <c r="V40" i="22"/>
  <c r="V39" i="22" s="1"/>
  <c r="AE43" i="22"/>
  <c r="G59" i="21"/>
  <c r="G9" i="21"/>
  <c r="M9" i="21" s="1"/>
  <c r="I9" i="21"/>
  <c r="I8" i="21" s="1"/>
  <c r="K9" i="21"/>
  <c r="K8" i="21" s="1"/>
  <c r="O9" i="21"/>
  <c r="Q9" i="21"/>
  <c r="Q8" i="21" s="1"/>
  <c r="V9" i="21"/>
  <c r="V8" i="21" s="1"/>
  <c r="G17" i="21"/>
  <c r="I17" i="21"/>
  <c r="K17" i="21"/>
  <c r="M17" i="21"/>
  <c r="O17" i="21"/>
  <c r="Q17" i="21"/>
  <c r="V17" i="21"/>
  <c r="G18" i="21"/>
  <c r="I18" i="21"/>
  <c r="K18" i="21"/>
  <c r="M18" i="21"/>
  <c r="O18" i="21"/>
  <c r="Q18" i="21"/>
  <c r="V18" i="21"/>
  <c r="G19" i="21"/>
  <c r="G8" i="21" s="1"/>
  <c r="I19" i="21"/>
  <c r="K19" i="21"/>
  <c r="O19" i="21"/>
  <c r="O8" i="21" s="1"/>
  <c r="Q19" i="21"/>
  <c r="V19" i="21"/>
  <c r="G20" i="21"/>
  <c r="M20" i="21" s="1"/>
  <c r="I20" i="21"/>
  <c r="K20" i="21"/>
  <c r="O20" i="21"/>
  <c r="Q20" i="21"/>
  <c r="V20" i="21"/>
  <c r="G21" i="21"/>
  <c r="I21" i="21"/>
  <c r="K21" i="21"/>
  <c r="M21" i="21"/>
  <c r="O21" i="21"/>
  <c r="Q21" i="21"/>
  <c r="V21" i="21"/>
  <c r="G22" i="21"/>
  <c r="I22" i="21"/>
  <c r="K22" i="21"/>
  <c r="M22" i="21"/>
  <c r="O22" i="21"/>
  <c r="Q22" i="21"/>
  <c r="V22" i="21"/>
  <c r="G23" i="21"/>
  <c r="M23" i="21" s="1"/>
  <c r="I23" i="21"/>
  <c r="K23" i="21"/>
  <c r="O23" i="21"/>
  <c r="Q23" i="21"/>
  <c r="V23" i="21"/>
  <c r="G24" i="21"/>
  <c r="M24" i="21" s="1"/>
  <c r="I24" i="21"/>
  <c r="K24" i="21"/>
  <c r="O24" i="21"/>
  <c r="Q24" i="21"/>
  <c r="V24" i="21"/>
  <c r="G25" i="21"/>
  <c r="I25" i="21"/>
  <c r="K25" i="21"/>
  <c r="M25" i="21"/>
  <c r="O25" i="21"/>
  <c r="Q25" i="21"/>
  <c r="V25" i="21"/>
  <c r="G27" i="21"/>
  <c r="G26" i="21" s="1"/>
  <c r="I27" i="21"/>
  <c r="I26" i="21" s="1"/>
  <c r="K27" i="21"/>
  <c r="K26" i="21" s="1"/>
  <c r="O27" i="21"/>
  <c r="O26" i="21" s="1"/>
  <c r="Q27" i="21"/>
  <c r="Q26" i="21" s="1"/>
  <c r="V27" i="21"/>
  <c r="V26" i="21" s="1"/>
  <c r="G28" i="21"/>
  <c r="M28" i="21" s="1"/>
  <c r="I28" i="21"/>
  <c r="K28" i="21"/>
  <c r="O28" i="21"/>
  <c r="Q28" i="21"/>
  <c r="V28" i="21"/>
  <c r="G29" i="21"/>
  <c r="I29" i="21"/>
  <c r="K29" i="21"/>
  <c r="M29" i="21"/>
  <c r="O29" i="21"/>
  <c r="Q29" i="21"/>
  <c r="V29" i="21"/>
  <c r="G30" i="21"/>
  <c r="I30" i="21"/>
  <c r="K30" i="21"/>
  <c r="M30" i="21"/>
  <c r="O30" i="21"/>
  <c r="Q30" i="21"/>
  <c r="V30" i="21"/>
  <c r="G31" i="21"/>
  <c r="M31" i="21" s="1"/>
  <c r="I31" i="21"/>
  <c r="K31" i="21"/>
  <c r="O31" i="21"/>
  <c r="Q31" i="21"/>
  <c r="V31" i="21"/>
  <c r="G32" i="21"/>
  <c r="M32" i="21" s="1"/>
  <c r="I32" i="21"/>
  <c r="K32" i="21"/>
  <c r="O32" i="21"/>
  <c r="Q32" i="21"/>
  <c r="V32" i="21"/>
  <c r="G33" i="21"/>
  <c r="I33" i="21"/>
  <c r="K33" i="21"/>
  <c r="M33" i="21"/>
  <c r="O33" i="21"/>
  <c r="Q33" i="21"/>
  <c r="V33" i="21"/>
  <c r="G34" i="21"/>
  <c r="I34" i="21"/>
  <c r="K34" i="21"/>
  <c r="M34" i="21"/>
  <c r="O34" i="21"/>
  <c r="Q34" i="21"/>
  <c r="V34" i="21"/>
  <c r="G35" i="21"/>
  <c r="M35" i="21" s="1"/>
  <c r="I35" i="21"/>
  <c r="K35" i="21"/>
  <c r="O35" i="21"/>
  <c r="Q35" i="21"/>
  <c r="V35" i="21"/>
  <c r="G37" i="21"/>
  <c r="I37" i="21"/>
  <c r="K37" i="21"/>
  <c r="K36" i="21" s="1"/>
  <c r="M37" i="21"/>
  <c r="O37" i="21"/>
  <c r="Q37" i="21"/>
  <c r="V37" i="21"/>
  <c r="V36" i="21" s="1"/>
  <c r="G38" i="21"/>
  <c r="G36" i="21" s="1"/>
  <c r="I38" i="21"/>
  <c r="K38" i="21"/>
  <c r="M38" i="21"/>
  <c r="O38" i="21"/>
  <c r="Q38" i="21"/>
  <c r="V38" i="21"/>
  <c r="G39" i="21"/>
  <c r="M39" i="21" s="1"/>
  <c r="I39" i="21"/>
  <c r="K39" i="21"/>
  <c r="O39" i="21"/>
  <c r="O36" i="21" s="1"/>
  <c r="Q39" i="21"/>
  <c r="V39" i="21"/>
  <c r="G40" i="21"/>
  <c r="M40" i="21" s="1"/>
  <c r="I40" i="21"/>
  <c r="I36" i="21" s="1"/>
  <c r="K40" i="21"/>
  <c r="O40" i="21"/>
  <c r="Q40" i="21"/>
  <c r="Q36" i="21" s="1"/>
  <c r="V40" i="21"/>
  <c r="G41" i="21"/>
  <c r="I41" i="21"/>
  <c r="K41" i="21"/>
  <c r="M41" i="21"/>
  <c r="O41" i="21"/>
  <c r="Q41" i="21"/>
  <c r="V41" i="21"/>
  <c r="G42" i="21"/>
  <c r="I42" i="21"/>
  <c r="K42" i="21"/>
  <c r="M42" i="21"/>
  <c r="O42" i="21"/>
  <c r="Q42" i="21"/>
  <c r="V42" i="21"/>
  <c r="G43" i="21"/>
  <c r="M43" i="21" s="1"/>
  <c r="I43" i="21"/>
  <c r="K43" i="21"/>
  <c r="O43" i="21"/>
  <c r="Q43" i="21"/>
  <c r="V43" i="21"/>
  <c r="G44" i="21"/>
  <c r="M44" i="21" s="1"/>
  <c r="I44" i="21"/>
  <c r="K44" i="21"/>
  <c r="O44" i="21"/>
  <c r="Q44" i="21"/>
  <c r="V44" i="21"/>
  <c r="G46" i="21"/>
  <c r="G45" i="21" s="1"/>
  <c r="I46" i="21"/>
  <c r="K46" i="21"/>
  <c r="M46" i="21"/>
  <c r="O46" i="21"/>
  <c r="O45" i="21" s="1"/>
  <c r="Q46" i="21"/>
  <c r="V46" i="21"/>
  <c r="G47" i="21"/>
  <c r="M47" i="21" s="1"/>
  <c r="I47" i="21"/>
  <c r="I45" i="21" s="1"/>
  <c r="K47" i="21"/>
  <c r="O47" i="21"/>
  <c r="Q47" i="21"/>
  <c r="Q45" i="21" s="1"/>
  <c r="V47" i="21"/>
  <c r="G48" i="21"/>
  <c r="M48" i="21" s="1"/>
  <c r="I48" i="21"/>
  <c r="K48" i="21"/>
  <c r="O48" i="21"/>
  <c r="Q48" i="21"/>
  <c r="V48" i="21"/>
  <c r="G49" i="21"/>
  <c r="I49" i="21"/>
  <c r="K49" i="21"/>
  <c r="K45" i="21" s="1"/>
  <c r="M49" i="21"/>
  <c r="O49" i="21"/>
  <c r="Q49" i="21"/>
  <c r="V49" i="21"/>
  <c r="V45" i="21" s="1"/>
  <c r="G50" i="21"/>
  <c r="I50" i="21"/>
  <c r="K50" i="21"/>
  <c r="M50" i="21"/>
  <c r="O50" i="21"/>
  <c r="Q50" i="21"/>
  <c r="V50" i="21"/>
  <c r="G51" i="21"/>
  <c r="M51" i="21" s="1"/>
  <c r="I51" i="21"/>
  <c r="K51" i="21"/>
  <c r="O51" i="21"/>
  <c r="Q51" i="21"/>
  <c r="V51" i="21"/>
  <c r="G52" i="21"/>
  <c r="M52" i="21" s="1"/>
  <c r="I52" i="21"/>
  <c r="K52" i="21"/>
  <c r="O52" i="21"/>
  <c r="Q52" i="21"/>
  <c r="V52" i="21"/>
  <c r="G53" i="21"/>
  <c r="I53" i="21"/>
  <c r="K53" i="21"/>
  <c r="M53" i="21"/>
  <c r="O53" i="21"/>
  <c r="Q53" i="21"/>
  <c r="V53" i="21"/>
  <c r="G54" i="21"/>
  <c r="I54" i="21"/>
  <c r="K54" i="21"/>
  <c r="M54" i="21"/>
  <c r="O54" i="21"/>
  <c r="Q54" i="21"/>
  <c r="V54" i="21"/>
  <c r="G55" i="21"/>
  <c r="M55" i="21" s="1"/>
  <c r="I55" i="21"/>
  <c r="K55" i="21"/>
  <c r="O55" i="21"/>
  <c r="Q55" i="21"/>
  <c r="V55" i="21"/>
  <c r="G56" i="21"/>
  <c r="M56" i="21" s="1"/>
  <c r="I56" i="21"/>
  <c r="K56" i="21"/>
  <c r="O56" i="21"/>
  <c r="Q56" i="21"/>
  <c r="V56" i="21"/>
  <c r="G57" i="21"/>
  <c r="I57" i="21"/>
  <c r="K57" i="21"/>
  <c r="M57" i="21"/>
  <c r="O57" i="21"/>
  <c r="Q57" i="21"/>
  <c r="V57" i="21"/>
  <c r="AE59" i="21"/>
  <c r="AF59" i="21"/>
  <c r="G27" i="20"/>
  <c r="BA16" i="20"/>
  <c r="BA13" i="20"/>
  <c r="BA10" i="20"/>
  <c r="G9" i="20"/>
  <c r="M9" i="20" s="1"/>
  <c r="M8" i="20" s="1"/>
  <c r="I9" i="20"/>
  <c r="I8" i="20" s="1"/>
  <c r="K9" i="20"/>
  <c r="K8" i="20" s="1"/>
  <c r="O9" i="20"/>
  <c r="Q9" i="20"/>
  <c r="Q8" i="20" s="1"/>
  <c r="V9" i="20"/>
  <c r="V8" i="20" s="1"/>
  <c r="G12" i="20"/>
  <c r="I12" i="20"/>
  <c r="K12" i="20"/>
  <c r="M12" i="20"/>
  <c r="O12" i="20"/>
  <c r="Q12" i="20"/>
  <c r="V12" i="20"/>
  <c r="G15" i="20"/>
  <c r="I15" i="20"/>
  <c r="K15" i="20"/>
  <c r="M15" i="20"/>
  <c r="O15" i="20"/>
  <c r="Q15" i="20"/>
  <c r="V15" i="20"/>
  <c r="G17" i="20"/>
  <c r="M17" i="20" s="1"/>
  <c r="I17" i="20"/>
  <c r="K17" i="20"/>
  <c r="O17" i="20"/>
  <c r="O8" i="20" s="1"/>
  <c r="Q17" i="20"/>
  <c r="V17" i="20"/>
  <c r="G19" i="20"/>
  <c r="M19" i="20" s="1"/>
  <c r="I19" i="20"/>
  <c r="K19" i="20"/>
  <c r="O19" i="20"/>
  <c r="Q19" i="20"/>
  <c r="V19" i="20"/>
  <c r="K21" i="20"/>
  <c r="V21" i="20"/>
  <c r="G22" i="20"/>
  <c r="I22" i="20"/>
  <c r="I21" i="20" s="1"/>
  <c r="K22" i="20"/>
  <c r="M22" i="20"/>
  <c r="O22" i="20"/>
  <c r="Q22" i="20"/>
  <c r="Q21" i="20" s="1"/>
  <c r="V22" i="20"/>
  <c r="G23" i="20"/>
  <c r="G21" i="20" s="1"/>
  <c r="I23" i="20"/>
  <c r="K23" i="20"/>
  <c r="O23" i="20"/>
  <c r="O21" i="20" s="1"/>
  <c r="Q23" i="20"/>
  <c r="V23" i="20"/>
  <c r="I24" i="20"/>
  <c r="Q24" i="20"/>
  <c r="G25" i="20"/>
  <c r="M25" i="20" s="1"/>
  <c r="M24" i="20" s="1"/>
  <c r="I25" i="20"/>
  <c r="K25" i="20"/>
  <c r="K24" i="20" s="1"/>
  <c r="O25" i="20"/>
  <c r="O24" i="20" s="1"/>
  <c r="Q25" i="20"/>
  <c r="V25" i="20"/>
  <c r="V24" i="20" s="1"/>
  <c r="AE27" i="20"/>
  <c r="G78" i="19"/>
  <c r="BA62" i="19"/>
  <c r="BA40" i="19"/>
  <c r="BA36" i="19"/>
  <c r="BA33" i="19"/>
  <c r="BA10" i="19"/>
  <c r="G9" i="19"/>
  <c r="M9" i="19" s="1"/>
  <c r="I9" i="19"/>
  <c r="I8" i="19" s="1"/>
  <c r="K9" i="19"/>
  <c r="K8" i="19" s="1"/>
  <c r="O9" i="19"/>
  <c r="Q9" i="19"/>
  <c r="Q8" i="19" s="1"/>
  <c r="V9" i="19"/>
  <c r="V8" i="19" s="1"/>
  <c r="G12" i="19"/>
  <c r="I12" i="19"/>
  <c r="K12" i="19"/>
  <c r="M12" i="19"/>
  <c r="O12" i="19"/>
  <c r="Q12" i="19"/>
  <c r="V12" i="19"/>
  <c r="G16" i="19"/>
  <c r="I16" i="19"/>
  <c r="K16" i="19"/>
  <c r="M16" i="19"/>
  <c r="O16" i="19"/>
  <c r="Q16" i="19"/>
  <c r="V16" i="19"/>
  <c r="G23" i="19"/>
  <c r="M23" i="19" s="1"/>
  <c r="I23" i="19"/>
  <c r="K23" i="19"/>
  <c r="O23" i="19"/>
  <c r="O8" i="19" s="1"/>
  <c r="Q23" i="19"/>
  <c r="V23" i="19"/>
  <c r="G26" i="19"/>
  <c r="M26" i="19" s="1"/>
  <c r="I26" i="19"/>
  <c r="K26" i="19"/>
  <c r="O26" i="19"/>
  <c r="Q26" i="19"/>
  <c r="V26" i="19"/>
  <c r="G29" i="19"/>
  <c r="I29" i="19"/>
  <c r="K29" i="19"/>
  <c r="M29" i="19"/>
  <c r="O29" i="19"/>
  <c r="Q29" i="19"/>
  <c r="V29" i="19"/>
  <c r="G31" i="19"/>
  <c r="I31" i="19"/>
  <c r="K31" i="19"/>
  <c r="M31" i="19"/>
  <c r="O31" i="19"/>
  <c r="Q31" i="19"/>
  <c r="V31" i="19"/>
  <c r="G32" i="19"/>
  <c r="M32" i="19" s="1"/>
  <c r="I32" i="19"/>
  <c r="K32" i="19"/>
  <c r="O32" i="19"/>
  <c r="Q32" i="19"/>
  <c r="V32" i="19"/>
  <c r="G35" i="19"/>
  <c r="M35" i="19" s="1"/>
  <c r="I35" i="19"/>
  <c r="K35" i="19"/>
  <c r="O35" i="19"/>
  <c r="Q35" i="19"/>
  <c r="V35" i="19"/>
  <c r="G39" i="19"/>
  <c r="I39" i="19"/>
  <c r="K39" i="19"/>
  <c r="M39" i="19"/>
  <c r="O39" i="19"/>
  <c r="Q39" i="19"/>
  <c r="V39" i="19"/>
  <c r="G43" i="19"/>
  <c r="I43" i="19"/>
  <c r="K43" i="19"/>
  <c r="M43" i="19"/>
  <c r="O43" i="19"/>
  <c r="Q43" i="19"/>
  <c r="V43" i="19"/>
  <c r="G47" i="19"/>
  <c r="M47" i="19" s="1"/>
  <c r="I47" i="19"/>
  <c r="K47" i="19"/>
  <c r="O47" i="19"/>
  <c r="Q47" i="19"/>
  <c r="V47" i="19"/>
  <c r="G49" i="19"/>
  <c r="I49" i="19"/>
  <c r="O49" i="19"/>
  <c r="Q49" i="19"/>
  <c r="G50" i="19"/>
  <c r="I50" i="19"/>
  <c r="K50" i="19"/>
  <c r="K49" i="19" s="1"/>
  <c r="M50" i="19"/>
  <c r="M49" i="19" s="1"/>
  <c r="O50" i="19"/>
  <c r="Q50" i="19"/>
  <c r="V50" i="19"/>
  <c r="V49" i="19" s="1"/>
  <c r="G53" i="19"/>
  <c r="I53" i="19"/>
  <c r="K53" i="19"/>
  <c r="M53" i="19"/>
  <c r="O53" i="19"/>
  <c r="Q53" i="19"/>
  <c r="V53" i="19"/>
  <c r="G56" i="19"/>
  <c r="M56" i="19" s="1"/>
  <c r="I56" i="19"/>
  <c r="I55" i="19" s="1"/>
  <c r="K56" i="19"/>
  <c r="K55" i="19" s="1"/>
  <c r="O56" i="19"/>
  <c r="Q56" i="19"/>
  <c r="Q55" i="19" s="1"/>
  <c r="V56" i="19"/>
  <c r="V55" i="19" s="1"/>
  <c r="G61" i="19"/>
  <c r="I61" i="19"/>
  <c r="K61" i="19"/>
  <c r="M61" i="19"/>
  <c r="O61" i="19"/>
  <c r="Q61" i="19"/>
  <c r="V61" i="19"/>
  <c r="G64" i="19"/>
  <c r="I64" i="19"/>
  <c r="K64" i="19"/>
  <c r="M64" i="19"/>
  <c r="O64" i="19"/>
  <c r="Q64" i="19"/>
  <c r="V64" i="19"/>
  <c r="G66" i="19"/>
  <c r="M66" i="19" s="1"/>
  <c r="I66" i="19"/>
  <c r="K66" i="19"/>
  <c r="O66" i="19"/>
  <c r="O55" i="19" s="1"/>
  <c r="Q66" i="19"/>
  <c r="V66" i="19"/>
  <c r="G68" i="19"/>
  <c r="I68" i="19"/>
  <c r="O68" i="19"/>
  <c r="Q68" i="19"/>
  <c r="G69" i="19"/>
  <c r="I69" i="19"/>
  <c r="K69" i="19"/>
  <c r="K68" i="19" s="1"/>
  <c r="M69" i="19"/>
  <c r="M68" i="19" s="1"/>
  <c r="O69" i="19"/>
  <c r="Q69" i="19"/>
  <c r="V69" i="19"/>
  <c r="V68" i="19" s="1"/>
  <c r="G71" i="19"/>
  <c r="M71" i="19" s="1"/>
  <c r="M70" i="19" s="1"/>
  <c r="I71" i="19"/>
  <c r="I70" i="19" s="1"/>
  <c r="K71" i="19"/>
  <c r="O71" i="19"/>
  <c r="O70" i="19" s="1"/>
  <c r="Q71" i="19"/>
  <c r="Q70" i="19" s="1"/>
  <c r="V71" i="19"/>
  <c r="G73" i="19"/>
  <c r="M73" i="19" s="1"/>
  <c r="I73" i="19"/>
  <c r="K73" i="19"/>
  <c r="O73" i="19"/>
  <c r="Q73" i="19"/>
  <c r="V73" i="19"/>
  <c r="G75" i="19"/>
  <c r="I75" i="19"/>
  <c r="K75" i="19"/>
  <c r="K70" i="19" s="1"/>
  <c r="M75" i="19"/>
  <c r="O75" i="19"/>
  <c r="Q75" i="19"/>
  <c r="V75" i="19"/>
  <c r="V70" i="19" s="1"/>
  <c r="AE78" i="19"/>
  <c r="G94" i="18"/>
  <c r="G9" i="18"/>
  <c r="M9" i="18" s="1"/>
  <c r="I9" i="18"/>
  <c r="I8" i="18" s="1"/>
  <c r="K9" i="18"/>
  <c r="K8" i="18" s="1"/>
  <c r="O9" i="18"/>
  <c r="Q9" i="18"/>
  <c r="Q8" i="18" s="1"/>
  <c r="V9" i="18"/>
  <c r="V8" i="18" s="1"/>
  <c r="G11" i="18"/>
  <c r="I11" i="18"/>
  <c r="K11" i="18"/>
  <c r="M11" i="18"/>
  <c r="O11" i="18"/>
  <c r="Q11" i="18"/>
  <c r="V11" i="18"/>
  <c r="G12" i="18"/>
  <c r="I12" i="18"/>
  <c r="K12" i="18"/>
  <c r="M12" i="18"/>
  <c r="O12" i="18"/>
  <c r="Q12" i="18"/>
  <c r="V12" i="18"/>
  <c r="G13" i="18"/>
  <c r="G8" i="18" s="1"/>
  <c r="I13" i="18"/>
  <c r="K13" i="18"/>
  <c r="O13" i="18"/>
  <c r="O8" i="18" s="1"/>
  <c r="Q13" i="18"/>
  <c r="V13" i="18"/>
  <c r="G15" i="18"/>
  <c r="M15" i="18" s="1"/>
  <c r="I15" i="18"/>
  <c r="K15" i="18"/>
  <c r="O15" i="18"/>
  <c r="Q15" i="18"/>
  <c r="V15" i="18"/>
  <c r="G16" i="18"/>
  <c r="I16" i="18"/>
  <c r="K16" i="18"/>
  <c r="M16" i="18"/>
  <c r="O16" i="18"/>
  <c r="Q16" i="18"/>
  <c r="V16" i="18"/>
  <c r="G18" i="18"/>
  <c r="I18" i="18"/>
  <c r="K18" i="18"/>
  <c r="M18" i="18"/>
  <c r="O18" i="18"/>
  <c r="Q18" i="18"/>
  <c r="V18" i="18"/>
  <c r="G19" i="18"/>
  <c r="M19" i="18" s="1"/>
  <c r="I19" i="18"/>
  <c r="K19" i="18"/>
  <c r="O19" i="18"/>
  <c r="Q19" i="18"/>
  <c r="V19" i="18"/>
  <c r="G20" i="18"/>
  <c r="I20" i="18"/>
  <c r="O20" i="18"/>
  <c r="Q20" i="18"/>
  <c r="G21" i="18"/>
  <c r="M21" i="18" s="1"/>
  <c r="M20" i="18" s="1"/>
  <c r="I21" i="18"/>
  <c r="K21" i="18"/>
  <c r="K20" i="18" s="1"/>
  <c r="O21" i="18"/>
  <c r="Q21" i="18"/>
  <c r="V21" i="18"/>
  <c r="V20" i="18" s="1"/>
  <c r="K23" i="18"/>
  <c r="V23" i="18"/>
  <c r="G24" i="18"/>
  <c r="G23" i="18" s="1"/>
  <c r="I24" i="18"/>
  <c r="I23" i="18" s="1"/>
  <c r="K24" i="18"/>
  <c r="O24" i="18"/>
  <c r="O23" i="18" s="1"/>
  <c r="Q24" i="18"/>
  <c r="Q23" i="18" s="1"/>
  <c r="V24" i="18"/>
  <c r="G26" i="18"/>
  <c r="I26" i="18"/>
  <c r="I25" i="18" s="1"/>
  <c r="K26" i="18"/>
  <c r="K25" i="18" s="1"/>
  <c r="M26" i="18"/>
  <c r="M25" i="18" s="1"/>
  <c r="O26" i="18"/>
  <c r="Q26" i="18"/>
  <c r="Q25" i="18" s="1"/>
  <c r="V26" i="18"/>
  <c r="V25" i="18" s="1"/>
  <c r="G27" i="18"/>
  <c r="I27" i="18"/>
  <c r="K27" i="18"/>
  <c r="M27" i="18"/>
  <c r="O27" i="18"/>
  <c r="Q27" i="18"/>
  <c r="V27" i="18"/>
  <c r="G28" i="18"/>
  <c r="G25" i="18" s="1"/>
  <c r="I28" i="18"/>
  <c r="K28" i="18"/>
  <c r="M28" i="18"/>
  <c r="O28" i="18"/>
  <c r="O25" i="18" s="1"/>
  <c r="Q28" i="18"/>
  <c r="V28" i="18"/>
  <c r="G29" i="18"/>
  <c r="O29" i="18"/>
  <c r="G30" i="18"/>
  <c r="I30" i="18"/>
  <c r="I29" i="18" s="1"/>
  <c r="K30" i="18"/>
  <c r="K29" i="18" s="1"/>
  <c r="M30" i="18"/>
  <c r="M29" i="18" s="1"/>
  <c r="O30" i="18"/>
  <c r="Q30" i="18"/>
  <c r="Q29" i="18" s="1"/>
  <c r="V30" i="18"/>
  <c r="V29" i="18" s="1"/>
  <c r="G31" i="18"/>
  <c r="I31" i="18"/>
  <c r="K31" i="18"/>
  <c r="M31" i="18"/>
  <c r="O31" i="18"/>
  <c r="Q31" i="18"/>
  <c r="V31" i="18"/>
  <c r="G33" i="18"/>
  <c r="G32" i="18" s="1"/>
  <c r="I33" i="18"/>
  <c r="I32" i="18" s="1"/>
  <c r="K33" i="18"/>
  <c r="K32" i="18" s="1"/>
  <c r="O33" i="18"/>
  <c r="O32" i="18" s="1"/>
  <c r="Q33" i="18"/>
  <c r="Q32" i="18" s="1"/>
  <c r="V33" i="18"/>
  <c r="V32" i="18" s="1"/>
  <c r="G34" i="18"/>
  <c r="I34" i="18"/>
  <c r="K34" i="18"/>
  <c r="M34" i="18"/>
  <c r="O34" i="18"/>
  <c r="Q34" i="18"/>
  <c r="V34" i="18"/>
  <c r="G35" i="18"/>
  <c r="I35" i="18"/>
  <c r="K35" i="18"/>
  <c r="M35" i="18"/>
  <c r="O35" i="18"/>
  <c r="Q35" i="18"/>
  <c r="V35" i="18"/>
  <c r="G37" i="18"/>
  <c r="G36" i="18" s="1"/>
  <c r="I37" i="18"/>
  <c r="I36" i="18" s="1"/>
  <c r="K37" i="18"/>
  <c r="K36" i="18" s="1"/>
  <c r="O37" i="18"/>
  <c r="O36" i="18" s="1"/>
  <c r="Q37" i="18"/>
  <c r="Q36" i="18" s="1"/>
  <c r="V37" i="18"/>
  <c r="V36" i="18" s="1"/>
  <c r="G39" i="18"/>
  <c r="I39" i="18"/>
  <c r="K39" i="18"/>
  <c r="K38" i="18" s="1"/>
  <c r="M39" i="18"/>
  <c r="O39" i="18"/>
  <c r="Q39" i="18"/>
  <c r="V39" i="18"/>
  <c r="V38" i="18" s="1"/>
  <c r="G40" i="18"/>
  <c r="G38" i="18" s="1"/>
  <c r="I40" i="18"/>
  <c r="K40" i="18"/>
  <c r="O40" i="18"/>
  <c r="O38" i="18" s="1"/>
  <c r="Q40" i="18"/>
  <c r="V40" i="18"/>
  <c r="G41" i="18"/>
  <c r="M41" i="18" s="1"/>
  <c r="I41" i="18"/>
  <c r="I38" i="18" s="1"/>
  <c r="K41" i="18"/>
  <c r="O41" i="18"/>
  <c r="Q41" i="18"/>
  <c r="Q38" i="18" s="1"/>
  <c r="V41" i="18"/>
  <c r="G42" i="18"/>
  <c r="M42" i="18" s="1"/>
  <c r="I42" i="18"/>
  <c r="K42" i="18"/>
  <c r="O42" i="18"/>
  <c r="Q42" i="18"/>
  <c r="V42" i="18"/>
  <c r="G43" i="18"/>
  <c r="I43" i="18"/>
  <c r="K43" i="18"/>
  <c r="M43" i="18"/>
  <c r="O43" i="18"/>
  <c r="Q43" i="18"/>
  <c r="V43" i="18"/>
  <c r="G44" i="18"/>
  <c r="M44" i="18" s="1"/>
  <c r="I44" i="18"/>
  <c r="K44" i="18"/>
  <c r="O44" i="18"/>
  <c r="Q44" i="18"/>
  <c r="V44" i="18"/>
  <c r="G45" i="18"/>
  <c r="M45" i="18" s="1"/>
  <c r="I45" i="18"/>
  <c r="K45" i="18"/>
  <c r="O45" i="18"/>
  <c r="Q45" i="18"/>
  <c r="V45" i="18"/>
  <c r="G46" i="18"/>
  <c r="M46" i="18" s="1"/>
  <c r="I46" i="18"/>
  <c r="K46" i="18"/>
  <c r="O46" i="18"/>
  <c r="Q46" i="18"/>
  <c r="V46" i="18"/>
  <c r="G48" i="18"/>
  <c r="I48" i="18"/>
  <c r="K48" i="18"/>
  <c r="M48" i="18"/>
  <c r="O48" i="18"/>
  <c r="Q48" i="18"/>
  <c r="V48" i="18"/>
  <c r="G49" i="18"/>
  <c r="M49" i="18" s="1"/>
  <c r="I49" i="18"/>
  <c r="K49" i="18"/>
  <c r="O49" i="18"/>
  <c r="Q49" i="18"/>
  <c r="V49" i="18"/>
  <c r="G50" i="18"/>
  <c r="M50" i="18" s="1"/>
  <c r="I50" i="18"/>
  <c r="K50" i="18"/>
  <c r="O50" i="18"/>
  <c r="Q50" i="18"/>
  <c r="V50" i="18"/>
  <c r="G52" i="18"/>
  <c r="I52" i="18"/>
  <c r="K52" i="18"/>
  <c r="M52" i="18"/>
  <c r="O52" i="18"/>
  <c r="Q52" i="18"/>
  <c r="V52" i="18"/>
  <c r="G54" i="18"/>
  <c r="G51" i="18" s="1"/>
  <c r="I54" i="18"/>
  <c r="K54" i="18"/>
  <c r="O54" i="18"/>
  <c r="O51" i="18" s="1"/>
  <c r="Q54" i="18"/>
  <c r="V54" i="18"/>
  <c r="G56" i="18"/>
  <c r="M56" i="18" s="1"/>
  <c r="I56" i="18"/>
  <c r="I51" i="18" s="1"/>
  <c r="K56" i="18"/>
  <c r="O56" i="18"/>
  <c r="Q56" i="18"/>
  <c r="Q51" i="18" s="1"/>
  <c r="V56" i="18"/>
  <c r="G58" i="18"/>
  <c r="M58" i="18" s="1"/>
  <c r="I58" i="18"/>
  <c r="K58" i="18"/>
  <c r="K51" i="18" s="1"/>
  <c r="O58" i="18"/>
  <c r="Q58" i="18"/>
  <c r="V58" i="18"/>
  <c r="V51" i="18" s="1"/>
  <c r="G59" i="18"/>
  <c r="I59" i="18"/>
  <c r="K59" i="18"/>
  <c r="M59" i="18"/>
  <c r="O59" i="18"/>
  <c r="Q59" i="18"/>
  <c r="V59" i="18"/>
  <c r="G60" i="18"/>
  <c r="M60" i="18" s="1"/>
  <c r="I60" i="18"/>
  <c r="K60" i="18"/>
  <c r="O60" i="18"/>
  <c r="Q60" i="18"/>
  <c r="V60" i="18"/>
  <c r="G61" i="18"/>
  <c r="M61" i="18" s="1"/>
  <c r="I61" i="18"/>
  <c r="K61" i="18"/>
  <c r="O61" i="18"/>
  <c r="Q61" i="18"/>
  <c r="V61" i="18"/>
  <c r="G62" i="18"/>
  <c r="M62" i="18" s="1"/>
  <c r="I62" i="18"/>
  <c r="K62" i="18"/>
  <c r="O62" i="18"/>
  <c r="Q62" i="18"/>
  <c r="V62" i="18"/>
  <c r="G63" i="18"/>
  <c r="I63" i="18"/>
  <c r="K63" i="18"/>
  <c r="M63" i="18"/>
  <c r="O63" i="18"/>
  <c r="Q63" i="18"/>
  <c r="V63" i="18"/>
  <c r="G64" i="18"/>
  <c r="M64" i="18" s="1"/>
  <c r="I64" i="18"/>
  <c r="K64" i="18"/>
  <c r="O64" i="18"/>
  <c r="Q64" i="18"/>
  <c r="V64" i="18"/>
  <c r="G65" i="18"/>
  <c r="M65" i="18" s="1"/>
  <c r="I65" i="18"/>
  <c r="K65" i="18"/>
  <c r="O65" i="18"/>
  <c r="Q65" i="18"/>
  <c r="V65" i="18"/>
  <c r="G66" i="18"/>
  <c r="M66" i="18" s="1"/>
  <c r="I66" i="18"/>
  <c r="K66" i="18"/>
  <c r="O66" i="18"/>
  <c r="Q66" i="18"/>
  <c r="V66" i="18"/>
  <c r="G67" i="18"/>
  <c r="I67" i="18"/>
  <c r="K67" i="18"/>
  <c r="M67" i="18"/>
  <c r="O67" i="18"/>
  <c r="Q67" i="18"/>
  <c r="V67" i="18"/>
  <c r="G69" i="18"/>
  <c r="M69" i="18" s="1"/>
  <c r="I69" i="18"/>
  <c r="K69" i="18"/>
  <c r="O69" i="18"/>
  <c r="Q69" i="18"/>
  <c r="V69" i="18"/>
  <c r="G70" i="18"/>
  <c r="M70" i="18" s="1"/>
  <c r="I70" i="18"/>
  <c r="K70" i="18"/>
  <c r="O70" i="18"/>
  <c r="Q70" i="18"/>
  <c r="V70" i="18"/>
  <c r="G71" i="18"/>
  <c r="M71" i="18" s="1"/>
  <c r="I71" i="18"/>
  <c r="K71" i="18"/>
  <c r="O71" i="18"/>
  <c r="Q71" i="18"/>
  <c r="V71" i="18"/>
  <c r="G72" i="18"/>
  <c r="I72" i="18"/>
  <c r="K72" i="18"/>
  <c r="M72" i="18"/>
  <c r="O72" i="18"/>
  <c r="Q72" i="18"/>
  <c r="V72" i="18"/>
  <c r="G73" i="18"/>
  <c r="M73" i="18" s="1"/>
  <c r="I73" i="18"/>
  <c r="K73" i="18"/>
  <c r="O73" i="18"/>
  <c r="Q73" i="18"/>
  <c r="V73" i="18"/>
  <c r="G74" i="18"/>
  <c r="M74" i="18" s="1"/>
  <c r="I74" i="18"/>
  <c r="K74" i="18"/>
  <c r="O74" i="18"/>
  <c r="Q74" i="18"/>
  <c r="V74" i="18"/>
  <c r="G75" i="18"/>
  <c r="M75" i="18" s="1"/>
  <c r="I75" i="18"/>
  <c r="K75" i="18"/>
  <c r="O75" i="18"/>
  <c r="Q75" i="18"/>
  <c r="V75" i="18"/>
  <c r="G76" i="18"/>
  <c r="I76" i="18"/>
  <c r="K76" i="18"/>
  <c r="M76" i="18"/>
  <c r="O76" i="18"/>
  <c r="Q76" i="18"/>
  <c r="V76" i="18"/>
  <c r="G78" i="18"/>
  <c r="M78" i="18" s="1"/>
  <c r="I78" i="18"/>
  <c r="K78" i="18"/>
  <c r="O78" i="18"/>
  <c r="Q78" i="18"/>
  <c r="V78" i="18"/>
  <c r="G79" i="18"/>
  <c r="M79" i="18" s="1"/>
  <c r="I79" i="18"/>
  <c r="K79" i="18"/>
  <c r="O79" i="18"/>
  <c r="Q79" i="18"/>
  <c r="V79" i="18"/>
  <c r="G81" i="18"/>
  <c r="I81" i="18"/>
  <c r="I80" i="18" s="1"/>
  <c r="K81" i="18"/>
  <c r="M81" i="18"/>
  <c r="O81" i="18"/>
  <c r="Q81" i="18"/>
  <c r="Q80" i="18" s="1"/>
  <c r="V81" i="18"/>
  <c r="G83" i="18"/>
  <c r="G80" i="18" s="1"/>
  <c r="I83" i="18"/>
  <c r="K83" i="18"/>
  <c r="K80" i="18" s="1"/>
  <c r="O83" i="18"/>
  <c r="O80" i="18" s="1"/>
  <c r="Q83" i="18"/>
  <c r="V83" i="18"/>
  <c r="V80" i="18" s="1"/>
  <c r="G84" i="18"/>
  <c r="I84" i="18"/>
  <c r="K84" i="18"/>
  <c r="M84" i="18"/>
  <c r="O84" i="18"/>
  <c r="Q84" i="18"/>
  <c r="V84" i="18"/>
  <c r="G85" i="18"/>
  <c r="M85" i="18" s="1"/>
  <c r="I85" i="18"/>
  <c r="K85" i="18"/>
  <c r="O85" i="18"/>
  <c r="Q85" i="18"/>
  <c r="V85" i="18"/>
  <c r="G86" i="18"/>
  <c r="I86" i="18"/>
  <c r="K86" i="18"/>
  <c r="M86" i="18"/>
  <c r="O86" i="18"/>
  <c r="Q86" i="18"/>
  <c r="V86" i="18"/>
  <c r="G87" i="18"/>
  <c r="M87" i="18" s="1"/>
  <c r="I87" i="18"/>
  <c r="K87" i="18"/>
  <c r="O87" i="18"/>
  <c r="Q87" i="18"/>
  <c r="V87" i="18"/>
  <c r="G88" i="18"/>
  <c r="I88" i="18"/>
  <c r="K88" i="18"/>
  <c r="M88" i="18"/>
  <c r="O88" i="18"/>
  <c r="Q88" i="18"/>
  <c r="V88" i="18"/>
  <c r="G89" i="18"/>
  <c r="M89" i="18" s="1"/>
  <c r="I89" i="18"/>
  <c r="K89" i="18"/>
  <c r="O89" i="18"/>
  <c r="Q89" i="18"/>
  <c r="V89" i="18"/>
  <c r="G90" i="18"/>
  <c r="I90" i="18"/>
  <c r="K90" i="18"/>
  <c r="M90" i="18"/>
  <c r="O90" i="18"/>
  <c r="Q90" i="18"/>
  <c r="V90" i="18"/>
  <c r="G91" i="18"/>
  <c r="M91" i="18" s="1"/>
  <c r="I91" i="18"/>
  <c r="K91" i="18"/>
  <c r="O91" i="18"/>
  <c r="Q91" i="18"/>
  <c r="V91" i="18"/>
  <c r="G92" i="18"/>
  <c r="I92" i="18"/>
  <c r="K92" i="18"/>
  <c r="M92" i="18"/>
  <c r="O92" i="18"/>
  <c r="Q92" i="18"/>
  <c r="V92" i="18"/>
  <c r="AE94" i="18"/>
  <c r="AF94" i="18"/>
  <c r="G64" i="17"/>
  <c r="G9" i="17"/>
  <c r="G8" i="17" s="1"/>
  <c r="I9" i="17"/>
  <c r="I8" i="17" s="1"/>
  <c r="K9" i="17"/>
  <c r="K8" i="17" s="1"/>
  <c r="O9" i="17"/>
  <c r="O8" i="17" s="1"/>
  <c r="Q9" i="17"/>
  <c r="Q8" i="17" s="1"/>
  <c r="V9" i="17"/>
  <c r="V8" i="17" s="1"/>
  <c r="G10" i="17"/>
  <c r="I10" i="17"/>
  <c r="K10" i="17"/>
  <c r="M10" i="17"/>
  <c r="O10" i="17"/>
  <c r="Q10" i="17"/>
  <c r="V10" i="17"/>
  <c r="G11" i="17"/>
  <c r="I11" i="17"/>
  <c r="K11" i="17"/>
  <c r="M11" i="17"/>
  <c r="O11" i="17"/>
  <c r="Q11" i="17"/>
  <c r="V11" i="17"/>
  <c r="G12" i="17"/>
  <c r="I12" i="17"/>
  <c r="K12" i="17"/>
  <c r="M12" i="17"/>
  <c r="O12" i="17"/>
  <c r="Q12" i="17"/>
  <c r="V12" i="17"/>
  <c r="G13" i="17"/>
  <c r="M13" i="17" s="1"/>
  <c r="I13" i="17"/>
  <c r="K13" i="17"/>
  <c r="O13" i="17"/>
  <c r="Q13" i="17"/>
  <c r="V13" i="17"/>
  <c r="G14" i="17"/>
  <c r="I14" i="17"/>
  <c r="K14" i="17"/>
  <c r="M14" i="17"/>
  <c r="O14" i="17"/>
  <c r="Q14" i="17"/>
  <c r="V14" i="17"/>
  <c r="G15" i="17"/>
  <c r="I15" i="17"/>
  <c r="K15" i="17"/>
  <c r="M15" i="17"/>
  <c r="O15" i="17"/>
  <c r="Q15" i="17"/>
  <c r="V15" i="17"/>
  <c r="G16" i="17"/>
  <c r="I16" i="17"/>
  <c r="K16" i="17"/>
  <c r="M16" i="17"/>
  <c r="O16" i="17"/>
  <c r="Q16" i="17"/>
  <c r="V16" i="17"/>
  <c r="G17" i="17"/>
  <c r="M17" i="17" s="1"/>
  <c r="I17" i="17"/>
  <c r="K17" i="17"/>
  <c r="O17" i="17"/>
  <c r="Q17" i="17"/>
  <c r="V17" i="17"/>
  <c r="G18" i="17"/>
  <c r="I18" i="17"/>
  <c r="K18" i="17"/>
  <c r="M18" i="17"/>
  <c r="O18" i="17"/>
  <c r="Q18" i="17"/>
  <c r="V18" i="17"/>
  <c r="G19" i="17"/>
  <c r="I19" i="17"/>
  <c r="K19" i="17"/>
  <c r="M19" i="17"/>
  <c r="O19" i="17"/>
  <c r="Q19" i="17"/>
  <c r="V19" i="17"/>
  <c r="G20" i="17"/>
  <c r="I20" i="17"/>
  <c r="K20" i="17"/>
  <c r="M20" i="17"/>
  <c r="O20" i="17"/>
  <c r="Q20" i="17"/>
  <c r="V20" i="17"/>
  <c r="G21" i="17"/>
  <c r="M21" i="17" s="1"/>
  <c r="I21" i="17"/>
  <c r="K21" i="17"/>
  <c r="O21" i="17"/>
  <c r="Q21" i="17"/>
  <c r="V21" i="17"/>
  <c r="G22" i="17"/>
  <c r="I22" i="17"/>
  <c r="K22" i="17"/>
  <c r="M22" i="17"/>
  <c r="O22" i="17"/>
  <c r="Q22" i="17"/>
  <c r="V22" i="17"/>
  <c r="G23" i="17"/>
  <c r="I23" i="17"/>
  <c r="K23" i="17"/>
  <c r="M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M29" i="17" s="1"/>
  <c r="I29" i="17"/>
  <c r="K29" i="17"/>
  <c r="O29" i="17"/>
  <c r="Q29" i="17"/>
  <c r="V29" i="17"/>
  <c r="G30" i="17"/>
  <c r="I30" i="17"/>
  <c r="K30" i="17"/>
  <c r="M30" i="17"/>
  <c r="O30" i="17"/>
  <c r="Q30" i="17"/>
  <c r="V30" i="17"/>
  <c r="G31" i="17"/>
  <c r="I31" i="17"/>
  <c r="K31" i="17"/>
  <c r="M31" i="17"/>
  <c r="O31" i="17"/>
  <c r="Q31" i="17"/>
  <c r="V31" i="17"/>
  <c r="G32" i="17"/>
  <c r="I32" i="17"/>
  <c r="K32" i="17"/>
  <c r="M32" i="17"/>
  <c r="O32" i="17"/>
  <c r="Q32" i="17"/>
  <c r="V32" i="17"/>
  <c r="G33" i="17"/>
  <c r="M33" i="17" s="1"/>
  <c r="I33" i="17"/>
  <c r="K33" i="17"/>
  <c r="O33" i="17"/>
  <c r="Q33" i="17"/>
  <c r="V33" i="17"/>
  <c r="G34" i="17"/>
  <c r="I34" i="17"/>
  <c r="K34" i="17"/>
  <c r="M34" i="17"/>
  <c r="O34" i="17"/>
  <c r="Q34" i="17"/>
  <c r="V34" i="17"/>
  <c r="G35" i="17"/>
  <c r="I35" i="17"/>
  <c r="K35" i="17"/>
  <c r="M35" i="17"/>
  <c r="O35" i="17"/>
  <c r="Q35" i="17"/>
  <c r="V35" i="17"/>
  <c r="G36" i="17"/>
  <c r="I36" i="17"/>
  <c r="K36" i="17"/>
  <c r="M36" i="17"/>
  <c r="O36" i="17"/>
  <c r="Q36" i="17"/>
  <c r="V36" i="17"/>
  <c r="G37" i="17"/>
  <c r="M37" i="17" s="1"/>
  <c r="I37" i="17"/>
  <c r="K37" i="17"/>
  <c r="O37" i="17"/>
  <c r="Q37" i="17"/>
  <c r="V37" i="17"/>
  <c r="G38" i="17"/>
  <c r="I38" i="17"/>
  <c r="K38" i="17"/>
  <c r="M38" i="17"/>
  <c r="O38" i="17"/>
  <c r="Q38" i="17"/>
  <c r="V38" i="17"/>
  <c r="G39" i="17"/>
  <c r="M39" i="17" s="1"/>
  <c r="I39" i="17"/>
  <c r="K39" i="17"/>
  <c r="O39" i="17"/>
  <c r="Q39" i="17"/>
  <c r="V39" i="17"/>
  <c r="G40" i="17"/>
  <c r="I40" i="17"/>
  <c r="K40" i="17"/>
  <c r="M40" i="17"/>
  <c r="O40" i="17"/>
  <c r="Q40" i="17"/>
  <c r="V40" i="17"/>
  <c r="G41" i="17"/>
  <c r="M41" i="17" s="1"/>
  <c r="I41" i="17"/>
  <c r="K41" i="17"/>
  <c r="O41" i="17"/>
  <c r="Q41" i="17"/>
  <c r="V41" i="17"/>
  <c r="G42" i="17"/>
  <c r="I42" i="17"/>
  <c r="K42" i="17"/>
  <c r="M42" i="17"/>
  <c r="O42" i="17"/>
  <c r="Q42" i="17"/>
  <c r="V42" i="17"/>
  <c r="G43" i="17"/>
  <c r="M43" i="17" s="1"/>
  <c r="I43" i="17"/>
  <c r="K43" i="17"/>
  <c r="O43" i="17"/>
  <c r="Q43" i="17"/>
  <c r="V43" i="17"/>
  <c r="G44" i="17"/>
  <c r="I44" i="17"/>
  <c r="K44" i="17"/>
  <c r="M44" i="17"/>
  <c r="O44" i="17"/>
  <c r="Q44" i="17"/>
  <c r="V44" i="17"/>
  <c r="G45" i="17"/>
  <c r="M45" i="17" s="1"/>
  <c r="I45" i="17"/>
  <c r="K45" i="17"/>
  <c r="O45" i="17"/>
  <c r="Q45" i="17"/>
  <c r="V45" i="17"/>
  <c r="G46" i="17"/>
  <c r="I46" i="17"/>
  <c r="K46" i="17"/>
  <c r="M46" i="17"/>
  <c r="O46" i="17"/>
  <c r="Q46" i="17"/>
  <c r="V46" i="17"/>
  <c r="G48" i="17"/>
  <c r="I48" i="17"/>
  <c r="I47" i="17" s="1"/>
  <c r="K48" i="17"/>
  <c r="M48" i="17"/>
  <c r="O48" i="17"/>
  <c r="Q48" i="17"/>
  <c r="Q47" i="17" s="1"/>
  <c r="V48" i="17"/>
  <c r="G49" i="17"/>
  <c r="G47" i="17" s="1"/>
  <c r="I49" i="17"/>
  <c r="K49" i="17"/>
  <c r="O49" i="17"/>
  <c r="O47" i="17" s="1"/>
  <c r="Q49" i="17"/>
  <c r="V49" i="17"/>
  <c r="G50" i="17"/>
  <c r="I50" i="17"/>
  <c r="K50" i="17"/>
  <c r="M50" i="17"/>
  <c r="O50" i="17"/>
  <c r="Q50" i="17"/>
  <c r="V50" i="17"/>
  <c r="G51" i="17"/>
  <c r="M51" i="17" s="1"/>
  <c r="I51" i="17"/>
  <c r="K51" i="17"/>
  <c r="K47" i="17" s="1"/>
  <c r="O51" i="17"/>
  <c r="Q51" i="17"/>
  <c r="V51" i="17"/>
  <c r="V47" i="17" s="1"/>
  <c r="G52" i="17"/>
  <c r="I52" i="17"/>
  <c r="K52" i="17"/>
  <c r="M52" i="17"/>
  <c r="O52" i="17"/>
  <c r="Q52" i="17"/>
  <c r="V52" i="17"/>
  <c r="G53" i="17"/>
  <c r="M53" i="17" s="1"/>
  <c r="I53" i="17"/>
  <c r="K53" i="17"/>
  <c r="O53" i="17"/>
  <c r="Q53" i="17"/>
  <c r="V53" i="17"/>
  <c r="G54" i="17"/>
  <c r="I54" i="17"/>
  <c r="K54" i="17"/>
  <c r="M54" i="17"/>
  <c r="O54" i="17"/>
  <c r="Q54" i="17"/>
  <c r="V54" i="17"/>
  <c r="G56" i="17"/>
  <c r="I56" i="17"/>
  <c r="I55" i="17" s="1"/>
  <c r="K56" i="17"/>
  <c r="M56" i="17"/>
  <c r="O56" i="17"/>
  <c r="Q56" i="17"/>
  <c r="Q55" i="17" s="1"/>
  <c r="V56" i="17"/>
  <c r="G57" i="17"/>
  <c r="G55" i="17" s="1"/>
  <c r="I57" i="17"/>
  <c r="K57" i="17"/>
  <c r="O57" i="17"/>
  <c r="O55" i="17" s="1"/>
  <c r="Q57" i="17"/>
  <c r="V57" i="17"/>
  <c r="G58" i="17"/>
  <c r="I58" i="17"/>
  <c r="K58" i="17"/>
  <c r="M58" i="17"/>
  <c r="O58" i="17"/>
  <c r="Q58" i="17"/>
  <c r="V58" i="17"/>
  <c r="G59" i="17"/>
  <c r="M59" i="17" s="1"/>
  <c r="I59" i="17"/>
  <c r="K59" i="17"/>
  <c r="K55" i="17" s="1"/>
  <c r="O59" i="17"/>
  <c r="Q59" i="17"/>
  <c r="V59" i="17"/>
  <c r="V55" i="17" s="1"/>
  <c r="G60" i="17"/>
  <c r="I60" i="17"/>
  <c r="K60" i="17"/>
  <c r="M60" i="17"/>
  <c r="O60" i="17"/>
  <c r="Q60" i="17"/>
  <c r="V60" i="17"/>
  <c r="G61" i="17"/>
  <c r="M61" i="17" s="1"/>
  <c r="I61" i="17"/>
  <c r="K61" i="17"/>
  <c r="O61" i="17"/>
  <c r="Q61" i="17"/>
  <c r="V61" i="17"/>
  <c r="G62" i="17"/>
  <c r="I62" i="17"/>
  <c r="K62" i="17"/>
  <c r="M62" i="17"/>
  <c r="O62" i="17"/>
  <c r="Q62" i="17"/>
  <c r="V62" i="17"/>
  <c r="AE64" i="17"/>
  <c r="G22" i="16"/>
  <c r="G9" i="16"/>
  <c r="M9" i="16" s="1"/>
  <c r="I9" i="16"/>
  <c r="I8" i="16" s="1"/>
  <c r="K9" i="16"/>
  <c r="K8" i="16" s="1"/>
  <c r="O9" i="16"/>
  <c r="Q9" i="16"/>
  <c r="Q8" i="16" s="1"/>
  <c r="V9" i="16"/>
  <c r="V8" i="16" s="1"/>
  <c r="G10" i="16"/>
  <c r="I10" i="16"/>
  <c r="K10" i="16"/>
  <c r="M10" i="16"/>
  <c r="O10" i="16"/>
  <c r="Q10" i="16"/>
  <c r="V10" i="16"/>
  <c r="G11" i="16"/>
  <c r="I11" i="16"/>
  <c r="K11" i="16"/>
  <c r="M11" i="16"/>
  <c r="O11" i="16"/>
  <c r="Q11" i="16"/>
  <c r="V11" i="16"/>
  <c r="G12" i="16"/>
  <c r="G8" i="16" s="1"/>
  <c r="I12" i="16"/>
  <c r="K12" i="16"/>
  <c r="O12" i="16"/>
  <c r="O8" i="16" s="1"/>
  <c r="Q12" i="16"/>
  <c r="V12" i="16"/>
  <c r="G13" i="16"/>
  <c r="M13" i="16" s="1"/>
  <c r="I13" i="16"/>
  <c r="K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M17" i="16" s="1"/>
  <c r="I17" i="16"/>
  <c r="K17" i="16"/>
  <c r="O17" i="16"/>
  <c r="Q17" i="16"/>
  <c r="V17" i="16"/>
  <c r="G18" i="16"/>
  <c r="I18" i="16"/>
  <c r="K18" i="16"/>
  <c r="M18" i="16"/>
  <c r="O18" i="16"/>
  <c r="Q18" i="16"/>
  <c r="V18" i="16"/>
  <c r="G19" i="16"/>
  <c r="I19" i="16"/>
  <c r="K19" i="16"/>
  <c r="M19" i="16"/>
  <c r="O19" i="16"/>
  <c r="Q19" i="16"/>
  <c r="V19" i="16"/>
  <c r="G20" i="16"/>
  <c r="M20" i="16" s="1"/>
  <c r="I20" i="16"/>
  <c r="K20" i="16"/>
  <c r="O20" i="16"/>
  <c r="Q20" i="16"/>
  <c r="V20" i="16"/>
  <c r="AE22" i="16"/>
  <c r="AF22" i="16"/>
  <c r="G14" i="15"/>
  <c r="G9" i="15"/>
  <c r="G8" i="15" s="1"/>
  <c r="I9" i="15"/>
  <c r="I8" i="15" s="1"/>
  <c r="K9" i="15"/>
  <c r="O9" i="15"/>
  <c r="O8" i="15" s="1"/>
  <c r="Q9" i="15"/>
  <c r="Q8" i="15" s="1"/>
  <c r="V9" i="15"/>
  <c r="G10" i="15"/>
  <c r="M10" i="15" s="1"/>
  <c r="I10" i="15"/>
  <c r="K10" i="15"/>
  <c r="O10" i="15"/>
  <c r="Q10" i="15"/>
  <c r="V10" i="15"/>
  <c r="G11" i="15"/>
  <c r="I11" i="15"/>
  <c r="K11" i="15"/>
  <c r="K8" i="15" s="1"/>
  <c r="M11" i="15"/>
  <c r="O11" i="15"/>
  <c r="Q11" i="15"/>
  <c r="V11" i="15"/>
  <c r="V8" i="15" s="1"/>
  <c r="G12" i="15"/>
  <c r="I12" i="15"/>
  <c r="K12" i="15"/>
  <c r="M12" i="15"/>
  <c r="O12" i="15"/>
  <c r="Q12" i="15"/>
  <c r="V12" i="15"/>
  <c r="AE14" i="15"/>
  <c r="G93" i="14"/>
  <c r="BA12" i="14"/>
  <c r="BA9" i="14"/>
  <c r="G8" i="14"/>
  <c r="O8" i="14"/>
  <c r="G10" i="14"/>
  <c r="M10" i="14" s="1"/>
  <c r="M8" i="14" s="1"/>
  <c r="I10" i="14"/>
  <c r="I8" i="14" s="1"/>
  <c r="K10" i="14"/>
  <c r="K8" i="14" s="1"/>
  <c r="O10" i="14"/>
  <c r="Q10" i="14"/>
  <c r="Q8" i="14" s="1"/>
  <c r="V10" i="14"/>
  <c r="V8" i="14" s="1"/>
  <c r="G13" i="14"/>
  <c r="I13" i="14"/>
  <c r="I11" i="14" s="1"/>
  <c r="K13" i="14"/>
  <c r="M13" i="14"/>
  <c r="O13" i="14"/>
  <c r="Q13" i="14"/>
  <c r="Q11" i="14" s="1"/>
  <c r="V13" i="14"/>
  <c r="G14" i="14"/>
  <c r="G11" i="14" s="1"/>
  <c r="I14" i="14"/>
  <c r="K14" i="14"/>
  <c r="K11" i="14" s="1"/>
  <c r="O14" i="14"/>
  <c r="O11" i="14" s="1"/>
  <c r="Q14" i="14"/>
  <c r="V14" i="14"/>
  <c r="V11" i="14" s="1"/>
  <c r="G15" i="14"/>
  <c r="I15" i="14"/>
  <c r="K15" i="14"/>
  <c r="M15" i="14"/>
  <c r="O15" i="14"/>
  <c r="Q15" i="14"/>
  <c r="V15" i="14"/>
  <c r="G16" i="14"/>
  <c r="O16" i="14"/>
  <c r="G17" i="14"/>
  <c r="I17" i="14"/>
  <c r="I16" i="14" s="1"/>
  <c r="K17" i="14"/>
  <c r="M17" i="14"/>
  <c r="O17" i="14"/>
  <c r="Q17" i="14"/>
  <c r="Q16" i="14" s="1"/>
  <c r="V17" i="14"/>
  <c r="G18" i="14"/>
  <c r="M18" i="14" s="1"/>
  <c r="I18" i="14"/>
  <c r="K18" i="14"/>
  <c r="K16" i="14" s="1"/>
  <c r="O18" i="14"/>
  <c r="Q18" i="14"/>
  <c r="V18" i="14"/>
  <c r="V16" i="14" s="1"/>
  <c r="G20" i="14"/>
  <c r="G19" i="14" s="1"/>
  <c r="I20" i="14"/>
  <c r="K20" i="14"/>
  <c r="K19" i="14" s="1"/>
  <c r="O20" i="14"/>
  <c r="O19" i="14" s="1"/>
  <c r="Q20" i="14"/>
  <c r="V20" i="14"/>
  <c r="V19" i="14" s="1"/>
  <c r="G21" i="14"/>
  <c r="I21" i="14"/>
  <c r="I19" i="14" s="1"/>
  <c r="K21" i="14"/>
  <c r="M21" i="14"/>
  <c r="O21" i="14"/>
  <c r="Q21" i="14"/>
  <c r="Q19" i="14" s="1"/>
  <c r="V21" i="14"/>
  <c r="G22" i="14"/>
  <c r="M22" i="14" s="1"/>
  <c r="I22" i="14"/>
  <c r="K22" i="14"/>
  <c r="O22" i="14"/>
  <c r="Q22" i="14"/>
  <c r="V22" i="14"/>
  <c r="G23" i="14"/>
  <c r="I23" i="14"/>
  <c r="K23" i="14"/>
  <c r="M23" i="14"/>
  <c r="O23" i="14"/>
  <c r="Q23" i="14"/>
  <c r="V23" i="14"/>
  <c r="G24" i="14"/>
  <c r="M24" i="14" s="1"/>
  <c r="I24" i="14"/>
  <c r="K24" i="14"/>
  <c r="O24" i="14"/>
  <c r="Q24" i="14"/>
  <c r="V24" i="14"/>
  <c r="G25" i="14"/>
  <c r="I25" i="14"/>
  <c r="K25" i="14"/>
  <c r="M25" i="14"/>
  <c r="O25" i="14"/>
  <c r="Q25" i="14"/>
  <c r="V25" i="14"/>
  <c r="G26" i="14"/>
  <c r="M26" i="14" s="1"/>
  <c r="I26" i="14"/>
  <c r="K26" i="14"/>
  <c r="O26" i="14"/>
  <c r="Q26" i="14"/>
  <c r="V26" i="14"/>
  <c r="G27" i="14"/>
  <c r="I27" i="14"/>
  <c r="K27" i="14"/>
  <c r="M27" i="14"/>
  <c r="O27" i="14"/>
  <c r="Q27" i="14"/>
  <c r="V27" i="14"/>
  <c r="G28" i="14"/>
  <c r="M28" i="14" s="1"/>
  <c r="I28" i="14"/>
  <c r="K28" i="14"/>
  <c r="O28" i="14"/>
  <c r="Q28" i="14"/>
  <c r="V28" i="14"/>
  <c r="G29" i="14"/>
  <c r="I29" i="14"/>
  <c r="K29" i="14"/>
  <c r="M29" i="14"/>
  <c r="O29" i="14"/>
  <c r="Q29" i="14"/>
  <c r="V29" i="14"/>
  <c r="G30" i="14"/>
  <c r="M30" i="14" s="1"/>
  <c r="I30" i="14"/>
  <c r="K30" i="14"/>
  <c r="O30" i="14"/>
  <c r="Q30" i="14"/>
  <c r="V30" i="14"/>
  <c r="G31" i="14"/>
  <c r="I31" i="14"/>
  <c r="K31" i="14"/>
  <c r="M31" i="14"/>
  <c r="O31" i="14"/>
  <c r="Q31" i="14"/>
  <c r="V31" i="14"/>
  <c r="G32" i="14"/>
  <c r="M32" i="14" s="1"/>
  <c r="I32" i="14"/>
  <c r="K32" i="14"/>
  <c r="O32" i="14"/>
  <c r="Q32" i="14"/>
  <c r="V32" i="14"/>
  <c r="G33" i="14"/>
  <c r="I33" i="14"/>
  <c r="K33" i="14"/>
  <c r="M33" i="14"/>
  <c r="O33" i="14"/>
  <c r="Q33" i="14"/>
  <c r="V33" i="14"/>
  <c r="G34" i="14"/>
  <c r="I34" i="14"/>
  <c r="K34" i="14"/>
  <c r="M34" i="14"/>
  <c r="O34" i="14"/>
  <c r="Q34" i="14"/>
  <c r="V34" i="14"/>
  <c r="G35" i="14"/>
  <c r="I35" i="14"/>
  <c r="K35" i="14"/>
  <c r="M35" i="14"/>
  <c r="O35" i="14"/>
  <c r="Q35" i="14"/>
  <c r="V35" i="14"/>
  <c r="G36" i="14"/>
  <c r="M36" i="14" s="1"/>
  <c r="I36" i="14"/>
  <c r="K36" i="14"/>
  <c r="O36" i="14"/>
  <c r="Q36" i="14"/>
  <c r="V36" i="14"/>
  <c r="G37" i="14"/>
  <c r="I37" i="14"/>
  <c r="K37" i="14"/>
  <c r="M37" i="14"/>
  <c r="O37" i="14"/>
  <c r="Q37" i="14"/>
  <c r="V37" i="14"/>
  <c r="G38" i="14"/>
  <c r="I38" i="14"/>
  <c r="K38" i="14"/>
  <c r="M38" i="14"/>
  <c r="O38" i="14"/>
  <c r="Q38" i="14"/>
  <c r="V38" i="14"/>
  <c r="G39" i="14"/>
  <c r="I39" i="14"/>
  <c r="K39" i="14"/>
  <c r="M39" i="14"/>
  <c r="O39" i="14"/>
  <c r="Q39" i="14"/>
  <c r="V39" i="14"/>
  <c r="G40" i="14"/>
  <c r="M40" i="14" s="1"/>
  <c r="I40" i="14"/>
  <c r="K40" i="14"/>
  <c r="O40" i="14"/>
  <c r="Q40" i="14"/>
  <c r="V40" i="14"/>
  <c r="G41" i="14"/>
  <c r="I41" i="14"/>
  <c r="K41" i="14"/>
  <c r="M41" i="14"/>
  <c r="O41" i="14"/>
  <c r="Q41" i="14"/>
  <c r="V41" i="14"/>
  <c r="G42" i="14"/>
  <c r="I42" i="14"/>
  <c r="K42" i="14"/>
  <c r="M42" i="14"/>
  <c r="O42" i="14"/>
  <c r="Q42" i="14"/>
  <c r="V42" i="14"/>
  <c r="G43" i="14"/>
  <c r="I43" i="14"/>
  <c r="K43" i="14"/>
  <c r="M43" i="14"/>
  <c r="O43" i="14"/>
  <c r="Q43" i="14"/>
  <c r="V43" i="14"/>
  <c r="G44" i="14"/>
  <c r="M44" i="14" s="1"/>
  <c r="I44" i="14"/>
  <c r="K44" i="14"/>
  <c r="O44" i="14"/>
  <c r="Q44" i="14"/>
  <c r="V44" i="14"/>
  <c r="G45" i="14"/>
  <c r="I45" i="14"/>
  <c r="K45" i="14"/>
  <c r="M45" i="14"/>
  <c r="O45" i="14"/>
  <c r="Q45" i="14"/>
  <c r="V45" i="14"/>
  <c r="G46" i="14"/>
  <c r="I46" i="14"/>
  <c r="K46" i="14"/>
  <c r="M46" i="14"/>
  <c r="O46" i="14"/>
  <c r="Q46" i="14"/>
  <c r="V46" i="14"/>
  <c r="G47" i="14"/>
  <c r="I47" i="14"/>
  <c r="K47" i="14"/>
  <c r="M47" i="14"/>
  <c r="O47" i="14"/>
  <c r="Q47" i="14"/>
  <c r="V47" i="14"/>
  <c r="G48" i="14"/>
  <c r="M48" i="14" s="1"/>
  <c r="I48" i="14"/>
  <c r="K48" i="14"/>
  <c r="O48" i="14"/>
  <c r="Q48" i="14"/>
  <c r="V48" i="14"/>
  <c r="G49" i="14"/>
  <c r="I49" i="14"/>
  <c r="K49" i="14"/>
  <c r="M49" i="14"/>
  <c r="O49" i="14"/>
  <c r="Q49" i="14"/>
  <c r="V49" i="14"/>
  <c r="G50" i="14"/>
  <c r="I50" i="14"/>
  <c r="K50" i="14"/>
  <c r="M50" i="14"/>
  <c r="O50" i="14"/>
  <c r="Q50" i="14"/>
  <c r="V50" i="14"/>
  <c r="G51" i="14"/>
  <c r="I51" i="14"/>
  <c r="K51" i="14"/>
  <c r="M51" i="14"/>
  <c r="O51" i="14"/>
  <c r="Q51" i="14"/>
  <c r="V51" i="14"/>
  <c r="G52" i="14"/>
  <c r="M52" i="14" s="1"/>
  <c r="I52" i="14"/>
  <c r="K52" i="14"/>
  <c r="O52" i="14"/>
  <c r="Q52" i="14"/>
  <c r="V52" i="14"/>
  <c r="G53" i="14"/>
  <c r="I53" i="14"/>
  <c r="K53" i="14"/>
  <c r="M53" i="14"/>
  <c r="O53" i="14"/>
  <c r="Q53" i="14"/>
  <c r="V53" i="14"/>
  <c r="G54" i="14"/>
  <c r="I54" i="14"/>
  <c r="K54" i="14"/>
  <c r="M54" i="14"/>
  <c r="O54" i="14"/>
  <c r="Q54" i="14"/>
  <c r="V54" i="14"/>
  <c r="G55" i="14"/>
  <c r="I55" i="14"/>
  <c r="K55" i="14"/>
  <c r="M55" i="14"/>
  <c r="O55" i="14"/>
  <c r="Q55" i="14"/>
  <c r="V55" i="14"/>
  <c r="G56" i="14"/>
  <c r="M56" i="14" s="1"/>
  <c r="I56" i="14"/>
  <c r="K56" i="14"/>
  <c r="O56" i="14"/>
  <c r="Q56" i="14"/>
  <c r="V56" i="14"/>
  <c r="G57" i="14"/>
  <c r="I57" i="14"/>
  <c r="K57" i="14"/>
  <c r="M57" i="14"/>
  <c r="O57" i="14"/>
  <c r="Q57" i="14"/>
  <c r="V57" i="14"/>
  <c r="G58" i="14"/>
  <c r="I58" i="14"/>
  <c r="K58" i="14"/>
  <c r="M58" i="14"/>
  <c r="O58" i="14"/>
  <c r="Q58" i="14"/>
  <c r="V58" i="14"/>
  <c r="G59" i="14"/>
  <c r="I59" i="14"/>
  <c r="K59" i="14"/>
  <c r="M59" i="14"/>
  <c r="O59" i="14"/>
  <c r="Q59" i="14"/>
  <c r="V59" i="14"/>
  <c r="G60" i="14"/>
  <c r="M60" i="14" s="1"/>
  <c r="I60" i="14"/>
  <c r="K60" i="14"/>
  <c r="O60" i="14"/>
  <c r="Q60" i="14"/>
  <c r="V60" i="14"/>
  <c r="G61" i="14"/>
  <c r="I61" i="14"/>
  <c r="K61" i="14"/>
  <c r="M61" i="14"/>
  <c r="O61" i="14"/>
  <c r="Q61" i="14"/>
  <c r="V61" i="14"/>
  <c r="G62" i="14"/>
  <c r="I62" i="14"/>
  <c r="K62" i="14"/>
  <c r="M62" i="14"/>
  <c r="O62" i="14"/>
  <c r="Q62" i="14"/>
  <c r="V62" i="14"/>
  <c r="G63" i="14"/>
  <c r="I63" i="14"/>
  <c r="K63" i="14"/>
  <c r="M63" i="14"/>
  <c r="O63" i="14"/>
  <c r="Q63" i="14"/>
  <c r="V63" i="14"/>
  <c r="G64" i="14"/>
  <c r="M64" i="14" s="1"/>
  <c r="I64" i="14"/>
  <c r="K64" i="14"/>
  <c r="O64" i="14"/>
  <c r="Q64" i="14"/>
  <c r="V64" i="14"/>
  <c r="G65" i="14"/>
  <c r="I65" i="14"/>
  <c r="K65" i="14"/>
  <c r="M65" i="14"/>
  <c r="O65" i="14"/>
  <c r="Q65" i="14"/>
  <c r="V65" i="14"/>
  <c r="G66" i="14"/>
  <c r="I66" i="14"/>
  <c r="K66" i="14"/>
  <c r="M66" i="14"/>
  <c r="O66" i="14"/>
  <c r="Q66" i="14"/>
  <c r="V66" i="14"/>
  <c r="G67" i="14"/>
  <c r="I67" i="14"/>
  <c r="K67" i="14"/>
  <c r="M67" i="14"/>
  <c r="O67" i="14"/>
  <c r="Q67" i="14"/>
  <c r="V67" i="14"/>
  <c r="G68" i="14"/>
  <c r="M68" i="14" s="1"/>
  <c r="I68" i="14"/>
  <c r="K68" i="14"/>
  <c r="O68" i="14"/>
  <c r="Q68" i="14"/>
  <c r="V68" i="14"/>
  <c r="G69" i="14"/>
  <c r="I69" i="14"/>
  <c r="K69" i="14"/>
  <c r="M69" i="14"/>
  <c r="O69" i="14"/>
  <c r="Q69" i="14"/>
  <c r="V69" i="14"/>
  <c r="G70" i="14"/>
  <c r="I70" i="14"/>
  <c r="K70" i="14"/>
  <c r="M70" i="14"/>
  <c r="O70" i="14"/>
  <c r="Q70" i="14"/>
  <c r="V70" i="14"/>
  <c r="G71" i="14"/>
  <c r="I71" i="14"/>
  <c r="K71" i="14"/>
  <c r="M71" i="14"/>
  <c r="O71" i="14"/>
  <c r="Q71" i="14"/>
  <c r="V71" i="14"/>
  <c r="G72" i="14"/>
  <c r="M72" i="14" s="1"/>
  <c r="I72" i="14"/>
  <c r="K72" i="14"/>
  <c r="O72" i="14"/>
  <c r="Q72" i="14"/>
  <c r="V72" i="14"/>
  <c r="G73" i="14"/>
  <c r="I73" i="14"/>
  <c r="K73" i="14"/>
  <c r="M73" i="14"/>
  <c r="O73" i="14"/>
  <c r="Q73" i="14"/>
  <c r="V73" i="14"/>
  <c r="G74" i="14"/>
  <c r="I74" i="14"/>
  <c r="K74" i="14"/>
  <c r="M74" i="14"/>
  <c r="O74" i="14"/>
  <c r="Q74" i="14"/>
  <c r="V74" i="14"/>
  <c r="G75" i="14"/>
  <c r="I75" i="14"/>
  <c r="K75" i="14"/>
  <c r="M75" i="14"/>
  <c r="O75" i="14"/>
  <c r="Q75" i="14"/>
  <c r="V75" i="14"/>
  <c r="G76" i="14"/>
  <c r="M76" i="14" s="1"/>
  <c r="I76" i="14"/>
  <c r="K76" i="14"/>
  <c r="O76" i="14"/>
  <c r="Q76" i="14"/>
  <c r="V76" i="14"/>
  <c r="G77" i="14"/>
  <c r="I77" i="14"/>
  <c r="K77" i="14"/>
  <c r="M77" i="14"/>
  <c r="O77" i="14"/>
  <c r="Q77" i="14"/>
  <c r="V77" i="14"/>
  <c r="G78" i="14"/>
  <c r="I78" i="14"/>
  <c r="K78" i="14"/>
  <c r="M78" i="14"/>
  <c r="O78" i="14"/>
  <c r="Q78" i="14"/>
  <c r="V78" i="14"/>
  <c r="G80" i="14"/>
  <c r="G79" i="14" s="1"/>
  <c r="I80" i="14"/>
  <c r="I79" i="14" s="1"/>
  <c r="K80" i="14"/>
  <c r="K79" i="14" s="1"/>
  <c r="O80" i="14"/>
  <c r="O79" i="14" s="1"/>
  <c r="Q80" i="14"/>
  <c r="Q79" i="14" s="1"/>
  <c r="V80" i="14"/>
  <c r="V79" i="14" s="1"/>
  <c r="G81" i="14"/>
  <c r="I81" i="14"/>
  <c r="K81" i="14"/>
  <c r="M81" i="14"/>
  <c r="O81" i="14"/>
  <c r="Q81" i="14"/>
  <c r="V81" i="14"/>
  <c r="G82" i="14"/>
  <c r="I82" i="14"/>
  <c r="K82" i="14"/>
  <c r="M82" i="14"/>
  <c r="O82" i="14"/>
  <c r="Q82" i="14"/>
  <c r="V82" i="14"/>
  <c r="G83" i="14"/>
  <c r="M83" i="14" s="1"/>
  <c r="I83" i="14"/>
  <c r="K83" i="14"/>
  <c r="O83" i="14"/>
  <c r="Q83" i="14"/>
  <c r="V83" i="14"/>
  <c r="G84" i="14"/>
  <c r="M84" i="14" s="1"/>
  <c r="I84" i="14"/>
  <c r="K84" i="14"/>
  <c r="O84" i="14"/>
  <c r="Q84" i="14"/>
  <c r="V84" i="14"/>
  <c r="G85" i="14"/>
  <c r="I85" i="14"/>
  <c r="K85" i="14"/>
  <c r="M85" i="14"/>
  <c r="O85" i="14"/>
  <c r="Q85" i="14"/>
  <c r="V85" i="14"/>
  <c r="G86" i="14"/>
  <c r="I86" i="14"/>
  <c r="K86" i="14"/>
  <c r="M86" i="14"/>
  <c r="O86" i="14"/>
  <c r="Q86" i="14"/>
  <c r="V86" i="14"/>
  <c r="G87" i="14"/>
  <c r="M87" i="14" s="1"/>
  <c r="I87" i="14"/>
  <c r="K87" i="14"/>
  <c r="O87" i="14"/>
  <c r="Q87" i="14"/>
  <c r="V87" i="14"/>
  <c r="G88" i="14"/>
  <c r="M88" i="14" s="1"/>
  <c r="I88" i="14"/>
  <c r="K88" i="14"/>
  <c r="O88" i="14"/>
  <c r="Q88" i="14"/>
  <c r="V88" i="14"/>
  <c r="G89" i="14"/>
  <c r="I89" i="14"/>
  <c r="K89" i="14"/>
  <c r="M89" i="14"/>
  <c r="O89" i="14"/>
  <c r="Q89" i="14"/>
  <c r="V89" i="14"/>
  <c r="G90" i="14"/>
  <c r="I90" i="14"/>
  <c r="K90" i="14"/>
  <c r="M90" i="14"/>
  <c r="O90" i="14"/>
  <c r="Q90" i="14"/>
  <c r="V90" i="14"/>
  <c r="G91" i="14"/>
  <c r="M91" i="14" s="1"/>
  <c r="I91" i="14"/>
  <c r="K91" i="14"/>
  <c r="O91" i="14"/>
  <c r="Q91" i="14"/>
  <c r="V91" i="14"/>
  <c r="AE93" i="14"/>
  <c r="AF93" i="14"/>
  <c r="G423" i="13"/>
  <c r="BA270" i="13"/>
  <c r="BA259" i="13"/>
  <c r="BA255" i="13"/>
  <c r="BA230" i="13"/>
  <c r="BA226" i="13"/>
  <c r="BA175" i="13"/>
  <c r="BA160" i="13"/>
  <c r="BA112" i="13"/>
  <c r="BA84" i="13"/>
  <c r="BA62" i="13"/>
  <c r="G9" i="13"/>
  <c r="M9" i="13" s="1"/>
  <c r="I9" i="13"/>
  <c r="I8" i="13" s="1"/>
  <c r="K9" i="13"/>
  <c r="K8" i="13" s="1"/>
  <c r="O9" i="13"/>
  <c r="Q9" i="13"/>
  <c r="Q8" i="13" s="1"/>
  <c r="V9" i="13"/>
  <c r="V8" i="13" s="1"/>
  <c r="G12" i="13"/>
  <c r="I12" i="13"/>
  <c r="K12" i="13"/>
  <c r="M12" i="13"/>
  <c r="O12" i="13"/>
  <c r="Q12" i="13"/>
  <c r="V12" i="13"/>
  <c r="G15" i="13"/>
  <c r="I15" i="13"/>
  <c r="K15" i="13"/>
  <c r="M15" i="13"/>
  <c r="O15" i="13"/>
  <c r="Q15" i="13"/>
  <c r="V15" i="13"/>
  <c r="G17" i="13"/>
  <c r="M17" i="13" s="1"/>
  <c r="I17" i="13"/>
  <c r="K17" i="13"/>
  <c r="O17" i="13"/>
  <c r="O8" i="13" s="1"/>
  <c r="Q17" i="13"/>
  <c r="V17" i="13"/>
  <c r="G20" i="13"/>
  <c r="M20" i="13" s="1"/>
  <c r="I20" i="13"/>
  <c r="K20" i="13"/>
  <c r="O20" i="13"/>
  <c r="Q20" i="13"/>
  <c r="V20" i="13"/>
  <c r="G21" i="13"/>
  <c r="I21" i="13"/>
  <c r="K21" i="13"/>
  <c r="M21" i="13"/>
  <c r="O21" i="13"/>
  <c r="Q21" i="13"/>
  <c r="V21" i="13"/>
  <c r="G24" i="13"/>
  <c r="I24" i="13"/>
  <c r="K24" i="13"/>
  <c r="M24" i="13"/>
  <c r="O24" i="13"/>
  <c r="Q24" i="13"/>
  <c r="V24" i="13"/>
  <c r="G27" i="13"/>
  <c r="O27" i="13"/>
  <c r="G28" i="13"/>
  <c r="M28" i="13" s="1"/>
  <c r="M27" i="13" s="1"/>
  <c r="I28" i="13"/>
  <c r="I27" i="13" s="1"/>
  <c r="K28" i="13"/>
  <c r="K27" i="13" s="1"/>
  <c r="O28" i="13"/>
  <c r="Q28" i="13"/>
  <c r="Q27" i="13" s="1"/>
  <c r="V28" i="13"/>
  <c r="V27" i="13" s="1"/>
  <c r="G31" i="13"/>
  <c r="I31" i="13"/>
  <c r="I30" i="13" s="1"/>
  <c r="K31" i="13"/>
  <c r="M31" i="13"/>
  <c r="O31" i="13"/>
  <c r="Q31" i="13"/>
  <c r="Q30" i="13" s="1"/>
  <c r="V31" i="13"/>
  <c r="G34" i="13"/>
  <c r="G30" i="13" s="1"/>
  <c r="I34" i="13"/>
  <c r="K34" i="13"/>
  <c r="O34" i="13"/>
  <c r="O30" i="13" s="1"/>
  <c r="Q34" i="13"/>
  <c r="V34" i="13"/>
  <c r="G38" i="13"/>
  <c r="I38" i="13"/>
  <c r="K38" i="13"/>
  <c r="M38" i="13"/>
  <c r="O38" i="13"/>
  <c r="Q38" i="13"/>
  <c r="V38" i="13"/>
  <c r="G42" i="13"/>
  <c r="M42" i="13" s="1"/>
  <c r="I42" i="13"/>
  <c r="K42" i="13"/>
  <c r="K30" i="13" s="1"/>
  <c r="O42" i="13"/>
  <c r="Q42" i="13"/>
  <c r="V42" i="13"/>
  <c r="V30" i="13" s="1"/>
  <c r="G47" i="13"/>
  <c r="I47" i="13"/>
  <c r="K47" i="13"/>
  <c r="M47" i="13"/>
  <c r="O47" i="13"/>
  <c r="Q47" i="13"/>
  <c r="V47" i="13"/>
  <c r="G49" i="13"/>
  <c r="M49" i="13" s="1"/>
  <c r="I49" i="13"/>
  <c r="K49" i="13"/>
  <c r="O49" i="13"/>
  <c r="Q49" i="13"/>
  <c r="V49" i="13"/>
  <c r="G52" i="13"/>
  <c r="I52" i="13"/>
  <c r="K52" i="13"/>
  <c r="M52" i="13"/>
  <c r="O52" i="13"/>
  <c r="Q52" i="13"/>
  <c r="V52" i="13"/>
  <c r="G55" i="13"/>
  <c r="M55" i="13" s="1"/>
  <c r="I55" i="13"/>
  <c r="K55" i="13"/>
  <c r="O55" i="13"/>
  <c r="Q55" i="13"/>
  <c r="V55" i="13"/>
  <c r="G58" i="13"/>
  <c r="I58" i="13"/>
  <c r="K58" i="13"/>
  <c r="M58" i="13"/>
  <c r="O58" i="13"/>
  <c r="Q58" i="13"/>
  <c r="V58" i="13"/>
  <c r="G61" i="13"/>
  <c r="I61" i="13"/>
  <c r="I60" i="13" s="1"/>
  <c r="K61" i="13"/>
  <c r="M61" i="13"/>
  <c r="O61" i="13"/>
  <c r="Q61" i="13"/>
  <c r="Q60" i="13" s="1"/>
  <c r="V61" i="13"/>
  <c r="G67" i="13"/>
  <c r="M67" i="13" s="1"/>
  <c r="I67" i="13"/>
  <c r="K67" i="13"/>
  <c r="K60" i="13" s="1"/>
  <c r="O67" i="13"/>
  <c r="Q67" i="13"/>
  <c r="V67" i="13"/>
  <c r="V60" i="13" s="1"/>
  <c r="G75" i="13"/>
  <c r="I75" i="13"/>
  <c r="K75" i="13"/>
  <c r="M75" i="13"/>
  <c r="O75" i="13"/>
  <c r="Q75" i="13"/>
  <c r="V75" i="13"/>
  <c r="G83" i="13"/>
  <c r="M83" i="13" s="1"/>
  <c r="I83" i="13"/>
  <c r="K83" i="13"/>
  <c r="O83" i="13"/>
  <c r="O60" i="13" s="1"/>
  <c r="Q83" i="13"/>
  <c r="V83" i="13"/>
  <c r="G93" i="13"/>
  <c r="G92" i="13" s="1"/>
  <c r="I93" i="13"/>
  <c r="K93" i="13"/>
  <c r="K92" i="13" s="1"/>
  <c r="O93" i="13"/>
  <c r="O92" i="13" s="1"/>
  <c r="Q93" i="13"/>
  <c r="V93" i="13"/>
  <c r="V92" i="13" s="1"/>
  <c r="G95" i="13"/>
  <c r="I95" i="13"/>
  <c r="K95" i="13"/>
  <c r="M95" i="13"/>
  <c r="O95" i="13"/>
  <c r="Q95" i="13"/>
  <c r="V95" i="13"/>
  <c r="G97" i="13"/>
  <c r="M97" i="13" s="1"/>
  <c r="I97" i="13"/>
  <c r="K97" i="13"/>
  <c r="O97" i="13"/>
  <c r="Q97" i="13"/>
  <c r="V97" i="13"/>
  <c r="G98" i="13"/>
  <c r="I98" i="13"/>
  <c r="I92" i="13" s="1"/>
  <c r="K98" i="13"/>
  <c r="M98" i="13"/>
  <c r="O98" i="13"/>
  <c r="Q98" i="13"/>
  <c r="Q92" i="13" s="1"/>
  <c r="V98" i="13"/>
  <c r="G101" i="13"/>
  <c r="M101" i="13" s="1"/>
  <c r="I101" i="13"/>
  <c r="K101" i="13"/>
  <c r="O101" i="13"/>
  <c r="Q101" i="13"/>
  <c r="V101" i="13"/>
  <c r="G103" i="13"/>
  <c r="I103" i="13"/>
  <c r="K103" i="13"/>
  <c r="M103" i="13"/>
  <c r="O103" i="13"/>
  <c r="Q103" i="13"/>
  <c r="V103" i="13"/>
  <c r="G106" i="13"/>
  <c r="I106" i="13"/>
  <c r="I105" i="13" s="1"/>
  <c r="K106" i="13"/>
  <c r="M106" i="13"/>
  <c r="O106" i="13"/>
  <c r="Q106" i="13"/>
  <c r="Q105" i="13" s="1"/>
  <c r="V106" i="13"/>
  <c r="G111" i="13"/>
  <c r="M111" i="13" s="1"/>
  <c r="I111" i="13"/>
  <c r="K111" i="13"/>
  <c r="K105" i="13" s="1"/>
  <c r="O111" i="13"/>
  <c r="Q111" i="13"/>
  <c r="V111" i="13"/>
  <c r="V105" i="13" s="1"/>
  <c r="G127" i="13"/>
  <c r="I127" i="13"/>
  <c r="K127" i="13"/>
  <c r="M127" i="13"/>
  <c r="O127" i="13"/>
  <c r="Q127" i="13"/>
  <c r="V127" i="13"/>
  <c r="G144" i="13"/>
  <c r="M144" i="13" s="1"/>
  <c r="I144" i="13"/>
  <c r="K144" i="13"/>
  <c r="O144" i="13"/>
  <c r="O105" i="13" s="1"/>
  <c r="Q144" i="13"/>
  <c r="V144" i="13"/>
  <c r="G148" i="13"/>
  <c r="I148" i="13"/>
  <c r="K148" i="13"/>
  <c r="M148" i="13"/>
  <c r="O148" i="13"/>
  <c r="Q148" i="13"/>
  <c r="V148" i="13"/>
  <c r="G154" i="13"/>
  <c r="M154" i="13" s="1"/>
  <c r="I154" i="13"/>
  <c r="K154" i="13"/>
  <c r="O154" i="13"/>
  <c r="Q154" i="13"/>
  <c r="V154" i="13"/>
  <c r="G159" i="13"/>
  <c r="I159" i="13"/>
  <c r="K159" i="13"/>
  <c r="M159" i="13"/>
  <c r="O159" i="13"/>
  <c r="Q159" i="13"/>
  <c r="V159" i="13"/>
  <c r="G163" i="13"/>
  <c r="I163" i="13"/>
  <c r="I162" i="13" s="1"/>
  <c r="K163" i="13"/>
  <c r="M163" i="13"/>
  <c r="O163" i="13"/>
  <c r="Q163" i="13"/>
  <c r="Q162" i="13" s="1"/>
  <c r="V163" i="13"/>
  <c r="G174" i="13"/>
  <c r="M174" i="13" s="1"/>
  <c r="I174" i="13"/>
  <c r="K174" i="13"/>
  <c r="K162" i="13" s="1"/>
  <c r="O174" i="13"/>
  <c r="Q174" i="13"/>
  <c r="V174" i="13"/>
  <c r="V162" i="13" s="1"/>
  <c r="G185" i="13"/>
  <c r="I185" i="13"/>
  <c r="K185" i="13"/>
  <c r="M185" i="13"/>
  <c r="O185" i="13"/>
  <c r="Q185" i="13"/>
  <c r="V185" i="13"/>
  <c r="G193" i="13"/>
  <c r="M193" i="13" s="1"/>
  <c r="I193" i="13"/>
  <c r="K193" i="13"/>
  <c r="O193" i="13"/>
  <c r="O162" i="13" s="1"/>
  <c r="Q193" i="13"/>
  <c r="V193" i="13"/>
  <c r="G197" i="13"/>
  <c r="I197" i="13"/>
  <c r="K197" i="13"/>
  <c r="M197" i="13"/>
  <c r="O197" i="13"/>
  <c r="Q197" i="13"/>
  <c r="V197" i="13"/>
  <c r="G202" i="13"/>
  <c r="M202" i="13" s="1"/>
  <c r="I202" i="13"/>
  <c r="K202" i="13"/>
  <c r="O202" i="13"/>
  <c r="Q202" i="13"/>
  <c r="V202" i="13"/>
  <c r="G211" i="13"/>
  <c r="I211" i="13"/>
  <c r="K211" i="13"/>
  <c r="M211" i="13"/>
  <c r="O211" i="13"/>
  <c r="Q211" i="13"/>
  <c r="V211" i="13"/>
  <c r="G219" i="13"/>
  <c r="M219" i="13" s="1"/>
  <c r="I219" i="13"/>
  <c r="K219" i="13"/>
  <c r="O219" i="13"/>
  <c r="Q219" i="13"/>
  <c r="V219" i="13"/>
  <c r="I224" i="13"/>
  <c r="Q224" i="13"/>
  <c r="G225" i="13"/>
  <c r="G224" i="13" s="1"/>
  <c r="I225" i="13"/>
  <c r="K225" i="13"/>
  <c r="K224" i="13" s="1"/>
  <c r="O225" i="13"/>
  <c r="O224" i="13" s="1"/>
  <c r="Q225" i="13"/>
  <c r="V225" i="13"/>
  <c r="V224" i="13" s="1"/>
  <c r="G229" i="13"/>
  <c r="I229" i="13"/>
  <c r="K229" i="13"/>
  <c r="M229" i="13"/>
  <c r="O229" i="13"/>
  <c r="Q229" i="13"/>
  <c r="V229" i="13"/>
  <c r="G233" i="13"/>
  <c r="O233" i="13"/>
  <c r="G234" i="13"/>
  <c r="I234" i="13"/>
  <c r="I233" i="13" s="1"/>
  <c r="K234" i="13"/>
  <c r="M234" i="13"/>
  <c r="O234" i="13"/>
  <c r="Q234" i="13"/>
  <c r="Q233" i="13" s="1"/>
  <c r="V234" i="13"/>
  <c r="G235" i="13"/>
  <c r="M235" i="13" s="1"/>
  <c r="I235" i="13"/>
  <c r="K235" i="13"/>
  <c r="K233" i="13" s="1"/>
  <c r="O235" i="13"/>
  <c r="Q235" i="13"/>
  <c r="V235" i="13"/>
  <c r="V233" i="13" s="1"/>
  <c r="G238" i="13"/>
  <c r="M238" i="13" s="1"/>
  <c r="I238" i="13"/>
  <c r="K238" i="13"/>
  <c r="K237" i="13" s="1"/>
  <c r="O238" i="13"/>
  <c r="O237" i="13" s="1"/>
  <c r="Q238" i="13"/>
  <c r="V238" i="13"/>
  <c r="V237" i="13" s="1"/>
  <c r="G244" i="13"/>
  <c r="I244" i="13"/>
  <c r="I237" i="13" s="1"/>
  <c r="K244" i="13"/>
  <c r="M244" i="13"/>
  <c r="O244" i="13"/>
  <c r="Q244" i="13"/>
  <c r="Q237" i="13" s="1"/>
  <c r="V244" i="13"/>
  <c r="G247" i="13"/>
  <c r="M247" i="13" s="1"/>
  <c r="I247" i="13"/>
  <c r="K247" i="13"/>
  <c r="O247" i="13"/>
  <c r="Q247" i="13"/>
  <c r="V247" i="13"/>
  <c r="G248" i="13"/>
  <c r="I248" i="13"/>
  <c r="K248" i="13"/>
  <c r="M248" i="13"/>
  <c r="O248" i="13"/>
  <c r="Q248" i="13"/>
  <c r="V248" i="13"/>
  <c r="G250" i="13"/>
  <c r="K250" i="13"/>
  <c r="O250" i="13"/>
  <c r="V250" i="13"/>
  <c r="G251" i="13"/>
  <c r="I251" i="13"/>
  <c r="I250" i="13" s="1"/>
  <c r="K251" i="13"/>
  <c r="M251" i="13"/>
  <c r="M250" i="13" s="1"/>
  <c r="O251" i="13"/>
  <c r="Q251" i="13"/>
  <c r="Q250" i="13" s="1"/>
  <c r="V251" i="13"/>
  <c r="G254" i="13"/>
  <c r="I254" i="13"/>
  <c r="I253" i="13" s="1"/>
  <c r="K254" i="13"/>
  <c r="M254" i="13"/>
  <c r="O254" i="13"/>
  <c r="Q254" i="13"/>
  <c r="Q253" i="13" s="1"/>
  <c r="V254" i="13"/>
  <c r="G258" i="13"/>
  <c r="G253" i="13" s="1"/>
  <c r="I258" i="13"/>
  <c r="K258" i="13"/>
  <c r="O258" i="13"/>
  <c r="O253" i="13" s="1"/>
  <c r="Q258" i="13"/>
  <c r="V258" i="13"/>
  <c r="G261" i="13"/>
  <c r="I261" i="13"/>
  <c r="K261" i="13"/>
  <c r="M261" i="13"/>
  <c r="O261" i="13"/>
  <c r="Q261" i="13"/>
  <c r="V261" i="13"/>
  <c r="G266" i="13"/>
  <c r="M266" i="13" s="1"/>
  <c r="I266" i="13"/>
  <c r="K266" i="13"/>
  <c r="K253" i="13" s="1"/>
  <c r="O266" i="13"/>
  <c r="Q266" i="13"/>
  <c r="V266" i="13"/>
  <c r="V253" i="13" s="1"/>
  <c r="G269" i="13"/>
  <c r="I269" i="13"/>
  <c r="K269" i="13"/>
  <c r="M269" i="13"/>
  <c r="O269" i="13"/>
  <c r="Q269" i="13"/>
  <c r="V269" i="13"/>
  <c r="G272" i="13"/>
  <c r="M272" i="13" s="1"/>
  <c r="I272" i="13"/>
  <c r="K272" i="13"/>
  <c r="O272" i="13"/>
  <c r="Q272" i="13"/>
  <c r="V272" i="13"/>
  <c r="G275" i="13"/>
  <c r="I275" i="13"/>
  <c r="K275" i="13"/>
  <c r="M275" i="13"/>
  <c r="O275" i="13"/>
  <c r="Q275" i="13"/>
  <c r="V275" i="13"/>
  <c r="G278" i="13"/>
  <c r="M278" i="13" s="1"/>
  <c r="I278" i="13"/>
  <c r="K278" i="13"/>
  <c r="O278" i="13"/>
  <c r="Q278" i="13"/>
  <c r="V278" i="13"/>
  <c r="G281" i="13"/>
  <c r="I281" i="13"/>
  <c r="K281" i="13"/>
  <c r="M281" i="13"/>
  <c r="O281" i="13"/>
  <c r="Q281" i="13"/>
  <c r="V281" i="13"/>
  <c r="G287" i="13"/>
  <c r="M287" i="13" s="1"/>
  <c r="I287" i="13"/>
  <c r="K287" i="13"/>
  <c r="O287" i="13"/>
  <c r="Q287" i="13"/>
  <c r="V287" i="13"/>
  <c r="G290" i="13"/>
  <c r="I290" i="13"/>
  <c r="K290" i="13"/>
  <c r="M290" i="13"/>
  <c r="O290" i="13"/>
  <c r="Q290" i="13"/>
  <c r="V290" i="13"/>
  <c r="G292" i="13"/>
  <c r="M292" i="13" s="1"/>
  <c r="I292" i="13"/>
  <c r="K292" i="13"/>
  <c r="O292" i="13"/>
  <c r="Q292" i="13"/>
  <c r="V292" i="13"/>
  <c r="G297" i="13"/>
  <c r="I297" i="13"/>
  <c r="K297" i="13"/>
  <c r="M297" i="13"/>
  <c r="O297" i="13"/>
  <c r="Q297" i="13"/>
  <c r="V297" i="13"/>
  <c r="G299" i="13"/>
  <c r="M299" i="13" s="1"/>
  <c r="I299" i="13"/>
  <c r="K299" i="13"/>
  <c r="O299" i="13"/>
  <c r="Q299" i="13"/>
  <c r="V299" i="13"/>
  <c r="G301" i="13"/>
  <c r="I301" i="13"/>
  <c r="K301" i="13"/>
  <c r="M301" i="13"/>
  <c r="O301" i="13"/>
  <c r="Q301" i="13"/>
  <c r="V301" i="13"/>
  <c r="G305" i="13"/>
  <c r="M305" i="13" s="1"/>
  <c r="I305" i="13"/>
  <c r="K305" i="13"/>
  <c r="O305" i="13"/>
  <c r="Q305" i="13"/>
  <c r="V305" i="13"/>
  <c r="G307" i="13"/>
  <c r="I307" i="13"/>
  <c r="K307" i="13"/>
  <c r="M307" i="13"/>
  <c r="O307" i="13"/>
  <c r="Q307" i="13"/>
  <c r="V307" i="13"/>
  <c r="G311" i="13"/>
  <c r="M311" i="13" s="1"/>
  <c r="I311" i="13"/>
  <c r="K311" i="13"/>
  <c r="O311" i="13"/>
  <c r="Q311" i="13"/>
  <c r="V311" i="13"/>
  <c r="G319" i="13"/>
  <c r="I319" i="13"/>
  <c r="K319" i="13"/>
  <c r="M319" i="13"/>
  <c r="O319" i="13"/>
  <c r="Q319" i="13"/>
  <c r="V319" i="13"/>
  <c r="G322" i="13"/>
  <c r="M322" i="13" s="1"/>
  <c r="I322" i="13"/>
  <c r="K322" i="13"/>
  <c r="O322" i="13"/>
  <c r="Q322" i="13"/>
  <c r="V322" i="13"/>
  <c r="G324" i="13"/>
  <c r="I324" i="13"/>
  <c r="K324" i="13"/>
  <c r="M324" i="13"/>
  <c r="O324" i="13"/>
  <c r="Q324" i="13"/>
  <c r="V324" i="13"/>
  <c r="G326" i="13"/>
  <c r="M326" i="13" s="1"/>
  <c r="I326" i="13"/>
  <c r="K326" i="13"/>
  <c r="O326" i="13"/>
  <c r="Q326" i="13"/>
  <c r="V326" i="13"/>
  <c r="G328" i="13"/>
  <c r="I328" i="13"/>
  <c r="K328" i="13"/>
  <c r="M328" i="13"/>
  <c r="O328" i="13"/>
  <c r="Q328" i="13"/>
  <c r="V328" i="13"/>
  <c r="G330" i="13"/>
  <c r="M330" i="13" s="1"/>
  <c r="I330" i="13"/>
  <c r="K330" i="13"/>
  <c r="O330" i="13"/>
  <c r="Q330" i="13"/>
  <c r="V330" i="13"/>
  <c r="G332" i="13"/>
  <c r="I332" i="13"/>
  <c r="K332" i="13"/>
  <c r="M332" i="13"/>
  <c r="O332" i="13"/>
  <c r="Q332" i="13"/>
  <c r="V332" i="13"/>
  <c r="G335" i="13"/>
  <c r="M335" i="13" s="1"/>
  <c r="I335" i="13"/>
  <c r="K335" i="13"/>
  <c r="O335" i="13"/>
  <c r="Q335" i="13"/>
  <c r="V335" i="13"/>
  <c r="G336" i="13"/>
  <c r="I336" i="13"/>
  <c r="K336" i="13"/>
  <c r="M336" i="13"/>
  <c r="O336" i="13"/>
  <c r="Q336" i="13"/>
  <c r="V336" i="13"/>
  <c r="G338" i="13"/>
  <c r="M338" i="13" s="1"/>
  <c r="I338" i="13"/>
  <c r="K338" i="13"/>
  <c r="O338" i="13"/>
  <c r="Q338" i="13"/>
  <c r="V338" i="13"/>
  <c r="G341" i="13"/>
  <c r="I341" i="13"/>
  <c r="K341" i="13"/>
  <c r="M341" i="13"/>
  <c r="O341" i="13"/>
  <c r="Q341" i="13"/>
  <c r="V341" i="13"/>
  <c r="G343" i="13"/>
  <c r="M343" i="13" s="1"/>
  <c r="I343" i="13"/>
  <c r="K343" i="13"/>
  <c r="O343" i="13"/>
  <c r="Q343" i="13"/>
  <c r="V343" i="13"/>
  <c r="G344" i="13"/>
  <c r="I344" i="13"/>
  <c r="K344" i="13"/>
  <c r="M344" i="13"/>
  <c r="O344" i="13"/>
  <c r="Q344" i="13"/>
  <c r="V344" i="13"/>
  <c r="G345" i="13"/>
  <c r="M345" i="13" s="1"/>
  <c r="I345" i="13"/>
  <c r="K345" i="13"/>
  <c r="O345" i="13"/>
  <c r="Q345" i="13"/>
  <c r="V345" i="13"/>
  <c r="G346" i="13"/>
  <c r="I346" i="13"/>
  <c r="K346" i="13"/>
  <c r="M346" i="13"/>
  <c r="O346" i="13"/>
  <c r="Q346" i="13"/>
  <c r="V346" i="13"/>
  <c r="G347" i="13"/>
  <c r="K347" i="13"/>
  <c r="O347" i="13"/>
  <c r="V347" i="13"/>
  <c r="G348" i="13"/>
  <c r="I348" i="13"/>
  <c r="I347" i="13" s="1"/>
  <c r="K348" i="13"/>
  <c r="M348" i="13"/>
  <c r="M347" i="13" s="1"/>
  <c r="O348" i="13"/>
  <c r="Q348" i="13"/>
  <c r="Q347" i="13" s="1"/>
  <c r="V348" i="13"/>
  <c r="K350" i="13"/>
  <c r="V350" i="13"/>
  <c r="G351" i="13"/>
  <c r="I351" i="13"/>
  <c r="I350" i="13" s="1"/>
  <c r="K351" i="13"/>
  <c r="M351" i="13"/>
  <c r="O351" i="13"/>
  <c r="Q351" i="13"/>
  <c r="Q350" i="13" s="1"/>
  <c r="V351" i="13"/>
  <c r="G353" i="13"/>
  <c r="G350" i="13" s="1"/>
  <c r="I353" i="13"/>
  <c r="K353" i="13"/>
  <c r="O353" i="13"/>
  <c r="O350" i="13" s="1"/>
  <c r="Q353" i="13"/>
  <c r="V353" i="13"/>
  <c r="G355" i="13"/>
  <c r="I355" i="13"/>
  <c r="K355" i="13"/>
  <c r="M355" i="13"/>
  <c r="O355" i="13"/>
  <c r="Q355" i="13"/>
  <c r="V355" i="13"/>
  <c r="G358" i="13"/>
  <c r="I358" i="13"/>
  <c r="I357" i="13" s="1"/>
  <c r="K358" i="13"/>
  <c r="M358" i="13"/>
  <c r="O358" i="13"/>
  <c r="Q358" i="13"/>
  <c r="Q357" i="13" s="1"/>
  <c r="V358" i="13"/>
  <c r="G360" i="13"/>
  <c r="G357" i="13" s="1"/>
  <c r="I360" i="13"/>
  <c r="K360" i="13"/>
  <c r="O360" i="13"/>
  <c r="O357" i="13" s="1"/>
  <c r="Q360" i="13"/>
  <c r="V360" i="13"/>
  <c r="G362" i="13"/>
  <c r="I362" i="13"/>
  <c r="K362" i="13"/>
  <c r="M362" i="13"/>
  <c r="O362" i="13"/>
  <c r="Q362" i="13"/>
  <c r="V362" i="13"/>
  <c r="G365" i="13"/>
  <c r="M365" i="13" s="1"/>
  <c r="I365" i="13"/>
  <c r="K365" i="13"/>
  <c r="K357" i="13" s="1"/>
  <c r="O365" i="13"/>
  <c r="Q365" i="13"/>
  <c r="V365" i="13"/>
  <c r="V357" i="13" s="1"/>
  <c r="G367" i="13"/>
  <c r="I367" i="13"/>
  <c r="K367" i="13"/>
  <c r="M367" i="13"/>
  <c r="O367" i="13"/>
  <c r="Q367" i="13"/>
  <c r="V367" i="13"/>
  <c r="G369" i="13"/>
  <c r="M369" i="13" s="1"/>
  <c r="I369" i="13"/>
  <c r="K369" i="13"/>
  <c r="O369" i="13"/>
  <c r="Q369" i="13"/>
  <c r="V369" i="13"/>
  <c r="G371" i="13"/>
  <c r="I371" i="13"/>
  <c r="K371" i="13"/>
  <c r="M371" i="13"/>
  <c r="O371" i="13"/>
  <c r="Q371" i="13"/>
  <c r="V371" i="13"/>
  <c r="G373" i="13"/>
  <c r="K373" i="13"/>
  <c r="O373" i="13"/>
  <c r="V373" i="13"/>
  <c r="G374" i="13"/>
  <c r="I374" i="13"/>
  <c r="I373" i="13" s="1"/>
  <c r="K374" i="13"/>
  <c r="M374" i="13"/>
  <c r="M373" i="13" s="1"/>
  <c r="O374" i="13"/>
  <c r="Q374" i="13"/>
  <c r="Q373" i="13" s="1"/>
  <c r="V374" i="13"/>
  <c r="G376" i="13"/>
  <c r="G377" i="13"/>
  <c r="I377" i="13"/>
  <c r="I376" i="13" s="1"/>
  <c r="K377" i="13"/>
  <c r="M377" i="13"/>
  <c r="O377" i="13"/>
  <c r="Q377" i="13"/>
  <c r="Q376" i="13" s="1"/>
  <c r="V377" i="13"/>
  <c r="G379" i="13"/>
  <c r="M379" i="13" s="1"/>
  <c r="I379" i="13"/>
  <c r="K379" i="13"/>
  <c r="K376" i="13" s="1"/>
  <c r="O379" i="13"/>
  <c r="Q379" i="13"/>
  <c r="V379" i="13"/>
  <c r="V376" i="13" s="1"/>
  <c r="G381" i="13"/>
  <c r="I381" i="13"/>
  <c r="K381" i="13"/>
  <c r="M381" i="13"/>
  <c r="O381" i="13"/>
  <c r="Q381" i="13"/>
  <c r="V381" i="13"/>
  <c r="G383" i="13"/>
  <c r="M383" i="13" s="1"/>
  <c r="I383" i="13"/>
  <c r="K383" i="13"/>
  <c r="O383" i="13"/>
  <c r="O376" i="13" s="1"/>
  <c r="Q383" i="13"/>
  <c r="V383" i="13"/>
  <c r="G385" i="13"/>
  <c r="I385" i="13"/>
  <c r="K385" i="13"/>
  <c r="M385" i="13"/>
  <c r="O385" i="13"/>
  <c r="Q385" i="13"/>
  <c r="V385" i="13"/>
  <c r="G387" i="13"/>
  <c r="M387" i="13" s="1"/>
  <c r="I387" i="13"/>
  <c r="K387" i="13"/>
  <c r="O387" i="13"/>
  <c r="Q387" i="13"/>
  <c r="V387" i="13"/>
  <c r="G389" i="13"/>
  <c r="I389" i="13"/>
  <c r="K389" i="13"/>
  <c r="M389" i="13"/>
  <c r="O389" i="13"/>
  <c r="Q389" i="13"/>
  <c r="V389" i="13"/>
  <c r="G391" i="13"/>
  <c r="M391" i="13" s="1"/>
  <c r="I391" i="13"/>
  <c r="K391" i="13"/>
  <c r="O391" i="13"/>
  <c r="Q391" i="13"/>
  <c r="V391" i="13"/>
  <c r="G393" i="13"/>
  <c r="I393" i="13"/>
  <c r="K393" i="13"/>
  <c r="M393" i="13"/>
  <c r="O393" i="13"/>
  <c r="Q393" i="13"/>
  <c r="V393" i="13"/>
  <c r="G395" i="13"/>
  <c r="M395" i="13" s="1"/>
  <c r="I395" i="13"/>
  <c r="K395" i="13"/>
  <c r="O395" i="13"/>
  <c r="Q395" i="13"/>
  <c r="V395" i="13"/>
  <c r="G397" i="13"/>
  <c r="I397" i="13"/>
  <c r="K397" i="13"/>
  <c r="M397" i="13"/>
  <c r="O397" i="13"/>
  <c r="Q397" i="13"/>
  <c r="V397" i="13"/>
  <c r="G399" i="13"/>
  <c r="M399" i="13" s="1"/>
  <c r="I399" i="13"/>
  <c r="K399" i="13"/>
  <c r="O399" i="13"/>
  <c r="Q399" i="13"/>
  <c r="V399" i="13"/>
  <c r="G401" i="13"/>
  <c r="I401" i="13"/>
  <c r="K401" i="13"/>
  <c r="M401" i="13"/>
  <c r="O401" i="13"/>
  <c r="Q401" i="13"/>
  <c r="V401" i="13"/>
  <c r="G403" i="13"/>
  <c r="M403" i="13" s="1"/>
  <c r="I403" i="13"/>
  <c r="K403" i="13"/>
  <c r="O403" i="13"/>
  <c r="Q403" i="13"/>
  <c r="V403" i="13"/>
  <c r="G406" i="13"/>
  <c r="M406" i="13" s="1"/>
  <c r="I406" i="13"/>
  <c r="K406" i="13"/>
  <c r="K405" i="13" s="1"/>
  <c r="O406" i="13"/>
  <c r="O405" i="13" s="1"/>
  <c r="Q406" i="13"/>
  <c r="V406" i="13"/>
  <c r="V405" i="13" s="1"/>
  <c r="G407" i="13"/>
  <c r="I407" i="13"/>
  <c r="I405" i="13" s="1"/>
  <c r="K407" i="13"/>
  <c r="M407" i="13"/>
  <c r="O407" i="13"/>
  <c r="Q407" i="13"/>
  <c r="Q405" i="13" s="1"/>
  <c r="V407" i="13"/>
  <c r="G412" i="13"/>
  <c r="M412" i="13" s="1"/>
  <c r="I412" i="13"/>
  <c r="K412" i="13"/>
  <c r="O412" i="13"/>
  <c r="Q412" i="13"/>
  <c r="V412" i="13"/>
  <c r="G414" i="13"/>
  <c r="I414" i="13"/>
  <c r="K414" i="13"/>
  <c r="M414" i="13"/>
  <c r="O414" i="13"/>
  <c r="Q414" i="13"/>
  <c r="V414" i="13"/>
  <c r="G415" i="13"/>
  <c r="O415" i="13"/>
  <c r="G416" i="13"/>
  <c r="I416" i="13"/>
  <c r="I415" i="13" s="1"/>
  <c r="K416" i="13"/>
  <c r="M416" i="13"/>
  <c r="O416" i="13"/>
  <c r="Q416" i="13"/>
  <c r="Q415" i="13" s="1"/>
  <c r="V416" i="13"/>
  <c r="G420" i="13"/>
  <c r="M420" i="13" s="1"/>
  <c r="I420" i="13"/>
  <c r="K420" i="13"/>
  <c r="K415" i="13" s="1"/>
  <c r="O420" i="13"/>
  <c r="Q420" i="13"/>
  <c r="V420" i="13"/>
  <c r="V415" i="13" s="1"/>
  <c r="AE423" i="13"/>
  <c r="AF423" i="13"/>
  <c r="G18" i="12"/>
  <c r="BA16" i="12"/>
  <c r="BA14" i="12"/>
  <c r="BA10" i="12"/>
  <c r="G8" i="12"/>
  <c r="O8" i="12"/>
  <c r="G9" i="12"/>
  <c r="M9" i="12" s="1"/>
  <c r="M8" i="12" s="1"/>
  <c r="I9" i="12"/>
  <c r="I8" i="12" s="1"/>
  <c r="K9" i="12"/>
  <c r="K8" i="12" s="1"/>
  <c r="O9" i="12"/>
  <c r="Q9" i="12"/>
  <c r="Q8" i="12" s="1"/>
  <c r="V9" i="12"/>
  <c r="V8" i="12" s="1"/>
  <c r="K11" i="12"/>
  <c r="V11" i="12"/>
  <c r="G12" i="12"/>
  <c r="I12" i="12"/>
  <c r="I11" i="12" s="1"/>
  <c r="K12" i="12"/>
  <c r="M12" i="12"/>
  <c r="O12" i="12"/>
  <c r="Q12" i="12"/>
  <c r="Q11" i="12" s="1"/>
  <c r="V12" i="12"/>
  <c r="G13" i="12"/>
  <c r="G11" i="12" s="1"/>
  <c r="I13" i="12"/>
  <c r="K13" i="12"/>
  <c r="O13" i="12"/>
  <c r="O11" i="12" s="1"/>
  <c r="Q13" i="12"/>
  <c r="V13" i="12"/>
  <c r="G15" i="12"/>
  <c r="I15" i="12"/>
  <c r="K15" i="12"/>
  <c r="M15" i="12"/>
  <c r="O15" i="12"/>
  <c r="Q15" i="12"/>
  <c r="V15" i="12"/>
  <c r="AE18" i="12"/>
  <c r="I20" i="1"/>
  <c r="I19" i="1"/>
  <c r="I18" i="1"/>
  <c r="I17" i="1"/>
  <c r="I16" i="1"/>
  <c r="I199" i="1"/>
  <c r="J198" i="1" s="1"/>
  <c r="AZ148" i="1"/>
  <c r="AZ147" i="1"/>
  <c r="AZ145" i="1"/>
  <c r="AZ144" i="1"/>
  <c r="AZ142" i="1"/>
  <c r="AZ141" i="1"/>
  <c r="AZ139" i="1"/>
  <c r="AZ137" i="1"/>
  <c r="AZ136" i="1"/>
  <c r="AZ135" i="1"/>
  <c r="AZ133" i="1"/>
  <c r="AZ130" i="1"/>
  <c r="AZ128" i="1"/>
  <c r="AZ124" i="1"/>
  <c r="AZ123" i="1"/>
  <c r="AZ121" i="1"/>
  <c r="AZ120" i="1"/>
  <c r="AZ118" i="1"/>
  <c r="AZ117" i="1"/>
  <c r="AZ116" i="1"/>
  <c r="AZ114" i="1"/>
  <c r="AZ113" i="1"/>
  <c r="AZ111" i="1"/>
  <c r="AZ109" i="1"/>
  <c r="AZ108" i="1"/>
  <c r="AZ106" i="1"/>
  <c r="AZ104" i="1"/>
  <c r="AZ103" i="1"/>
  <c r="AZ101" i="1"/>
  <c r="AZ100" i="1"/>
  <c r="AZ98" i="1"/>
  <c r="AZ97" i="1"/>
  <c r="AZ95" i="1"/>
  <c r="AZ93" i="1"/>
  <c r="AZ92" i="1"/>
  <c r="AZ91" i="1"/>
  <c r="AZ90" i="1"/>
  <c r="AZ89" i="1"/>
  <c r="AZ88" i="1"/>
  <c r="AZ85" i="1"/>
  <c r="AZ83" i="1"/>
  <c r="AZ82" i="1"/>
  <c r="AZ80" i="1"/>
  <c r="AZ78" i="1"/>
  <c r="AZ76" i="1"/>
  <c r="AZ75" i="1"/>
  <c r="F72" i="1"/>
  <c r="G72" i="1"/>
  <c r="G25" i="1" s="1"/>
  <c r="A25" i="1" s="1"/>
  <c r="G26" i="1" s="1"/>
  <c r="H71" i="1"/>
  <c r="I71" i="1" s="1"/>
  <c r="H70" i="1"/>
  <c r="I70" i="1" s="1"/>
  <c r="H69" i="1"/>
  <c r="I69" i="1" s="1"/>
  <c r="H68" i="1"/>
  <c r="I68" i="1" s="1"/>
  <c r="H67" i="1"/>
  <c r="I67" i="1" s="1"/>
  <c r="H66" i="1"/>
  <c r="I66" i="1" s="1"/>
  <c r="H65" i="1"/>
  <c r="I65" i="1" s="1"/>
  <c r="H64" i="1"/>
  <c r="I64" i="1" s="1"/>
  <c r="H63" i="1"/>
  <c r="I63"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H72" i="1" s="1"/>
  <c r="J155" i="1" l="1"/>
  <c r="J159" i="1"/>
  <c r="J163" i="1"/>
  <c r="J165" i="1"/>
  <c r="J167" i="1"/>
  <c r="J169" i="1"/>
  <c r="J171" i="1"/>
  <c r="J173" i="1"/>
  <c r="J175" i="1"/>
  <c r="J177" i="1"/>
  <c r="J179" i="1"/>
  <c r="J181" i="1"/>
  <c r="J183" i="1"/>
  <c r="J185" i="1"/>
  <c r="J187" i="1"/>
  <c r="J189" i="1"/>
  <c r="J191" i="1"/>
  <c r="J193" i="1"/>
  <c r="J195" i="1"/>
  <c r="J197" i="1"/>
  <c r="J157" i="1"/>
  <c r="J161" i="1"/>
  <c r="J154" i="1"/>
  <c r="J156" i="1"/>
  <c r="J158" i="1"/>
  <c r="J160" i="1"/>
  <c r="J162" i="1"/>
  <c r="J164" i="1"/>
  <c r="J166" i="1"/>
  <c r="J168" i="1"/>
  <c r="J170" i="1"/>
  <c r="J172" i="1"/>
  <c r="J174" i="1"/>
  <c r="J176" i="1"/>
  <c r="J178" i="1"/>
  <c r="J180" i="1"/>
  <c r="J182" i="1"/>
  <c r="J184" i="1"/>
  <c r="J186" i="1"/>
  <c r="J188" i="1"/>
  <c r="J190" i="1"/>
  <c r="J192" i="1"/>
  <c r="J194" i="1"/>
  <c r="J196" i="1"/>
  <c r="A26" i="1"/>
  <c r="G28" i="1"/>
  <c r="G23" i="1"/>
  <c r="M75" i="34"/>
  <c r="M110" i="34"/>
  <c r="M102" i="34" s="1"/>
  <c r="M84" i="34"/>
  <c r="M27" i="34"/>
  <c r="M8" i="34" s="1"/>
  <c r="AF120" i="34"/>
  <c r="M12" i="33"/>
  <c r="M8" i="33" s="1"/>
  <c r="AF16" i="33"/>
  <c r="M16" i="32"/>
  <c r="M52" i="32"/>
  <c r="M31" i="32"/>
  <c r="AF71" i="32"/>
  <c r="G31" i="32"/>
  <c r="G52" i="32"/>
  <c r="G16" i="32"/>
  <c r="M28" i="31"/>
  <c r="M20" i="31"/>
  <c r="M16" i="31" s="1"/>
  <c r="M12" i="31"/>
  <c r="M10" i="31" s="1"/>
  <c r="M12" i="30"/>
  <c r="M8" i="30" s="1"/>
  <c r="M12" i="29"/>
  <c r="M8" i="29" s="1"/>
  <c r="M27" i="28"/>
  <c r="M8" i="28"/>
  <c r="M23" i="28"/>
  <c r="M22" i="28" s="1"/>
  <c r="M19" i="28"/>
  <c r="M17" i="28" s="1"/>
  <c r="M11" i="28"/>
  <c r="AF39" i="28"/>
  <c r="M8" i="27"/>
  <c r="M90" i="27"/>
  <c r="M24" i="27"/>
  <c r="G90" i="27"/>
  <c r="G24" i="27"/>
  <c r="G8" i="27"/>
  <c r="M133" i="27"/>
  <c r="M128" i="27" s="1"/>
  <c r="M125" i="27"/>
  <c r="M121" i="27" s="1"/>
  <c r="M119" i="27"/>
  <c r="M116" i="27" s="1"/>
  <c r="M78" i="27"/>
  <c r="M74" i="27" s="1"/>
  <c r="M67" i="27"/>
  <c r="M58" i="27" s="1"/>
  <c r="M28" i="26"/>
  <c r="M27" i="26" s="1"/>
  <c r="M20" i="26"/>
  <c r="M8" i="26" s="1"/>
  <c r="M16" i="25"/>
  <c r="G26" i="25"/>
  <c r="G16" i="25"/>
  <c r="M34" i="24"/>
  <c r="M30" i="24"/>
  <c r="M27" i="24" s="1"/>
  <c r="M20" i="24"/>
  <c r="M19" i="24" s="1"/>
  <c r="M9" i="24"/>
  <c r="M8" i="24" s="1"/>
  <c r="AF38" i="24"/>
  <c r="M20" i="23"/>
  <c r="M19" i="23" s="1"/>
  <c r="M12" i="23"/>
  <c r="M8" i="23" s="1"/>
  <c r="M8" i="22"/>
  <c r="G30" i="22"/>
  <c r="G8" i="22"/>
  <c r="AF43" i="22"/>
  <c r="M45" i="21"/>
  <c r="M36" i="21"/>
  <c r="M8" i="21"/>
  <c r="M27" i="21"/>
  <c r="M26" i="21" s="1"/>
  <c r="M19" i="21"/>
  <c r="G8" i="20"/>
  <c r="G24" i="20"/>
  <c r="M23" i="20"/>
  <c r="M21" i="20" s="1"/>
  <c r="AF27" i="20"/>
  <c r="M55" i="19"/>
  <c r="M8" i="19"/>
  <c r="AF78" i="19"/>
  <c r="G70" i="19"/>
  <c r="G55" i="19"/>
  <c r="G8" i="19"/>
  <c r="M8" i="18"/>
  <c r="M83" i="18"/>
  <c r="M80" i="18" s="1"/>
  <c r="M54" i="18"/>
  <c r="M51" i="18" s="1"/>
  <c r="M40" i="18"/>
  <c r="M38" i="18" s="1"/>
  <c r="M24" i="18"/>
  <c r="M23" i="18" s="1"/>
  <c r="M13" i="18"/>
  <c r="M37" i="18"/>
  <c r="M36" i="18" s="1"/>
  <c r="M33" i="18"/>
  <c r="M32" i="18" s="1"/>
  <c r="AF64" i="17"/>
  <c r="M57" i="17"/>
  <c r="M55" i="17" s="1"/>
  <c r="M49" i="17"/>
  <c r="M47" i="17" s="1"/>
  <c r="M9" i="17"/>
  <c r="M8" i="17" s="1"/>
  <c r="M12" i="16"/>
  <c r="M8" i="16" s="1"/>
  <c r="M9" i="15"/>
  <c r="M8" i="15" s="1"/>
  <c r="AF14" i="15"/>
  <c r="M16" i="14"/>
  <c r="M11" i="14"/>
  <c r="M80" i="14"/>
  <c r="M79" i="14" s="1"/>
  <c r="M20" i="14"/>
  <c r="M19" i="14" s="1"/>
  <c r="M14" i="14"/>
  <c r="M105" i="13"/>
  <c r="M405" i="13"/>
  <c r="M376" i="13"/>
  <c r="M233" i="13"/>
  <c r="M60" i="13"/>
  <c r="M8" i="13"/>
  <c r="M415" i="13"/>
  <c r="M162" i="13"/>
  <c r="M237" i="13"/>
  <c r="G405" i="13"/>
  <c r="G237" i="13"/>
  <c r="M225" i="13"/>
  <c r="M224" i="13" s="1"/>
  <c r="M93" i="13"/>
  <c r="M92" i="13" s="1"/>
  <c r="G162" i="13"/>
  <c r="G105" i="13"/>
  <c r="G60" i="13"/>
  <c r="G8" i="13"/>
  <c r="M360" i="13"/>
  <c r="M357" i="13" s="1"/>
  <c r="M353" i="13"/>
  <c r="M350" i="13" s="1"/>
  <c r="M258" i="13"/>
  <c r="M253" i="13" s="1"/>
  <c r="M34" i="13"/>
  <c r="M30" i="13" s="1"/>
  <c r="AF18" i="12"/>
  <c r="M13" i="12"/>
  <c r="M11" i="12" s="1"/>
  <c r="I39" i="1"/>
  <c r="I72" i="1" s="1"/>
  <c r="I21" i="1"/>
  <c r="J28" i="1"/>
  <c r="J26" i="1"/>
  <c r="G38" i="1"/>
  <c r="F38" i="1"/>
  <c r="J23" i="1"/>
  <c r="J24" i="1"/>
  <c r="J25" i="1"/>
  <c r="J27" i="1"/>
  <c r="E24" i="1"/>
  <c r="E26" i="1"/>
  <c r="J199" i="1" l="1"/>
  <c r="A23" i="1"/>
  <c r="J71" i="1"/>
  <c r="J67" i="1"/>
  <c r="J63" i="1"/>
  <c r="J59" i="1"/>
  <c r="J55" i="1"/>
  <c r="J51" i="1"/>
  <c r="J47" i="1"/>
  <c r="J68" i="1"/>
  <c r="J64" i="1"/>
  <c r="J60" i="1"/>
  <c r="J56" i="1"/>
  <c r="J52" i="1"/>
  <c r="J48" i="1"/>
  <c r="J44" i="1"/>
  <c r="J46" i="1"/>
  <c r="J40" i="1"/>
  <c r="J43" i="1"/>
  <c r="J41" i="1"/>
  <c r="J69" i="1"/>
  <c r="J65" i="1"/>
  <c r="J61" i="1"/>
  <c r="J57" i="1"/>
  <c r="J53" i="1"/>
  <c r="J49" i="1"/>
  <c r="J45" i="1"/>
  <c r="J39" i="1"/>
  <c r="J72" i="1" s="1"/>
  <c r="J70" i="1"/>
  <c r="J66" i="1"/>
  <c r="J62" i="1"/>
  <c r="J58" i="1"/>
  <c r="J54" i="1"/>
  <c r="J50" i="1"/>
  <c r="G24" i="1" l="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0257159-15B6-44C7-8528-0DFB64F27793}">
      <text>
        <r>
          <rPr>
            <sz val="9"/>
            <color indexed="81"/>
            <rFont val="Tahoma"/>
            <family val="2"/>
            <charset val="238"/>
          </rPr>
          <t>Jedná se o informaci, zda se jedná o položku, která je do rozpočtu zadána z cenové soustavy RTS, nebo vlastní.</t>
        </r>
      </text>
    </comment>
    <comment ref="T6" authorId="0" shapeId="0" xr:uid="{A7F2F23E-D009-4661-BDA2-2694141DA66B}">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C493391-2D0D-4851-A739-7CA7ABB2376E}">
      <text>
        <r>
          <rPr>
            <sz val="9"/>
            <color indexed="81"/>
            <rFont val="Tahoma"/>
            <family val="2"/>
            <charset val="238"/>
          </rPr>
          <t>Jedná se o informaci, zda se jedná o položku, která je do rozpočtu zadána z cenové soustavy RTS, nebo vlastní.</t>
        </r>
      </text>
    </comment>
    <comment ref="T6" authorId="0" shapeId="0" xr:uid="{D53D2E90-A09B-4A1F-B3CF-C0F38981A2AB}">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B5C59FBB-B2BF-4B7B-ADCC-385F10EDE147}">
      <text>
        <r>
          <rPr>
            <sz val="9"/>
            <color indexed="81"/>
            <rFont val="Tahoma"/>
            <family val="2"/>
            <charset val="238"/>
          </rPr>
          <t>Jedná se o informaci, zda se jedná o položku, která je do rozpočtu zadána z cenové soustavy RTS, nebo vlastní.</t>
        </r>
      </text>
    </comment>
    <comment ref="T6" authorId="0" shapeId="0" xr:uid="{5AE963FC-5386-491F-B221-52449B76D6BD}">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0BDE50C-FACF-42C4-9E4D-0B5D87CD4CCE}">
      <text>
        <r>
          <rPr>
            <sz val="9"/>
            <color indexed="81"/>
            <rFont val="Tahoma"/>
            <family val="2"/>
            <charset val="238"/>
          </rPr>
          <t>Jedná se o informaci, zda se jedná o položku, která je do rozpočtu zadána z cenové soustavy RTS, nebo vlastní.</t>
        </r>
      </text>
    </comment>
    <comment ref="T6" authorId="0" shapeId="0" xr:uid="{AA28A011-AA0C-407F-A505-15D8846D267D}">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DC4964B3-FE23-4549-96FE-00752022E799}">
      <text>
        <r>
          <rPr>
            <sz val="9"/>
            <color indexed="81"/>
            <rFont val="Tahoma"/>
            <family val="2"/>
            <charset val="238"/>
          </rPr>
          <t>Jedná se o informaci, zda se jedná o položku, která je do rozpočtu zadána z cenové soustavy RTS, nebo vlastní.</t>
        </r>
      </text>
    </comment>
    <comment ref="T6" authorId="0" shapeId="0" xr:uid="{B01145BC-2FA8-4D46-9A23-AF3B364EC813}">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33B821E0-8FAD-4333-8BEE-3CC8DBAC5C71}">
      <text>
        <r>
          <rPr>
            <sz val="9"/>
            <color indexed="81"/>
            <rFont val="Tahoma"/>
            <family val="2"/>
            <charset val="238"/>
          </rPr>
          <t>Jedná se o informaci, zda se jedná o položku, která je do rozpočtu zadána z cenové soustavy RTS, nebo vlastní.</t>
        </r>
      </text>
    </comment>
    <comment ref="T6" authorId="0" shapeId="0" xr:uid="{0917EDE4-EFC0-4F0F-AD3C-91A8428A8077}">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F265A08-F5E4-41C9-833C-231B98FC6E19}">
      <text>
        <r>
          <rPr>
            <sz val="9"/>
            <color indexed="81"/>
            <rFont val="Tahoma"/>
            <family val="2"/>
            <charset val="238"/>
          </rPr>
          <t>Jedná se o informaci, zda se jedná o položku, která je do rozpočtu zadána z cenové soustavy RTS, nebo vlastní.</t>
        </r>
      </text>
    </comment>
    <comment ref="T6" authorId="0" shapeId="0" xr:uid="{A15B5EC7-778B-45B5-9CA8-9187889AC077}">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3A92CB2-111E-4878-A8D5-3025BA12EBB3}">
      <text>
        <r>
          <rPr>
            <sz val="9"/>
            <color indexed="81"/>
            <rFont val="Tahoma"/>
            <family val="2"/>
            <charset val="238"/>
          </rPr>
          <t>Jedná se o informaci, zda se jedná o položku, která je do rozpočtu zadána z cenové soustavy RTS, nebo vlastní.</t>
        </r>
      </text>
    </comment>
    <comment ref="T6" authorId="0" shapeId="0" xr:uid="{F6F65053-E312-476C-97F1-00BF0D56C30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0B3A3532-2F16-414D-BB7E-7F34C64744E6}">
      <text>
        <r>
          <rPr>
            <sz val="9"/>
            <color indexed="81"/>
            <rFont val="Tahoma"/>
            <family val="2"/>
            <charset val="238"/>
          </rPr>
          <t>Jedná se o informaci, zda se jedná o položku, která je do rozpočtu zadána z cenové soustavy RTS, nebo vlastní.</t>
        </r>
      </text>
    </comment>
    <comment ref="T6" authorId="0" shapeId="0" xr:uid="{A38AC3EB-0D69-40C4-BBE6-F8F7C5BD786D}">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EAF0A63C-A2D2-470A-918E-36B20E763C5D}">
      <text>
        <r>
          <rPr>
            <sz val="9"/>
            <color indexed="81"/>
            <rFont val="Tahoma"/>
            <family val="2"/>
            <charset val="238"/>
          </rPr>
          <t>Jedná se o informaci, zda se jedná o položku, která je do rozpočtu zadána z cenové soustavy RTS, nebo vlastní.</t>
        </r>
      </text>
    </comment>
    <comment ref="T6" authorId="0" shapeId="0" xr:uid="{563374D7-AA4B-4457-AB79-A69C3C792795}">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24A7CF3D-457C-40D6-82C0-2B2461CA6129}">
      <text>
        <r>
          <rPr>
            <sz val="9"/>
            <color indexed="81"/>
            <rFont val="Tahoma"/>
            <family val="2"/>
            <charset val="238"/>
          </rPr>
          <t>Jedná se o informaci, zda se jedná o položku, která je do rozpočtu zadána z cenové soustavy RTS, nebo vlastní.</t>
        </r>
      </text>
    </comment>
    <comment ref="T6" authorId="0" shapeId="0" xr:uid="{20E9EECF-BB61-4A75-9054-E96F2BE2CD96}">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A43D45CE-D65B-42A1-8EA6-837281A795F7}">
      <text>
        <r>
          <rPr>
            <sz val="9"/>
            <color indexed="81"/>
            <rFont val="Tahoma"/>
            <family val="2"/>
            <charset val="238"/>
          </rPr>
          <t>Jedná se o informaci, zda se jedná o položku, která je do rozpočtu zadána z cenové soustavy RTS, nebo vlastní.</t>
        </r>
      </text>
    </comment>
    <comment ref="T6" authorId="0" shapeId="0" xr:uid="{FD06D277-A3E4-4946-B23A-DE03348D741C}">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18CD2F82-50D3-4631-91C8-B25159A9125D}">
      <text>
        <r>
          <rPr>
            <sz val="9"/>
            <color indexed="81"/>
            <rFont val="Tahoma"/>
            <family val="2"/>
            <charset val="238"/>
          </rPr>
          <t>Jedná se o informaci, zda se jedná o položku, která je do rozpočtu zadána z cenové soustavy RTS, nebo vlastní.</t>
        </r>
      </text>
    </comment>
    <comment ref="T6" authorId="0" shapeId="0" xr:uid="{9CF3FF32-15F1-406A-B434-5378C4927B23}">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DF3A06C-B270-4A7E-9627-C9D9E65010BD}">
      <text>
        <r>
          <rPr>
            <sz val="9"/>
            <color indexed="81"/>
            <rFont val="Tahoma"/>
            <family val="2"/>
            <charset val="238"/>
          </rPr>
          <t>Jedná se o informaci, zda se jedná o položku, která je do rozpočtu zadána z cenové soustavy RTS, nebo vlastní.</t>
        </r>
      </text>
    </comment>
    <comment ref="T6" authorId="0" shapeId="0" xr:uid="{F39F0C08-539A-442E-B781-9BDDBDA11BE0}">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7082749A-7F13-4E84-B80A-E7BEA8081688}">
      <text>
        <r>
          <rPr>
            <sz val="9"/>
            <color indexed="81"/>
            <rFont val="Tahoma"/>
            <family val="2"/>
            <charset val="238"/>
          </rPr>
          <t>Jedná se o informaci, zda se jedná o položku, která je do rozpočtu zadána z cenové soustavy RTS, nebo vlastní.</t>
        </r>
      </text>
    </comment>
    <comment ref="T6" authorId="0" shapeId="0" xr:uid="{CDED02C5-2A3A-4CC7-AC27-418CCA220709}">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8E334FF-1787-4EDF-B643-4EF4843AA17A}">
      <text>
        <r>
          <rPr>
            <sz val="9"/>
            <color indexed="81"/>
            <rFont val="Tahoma"/>
            <family val="2"/>
            <charset val="238"/>
          </rPr>
          <t>Jedná se o informaci, zda se jedná o položku, která je do rozpočtu zadána z cenové soustavy RTS, nebo vlastní.</t>
        </r>
      </text>
    </comment>
    <comment ref="T6" authorId="0" shapeId="0" xr:uid="{E1BDD0FC-6380-4D0D-BFFA-4EA8EBDBF39E}">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3659FE40-16EC-4FDF-BB41-FD857DC496CA}">
      <text>
        <r>
          <rPr>
            <sz val="9"/>
            <color indexed="81"/>
            <rFont val="Tahoma"/>
            <family val="2"/>
            <charset val="238"/>
          </rPr>
          <t>Jedná se o informaci, zda se jedná o položku, která je do rozpočtu zadána z cenové soustavy RTS, nebo vlastní.</t>
        </r>
      </text>
    </comment>
    <comment ref="T6" authorId="0" shapeId="0" xr:uid="{896D4BB7-F535-4979-9514-504511E259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3E536D5A-CF92-48F6-92C2-2B16E69B7ECA}">
      <text>
        <r>
          <rPr>
            <sz val="9"/>
            <color indexed="81"/>
            <rFont val="Tahoma"/>
            <family val="2"/>
            <charset val="238"/>
          </rPr>
          <t>Jedná se o informaci, zda se jedná o položku, která je do rozpočtu zadána z cenové soustavy RTS, nebo vlastní.</t>
        </r>
      </text>
    </comment>
    <comment ref="T6" authorId="0" shapeId="0" xr:uid="{85E845EE-CC86-4F7F-A71F-CA6A976D3299}">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B558FEB4-DE9E-408E-9F43-B272766F289B}">
      <text>
        <r>
          <rPr>
            <sz val="9"/>
            <color indexed="81"/>
            <rFont val="Tahoma"/>
            <family val="2"/>
            <charset val="238"/>
          </rPr>
          <t>Jedná se o informaci, zda se jedná o položku, která je do rozpočtu zadána z cenové soustavy RTS, nebo vlastní.</t>
        </r>
      </text>
    </comment>
    <comment ref="T6" authorId="0" shapeId="0" xr:uid="{785632D0-C464-4EF4-B302-31B5661664BA}">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5FE9A3F3-1DE2-468E-B351-1AC63BC00928}">
      <text>
        <r>
          <rPr>
            <sz val="9"/>
            <color indexed="81"/>
            <rFont val="Tahoma"/>
            <family val="2"/>
            <charset val="238"/>
          </rPr>
          <t>Jedná se o informaci, zda se jedná o položku, která je do rozpočtu zadána z cenové soustavy RTS, nebo vlastní.</t>
        </r>
      </text>
    </comment>
    <comment ref="T6" authorId="0" shapeId="0" xr:uid="{A46298D7-BFFE-46C1-A151-C6D4737CFF61}">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3400FCBC-BDDE-42BF-BEA1-E83F6808C66A}">
      <text>
        <r>
          <rPr>
            <sz val="9"/>
            <color indexed="81"/>
            <rFont val="Tahoma"/>
            <family val="2"/>
            <charset val="238"/>
          </rPr>
          <t>Jedná se o informaci, zda se jedná o položku, která je do rozpočtu zadána z cenové soustavy RTS, nebo vlastní.</t>
        </r>
      </text>
    </comment>
    <comment ref="T6" authorId="0" shapeId="0" xr:uid="{88B7DF97-5C1F-45A6-A7FA-7BE03FADE303}">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2D709FCD-234C-4E34-8C56-617F74247B77}">
      <text>
        <r>
          <rPr>
            <sz val="9"/>
            <color indexed="81"/>
            <rFont val="Tahoma"/>
            <family val="2"/>
            <charset val="238"/>
          </rPr>
          <t>Jedná se o informaci, zda se jedná o položku, která je do rozpočtu zadána z cenové soustavy RTS, nebo vlastní.</t>
        </r>
      </text>
    </comment>
    <comment ref="T6" authorId="0" shapeId="0" xr:uid="{666DBDF5-7DAD-435F-9314-019F80CF65D5}">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Jitka Melmerová</author>
  </authors>
  <commentList>
    <comment ref="S6" authorId="0" shapeId="0" xr:uid="{FB7699BD-E803-4B44-9848-9891F383C556}">
      <text>
        <r>
          <rPr>
            <sz val="9"/>
            <color indexed="81"/>
            <rFont val="Tahoma"/>
            <family val="2"/>
            <charset val="238"/>
          </rPr>
          <t>Jedná se o informaci, zda se jedná o položku, která je do rozpočtu zadána z cenové soustavy RTS, nebo vlastní.</t>
        </r>
      </text>
    </comment>
    <comment ref="T6" authorId="0" shapeId="0" xr:uid="{95FA2402-8AA5-436F-B4C2-6F175C3CEC15}">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<sst xmlns="http://schemas.openxmlformats.org/spreadsheetml/2006/main" count="7638" uniqueCount="1595">
  <si>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</si>
  <si>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</si>
  <si>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</si>
  <si>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</si>
  <si>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</si>
  <si>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</si>
  <si>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</si>
  <si>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</si>
  <si>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</si>
  <si>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</si>
  <si>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</si>
  <si>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</si>
  <si>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</si>
  <si>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</si>
  <si>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</si>
  <si>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</si>
  <si>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</si>
  <si>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</si>
  <si>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</si>
  <si>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</si>
  <si>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</si>
  <si>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</si>
  <si>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</si>
  <si>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</si>
  <si>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</si>
  <si>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</si>
  <si>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</si>
  <si>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</si>
  <si>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</si>
  <si>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</si>
  <si>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</si>
  <si>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</si>
  <si>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</si>
  <si>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</si>
  <si>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</si>
  <si>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</si>
  <si>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</si>
  <si>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</si>
  <si>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</si>
  <si>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</si>
  <si>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</si>
  <si>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</si>
  <si>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</si>
  <si>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2020/033</t>
  </si>
  <si>
    <t xml:space="preserve">Modernizace farmy Čelina </t>
  </si>
  <si>
    <t>Zemědělská společnost Dobříš, spol. s r.o.</t>
  </si>
  <si>
    <t>Příbramská 506</t>
  </si>
  <si>
    <t>Dobříš</t>
  </si>
  <si>
    <t>26301</t>
  </si>
  <si>
    <t>47535156</t>
  </si>
  <si>
    <t>CZ47535156</t>
  </si>
  <si>
    <t>Projektservis Třeboň s.r.o.</t>
  </si>
  <si>
    <t>Novohradská 226</t>
  </si>
  <si>
    <t>Třeboň-Třeboň II</t>
  </si>
  <si>
    <t>37901</t>
  </si>
  <si>
    <t>03478564</t>
  </si>
  <si>
    <t>CZ03478564</t>
  </si>
  <si>
    <t>Stavba</t>
  </si>
  <si>
    <t>Ostatní a vedlejší náklady</t>
  </si>
  <si>
    <t>001</t>
  </si>
  <si>
    <t>Vedlejší a ostatní náklady</t>
  </si>
  <si>
    <t>Stavební objekt</t>
  </si>
  <si>
    <t>SO01</t>
  </si>
  <si>
    <t>Výkrm vepřů</t>
  </si>
  <si>
    <t>1</t>
  </si>
  <si>
    <t>Stavební část</t>
  </si>
  <si>
    <t>2</t>
  </si>
  <si>
    <t>Technologie ustájení</t>
  </si>
  <si>
    <t>3</t>
  </si>
  <si>
    <t>Technologie odklizu kejdy</t>
  </si>
  <si>
    <t>4</t>
  </si>
  <si>
    <t>Vodoinstalace - technologie</t>
  </si>
  <si>
    <t>5</t>
  </si>
  <si>
    <t>EI - silnoproud+hromosvod</t>
  </si>
  <si>
    <t>6</t>
  </si>
  <si>
    <t>Vnitřní kanalizace a vodovod</t>
  </si>
  <si>
    <t>SO02</t>
  </si>
  <si>
    <t>Novostavba jímky na kejdu</t>
  </si>
  <si>
    <t>Stavební část - spodní stavba</t>
  </si>
  <si>
    <t>Stavební část - vrchní stavba</t>
  </si>
  <si>
    <t>Technologie</t>
  </si>
  <si>
    <t>Výdejní plocha</t>
  </si>
  <si>
    <t>EI - venkovní rozvody+hromosvod</t>
  </si>
  <si>
    <t>Venkovní kanalizace - jímka</t>
  </si>
  <si>
    <t>SO03</t>
  </si>
  <si>
    <t>Přečerpávací jímka</t>
  </si>
  <si>
    <t>Stavební část - oprava zakrytí jímky</t>
  </si>
  <si>
    <t>SO04</t>
  </si>
  <si>
    <t>Jalové a březí prasnice</t>
  </si>
  <si>
    <t>Vnitřní vodovod</t>
  </si>
  <si>
    <t>SO05</t>
  </si>
  <si>
    <t>Oplocení</t>
  </si>
  <si>
    <t>SO06</t>
  </si>
  <si>
    <t>Dezinfekční rám</t>
  </si>
  <si>
    <t>SO07</t>
  </si>
  <si>
    <t>Komunikace</t>
  </si>
  <si>
    <t>01</t>
  </si>
  <si>
    <t>Komunikace a zpevněné plochy</t>
  </si>
  <si>
    <t>Celkem za stavbu</t>
  </si>
  <si>
    <t>CZK</t>
  </si>
  <si>
    <t>#POPR</t>
  </si>
  <si>
    <t>Popis rozpočtu: 1 - Stavební část</t>
  </si>
  <si>
    <t>Předpoklad umístění přebytečného výkopku na pozemku investora.</t>
  </si>
  <si>
    <t>Přesné složení stávajích obvodových stěn a podhledů není známo, v případě výskytu prvků obsahujících azbest, bude dořešeno jako vícepráce.</t>
  </si>
  <si>
    <t>#POPS</t>
  </si>
  <si>
    <t xml:space="preserve">Popis stavby: 2020/033 - Modernizace farmy Čelina </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</si>
  <si>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</si>
  <si>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</si>
  <si>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</si>
  <si>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</si>
  <si>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</si>
  <si>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</si>
  <si>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</si>
  <si>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</si>
  <si>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</si>
  <si>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</si>
  <si>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</si>
  <si>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</si>
  <si>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</si>
  <si>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</si>
  <si>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</si>
  <si>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</si>
  <si>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</si>
  <si>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</si>
  <si>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</si>
  <si>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</si>
  <si>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</si>
  <si>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</si>
  <si>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</si>
  <si>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</si>
  <si>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</si>
  <si>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</si>
  <si>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</si>
  <si>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</si>
  <si>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</si>
  <si>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</si>
  <si>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</si>
  <si>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</si>
  <si>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</si>
  <si>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</si>
  <si>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</si>
  <si>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</si>
  <si>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</si>
  <si>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</si>
  <si>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</si>
  <si>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</si>
  <si>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</si>
  <si>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</si>
  <si>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</si>
  <si>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</si>
  <si>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Rekapitulace dílů</t>
  </si>
  <si>
    <t>Typ dílu</t>
  </si>
  <si>
    <t>Zemní práce</t>
  </si>
  <si>
    <t>11</t>
  </si>
  <si>
    <t>Hrazení:</t>
  </si>
  <si>
    <t>111</t>
  </si>
  <si>
    <t>Plastové stěny:</t>
  </si>
  <si>
    <t>Základy a zvláštní zakládání</t>
  </si>
  <si>
    <t>22</t>
  </si>
  <si>
    <t>Napájení:</t>
  </si>
  <si>
    <t>Svislé a kompletní konstrukce</t>
  </si>
  <si>
    <t>33</t>
  </si>
  <si>
    <t>Krmení:</t>
  </si>
  <si>
    <t>38</t>
  </si>
  <si>
    <t>Kompletní konstrukce</t>
  </si>
  <si>
    <t>Vodorovné konstrukce</t>
  </si>
  <si>
    <t>44</t>
  </si>
  <si>
    <t>Větrání a topení:</t>
  </si>
  <si>
    <t>45</t>
  </si>
  <si>
    <t>Podkladní a vedlejší konstrukce</t>
  </si>
  <si>
    <t>55</t>
  </si>
  <si>
    <t>61</t>
  </si>
  <si>
    <t>Úpravy povrchů vnitřní</t>
  </si>
  <si>
    <t>62</t>
  </si>
  <si>
    <t>Úpravy povrchů vnější</t>
  </si>
  <si>
    <t>63</t>
  </si>
  <si>
    <t>Podlahy a podlahové konstrukce</t>
  </si>
  <si>
    <t>8</t>
  </si>
  <si>
    <t>Trubní vedení</t>
  </si>
  <si>
    <t>9</t>
  </si>
  <si>
    <t>Ostatní konstrukce, bourání</t>
  </si>
  <si>
    <t>909</t>
  </si>
  <si>
    <t>Ostatní práce</t>
  </si>
  <si>
    <t>94</t>
  </si>
  <si>
    <t>Lešení a stavební výtahy</t>
  </si>
  <si>
    <t>95</t>
  </si>
  <si>
    <t>Dokončovací konstrukce na pozemních stavbách</t>
  </si>
  <si>
    <t>96</t>
  </si>
  <si>
    <t>Bourání konstrukcí</t>
  </si>
  <si>
    <t>97</t>
  </si>
  <si>
    <t>Prorážení otvorů</t>
  </si>
  <si>
    <t>99</t>
  </si>
  <si>
    <t>Staveništní přesun hmot</t>
  </si>
  <si>
    <t>711</t>
  </si>
  <si>
    <t>Izolace proti vodě</t>
  </si>
  <si>
    <t>721</t>
  </si>
  <si>
    <t>Vnitřní kanalizace</t>
  </si>
  <si>
    <t>722</t>
  </si>
  <si>
    <t>7222</t>
  </si>
  <si>
    <t>Vodoinstalace</t>
  </si>
  <si>
    <t>725</t>
  </si>
  <si>
    <t>Zařizovací předměty</t>
  </si>
  <si>
    <t>7291</t>
  </si>
  <si>
    <t>Technologie čerpání:</t>
  </si>
  <si>
    <t>7292</t>
  </si>
  <si>
    <t>Technologie míchání:</t>
  </si>
  <si>
    <t>7293</t>
  </si>
  <si>
    <t>Vedení do skladovací jímky:</t>
  </si>
  <si>
    <t>7294</t>
  </si>
  <si>
    <t>Vedení na výdejní plochu:</t>
  </si>
  <si>
    <t>764</t>
  </si>
  <si>
    <t>Konstrukce klempířské</t>
  </si>
  <si>
    <t>767</t>
  </si>
  <si>
    <t>Konstrukce zámečnické</t>
  </si>
  <si>
    <t>769</t>
  </si>
  <si>
    <t>Otvorové prvky z plastu</t>
  </si>
  <si>
    <t>781</t>
  </si>
  <si>
    <t>Obklady keramické</t>
  </si>
  <si>
    <t>784</t>
  </si>
  <si>
    <t>Malby</t>
  </si>
  <si>
    <t>7991</t>
  </si>
  <si>
    <t>M21</t>
  </si>
  <si>
    <t>Elektromontáže</t>
  </si>
  <si>
    <t>M210</t>
  </si>
  <si>
    <t>Hromosvod</t>
  </si>
  <si>
    <t>M211</t>
  </si>
  <si>
    <t>Uzemnění, pospojování</t>
  </si>
  <si>
    <t>M212</t>
  </si>
  <si>
    <t>Kabelové rozvody - napojení</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</si>
  <si>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</si>
  <si>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</si>
  <si>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</si>
  <si>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</si>
  <si>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</si>
  <si>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</si>
  <si>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</si>
  <si>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</si>
  <si>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</si>
  <si>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</si>
  <si>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</si>
  <si>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</si>
  <si>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</si>
  <si>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</si>
  <si>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</si>
  <si>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</si>
  <si>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</si>
  <si>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</si>
  <si>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</si>
  <si>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</si>
  <si>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</si>
  <si>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</si>
  <si>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</si>
  <si>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</si>
  <si>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</si>
  <si>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</si>
  <si>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</si>
  <si>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</si>
  <si>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</si>
  <si>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</si>
  <si>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</si>
  <si>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005121 R</t>
  </si>
  <si>
    <t>Zařízení staveniště</t>
  </si>
  <si>
    <t>Soubor</t>
  </si>
  <si>
    <t>RTS 20/ I</t>
  </si>
  <si>
    <t>Indiv</t>
  </si>
  <si>
    <t>VRN</t>
  </si>
  <si>
    <t>POL99_2</t>
  </si>
  <si>
    <t>Zařízení staveniště Veškeré náklady související se zařízením staveniště, zejména: náklady s umístěním, dopravou, provozem a likvidací skladů a buňkoviště,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znovuuvedení prostoru zařízení staveniště do původního stavu atd.</t>
  </si>
  <si>
    <t>POP</t>
  </si>
  <si>
    <t>00511 R</t>
  </si>
  <si>
    <t xml:space="preserve">Geodetické práce </t>
  </si>
  <si>
    <t>POL99_8</t>
  </si>
  <si>
    <t>005111021R</t>
  </si>
  <si>
    <t>Vytyčení inženýrských sítí</t>
  </si>
  <si>
    <t>Zaměření a vytýčení stávajících inženýrských sítí v místě stavby z hlediska jejich ochrany při provádění stavby.</t>
  </si>
  <si>
    <t>00523  R</t>
  </si>
  <si>
    <t>Zkoušky a revize</t>
  </si>
  <si>
    <t>Náklady zhotovitele, související s prováděním zkoušek a revizí předepsaných technickými normami nebo objednatelem a které jsou pro provedení díla nezbytné.</t>
  </si>
  <si>
    <t>SUM</t>
  </si>
  <si>
    <t>END</t>
  </si>
  <si>
    <t>Položkový soupis prací a dodávek</t>
  </si>
  <si>
    <t>139711101RT3</t>
  </si>
  <si>
    <t>Vykopávka v uzavřených prostorách v hornině 3</t>
  </si>
  <si>
    <t>m3</t>
  </si>
  <si>
    <t>800-1</t>
  </si>
  <si>
    <t>Práce</t>
  </si>
  <si>
    <t>POL1_</t>
  </si>
  <si>
    <t>s naložením výkopku na dopravní prostředek</t>
  </si>
  <si>
    <t>SPI</t>
  </si>
  <si>
    <t>č.v.D1.1.3,2. : 0,8*3*63,5*2+0,8*63,5*(0,5*2+0,6*2)</t>
  </si>
  <si>
    <t>VV</t>
  </si>
  <si>
    <t>162601101R00</t>
  </si>
  <si>
    <t>Vodorovné přemístění výkopku z horniny 1 až 4, na vzdálenost přes 3 000  do 4 000 m</t>
  </si>
  <si>
    <t>po suchu, bez naložení výkopku, avšak se složením bez rozhrnutí, zpáteční cesta vozidla.</t>
  </si>
  <si>
    <t>416,56-3,864</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</si>
  <si>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</si>
  <si>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</si>
  <si>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</si>
  <si>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</si>
  <si>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k ceně za každých dalších 10 m_x000D_
 z horniny 1 až 4, kolečkem</t>
  </si>
  <si>
    <t>412,696*2</t>
  </si>
  <si>
    <t>171201201R00</t>
  </si>
  <si>
    <t>Uložení sypaniny na dočasnou skládku tak, že na 1 m2 plochy připadá přes 2 m3 výkopku nebo ornice</t>
  </si>
  <si>
    <t>174101102R00</t>
  </si>
  <si>
    <t>Zásyp sypaninou se zhutněním v uzavřených prostorách s urovnáním povrchu zásypu s ručním zhutněním</t>
  </si>
  <si>
    <t>z jakékoliv horniny s uložením výkopku po vrstvách,</t>
  </si>
  <si>
    <t>č.v.D1.1.4,5,6. - stáv. šachta : 0,8*2,1*2,3</t>
  </si>
  <si>
    <t>181101102R00</t>
  </si>
  <si>
    <t>Úprava pláně v zářezech v hornině 1 až 4, se zhutněním</t>
  </si>
  <si>
    <t>m2</t>
  </si>
  <si>
    <t>vyrovnáním výškových rozdílů, ploch vodorovných a ploch do sklonu 1 : 5.</t>
  </si>
  <si>
    <t>č.v.D1.1.4,5. : (14,5*65,7+2*2,1*2)</t>
  </si>
  <si>
    <t>27001</t>
  </si>
  <si>
    <t>Úprava stávajícího základu pro napojení kejdové vany</t>
  </si>
  <si>
    <t>m</t>
  </si>
  <si>
    <t>Vlastní</t>
  </si>
  <si>
    <t>č.v.D1.1.4,5. : 62,6</t>
  </si>
  <si>
    <t>310239211R00</t>
  </si>
  <si>
    <t>Zazdívka otvorů o ploše přes 1 m2 do 4 m2 ve zdivu nadzákladovém cihlami pálenými pro jakoukoliv maltu vápenocementovou</t>
  </si>
  <si>
    <t>801-4</t>
  </si>
  <si>
    <t>včetně pomocného pracovního lešení</t>
  </si>
  <si>
    <t>č.v.D1.1.4,5,6. : 0,19*1,2*2,1</t>
  </si>
  <si>
    <t>311237446R00</t>
  </si>
  <si>
    <t xml:space="preserve">Zdivo nosné z cihel a tvarovek pálených tloušťky 300 mm,  , charakteristická pevnost v tlaku fk = 5,15 MPa, součinitel prostupu tepla U = 0,52 W/m2.K, hodnota pro zdivo bez omítky při vlhkosti 1%,  </t>
  </si>
  <si>
    <t>801-1</t>
  </si>
  <si>
    <t>č.v.D1.1.4,5. : 2,5*72,2*2</t>
  </si>
  <si>
    <t>-(1*1*42+0,87*1,1*2)</t>
  </si>
  <si>
    <t>-0,86*0,37*64</t>
  </si>
  <si>
    <t>311941112R00</t>
  </si>
  <si>
    <t>Připojení zděných stěn ke konstrukci nastřelením</t>
  </si>
  <si>
    <t>nerezovou kotvou ve spáře nového zdiva (4 ks/m spáry)</t>
  </si>
  <si>
    <t>Včetně dodávky kotev i spojovacího materiálu.</t>
  </si>
  <si>
    <t>č.v.D1.1.4,5. : 2,5*4</t>
  </si>
  <si>
    <t>317167211R00</t>
  </si>
  <si>
    <t>Překlady keramické montáž a dodávka nosné, délky 1250 mm, šířky 70 mm, výšky 238 mm</t>
  </si>
  <si>
    <t>kus</t>
  </si>
  <si>
    <t>Včetně:</t>
  </si>
  <si>
    <t>- podepření plochých překladů v montážním stavu,</t>
  </si>
  <si>
    <t>- dodávky překladů.</t>
  </si>
  <si>
    <t>č.v.D1.1.4,5,6. : 192</t>
  </si>
  <si>
    <t>317998113R00</t>
  </si>
  <si>
    <t>Překlady keramické izolace vkládaná mezi překlady tloušťky 80 mm</t>
  </si>
  <si>
    <t>č.v.D1.1.4,5,6. : 1,25*64</t>
  </si>
  <si>
    <t>317234410R00</t>
  </si>
  <si>
    <t>Vyzdívka mezi nosníky cementovou</t>
  </si>
  <si>
    <t>jakýmikoliv cihlami pálenými na jakoukoliv maltu,</t>
  </si>
  <si>
    <t>1,8*0,2*0,2</t>
  </si>
  <si>
    <t>317941121RT3</t>
  </si>
  <si>
    <t>Osazení ocelových válcovaných nosníků na zdivu profil I, výšky 120 mm</t>
  </si>
  <si>
    <t>t</t>
  </si>
  <si>
    <t>profilu I, nebo IE, nebo U, nebo UE, nebo L</t>
  </si>
  <si>
    <t>č.v.D1.1.4. : 1,8*2*0,0111</t>
  </si>
  <si>
    <t>346244381R00</t>
  </si>
  <si>
    <t>Plentování ocelových nosníků jednostranné výšky do 200 mm</t>
  </si>
  <si>
    <t>jakýmikoliv cihlami,</t>
  </si>
  <si>
    <t>č.v.D1.1.4. : 1,8*(0,12*2+0,2)</t>
  </si>
  <si>
    <t>34201</t>
  </si>
  <si>
    <t>D+M plast. příčky tl. 100 mm</t>
  </si>
  <si>
    <t>č.v.D1.1.4,5. : 2,7*7,2*2-0,8*2*2</t>
  </si>
  <si>
    <t>380326142RU1</t>
  </si>
  <si>
    <t>Kompletní konstrukce z betonu železového vodostavebního třídy C 30/37, vliv prostředí XC4, tloušťky konstrukce přes 150 do 300 mm</t>
  </si>
  <si>
    <t>801-5</t>
  </si>
  <si>
    <t>čistíren odpadních vod (mimo budovy), nádrží, vodojemů, žlabů nebo kanálů, včetně pomocného pracovního lešení o výšce podlahy do 1900 mm a pro zatížení do 1,5 kPa,</t>
  </si>
  <si>
    <t>č.v.D1.1.4,5. - P1 : 0,2*(14,5*65,7+2*2,1*2)</t>
  </si>
  <si>
    <t>0,2*0,7*(13*2+62,6*2)</t>
  </si>
  <si>
    <t>0,15*0,6*62,6*2</t>
  </si>
  <si>
    <t>0,15*0,6*5,8*48</t>
  </si>
  <si>
    <t>380356241R00</t>
  </si>
  <si>
    <t>Bednění kompletních konstrukcí neomítaných z betonu prostého nebo železového obyčejného vodostavebního, ploch rovinných, zřízení</t>
  </si>
  <si>
    <t>čistíren odpadních vod (mimo budovy), nádrží, vodojemů, žlabů nebo kanálů:</t>
  </si>
  <si>
    <t>- konstrukcí omítaných z betonu prostého nebo železového obyčejného i vodostavebního</t>
  </si>
  <si>
    <t>- konstrukcí neomítaných z betonu prostého nebo železového</t>
  </si>
  <si>
    <t xml:space="preserve">č.v.D1.1.4,5. - P1 : </t>
  </si>
  <si>
    <t>0,7*(13*2+62,6*2)</t>
  </si>
  <si>
    <t>0,6*62,6*2</t>
  </si>
  <si>
    <t>0,6*5,8*48*2</t>
  </si>
  <si>
    <t>380356242R00</t>
  </si>
  <si>
    <t>Bednění kompletních konstrukcí neomítaných z betonu prostého nebo železového obyčejného vodostavebního, ploch rovinných, odbednění</t>
  </si>
  <si>
    <t>380361007R00</t>
  </si>
  <si>
    <t>Výztuž kompletních konstrukcí z oceli z oceli 10 505</t>
  </si>
  <si>
    <t>čistíren odpadních vod (mimo budovy), nádrží, vodojemů, žlabů nebo kanálů , včetně pomocného pracovního lešení o výšce podlahy do 1900 mm a pro zatížení do 1,5 kPa,</t>
  </si>
  <si>
    <t>Začátek provozního součtu</t>
  </si>
  <si>
    <t xml:space="preserve">  č.v.D1.1.4,5. - P1 : (14,5*65,7+2*2,1*2)</t>
  </si>
  <si>
    <t xml:space="preserve">  0,7*(13*2+62,6*2)</t>
  </si>
  <si>
    <t xml:space="preserve">  0,6*62,6*2</t>
  </si>
  <si>
    <t xml:space="preserve">  0,6*5,8*48</t>
  </si>
  <si>
    <t>Konec provozního součtu</t>
  </si>
  <si>
    <t>1309,05*0,00303*1,15</t>
  </si>
  <si>
    <t>417321414R00</t>
  </si>
  <si>
    <t>Železobeton ztužujících pásů a věnců třídy C 25/30</t>
  </si>
  <si>
    <t>POL1_1</t>
  </si>
  <si>
    <t>č.v.D1.1.4,5. : 72,2*2*0,22*0,2</t>
  </si>
  <si>
    <t>417351115R00</t>
  </si>
  <si>
    <t>Bednění bočnic ztužujících pásů a věnců včetně vzpěr zřízení</t>
  </si>
  <si>
    <t>č.v.D1.1.4,5. : 72,2*2*0,2</t>
  </si>
  <si>
    <t>417351116R00</t>
  </si>
  <si>
    <t>Bednění bočnic ztužujících pásů a věnců včetně vzpěr odstranění</t>
  </si>
  <si>
    <t>417361821R00</t>
  </si>
  <si>
    <t>Výztuž ztužujících pásů a věnců z betonářské oceli 10 505(R)</t>
  </si>
  <si>
    <t>č.v.D1.1.4,5. : 72,2*2*4*0,000617</t>
  </si>
  <si>
    <t>72,2*2/0,25*2*(0,3+0,25)*0,000222</t>
  </si>
  <si>
    <t>41723711</t>
  </si>
  <si>
    <t>Obezdění věnce brouš. věncovkou keram. 8/19, bez izol. D+M</t>
  </si>
  <si>
    <t>č.v.D1.1.4,5. : 72,2*2</t>
  </si>
  <si>
    <t>4441700</t>
  </si>
  <si>
    <t>D+M podhledu z PUR panelů tl.100 mm vč. napojení na ostatní kce</t>
  </si>
  <si>
    <t>č.v.D1.1.4,5. : 24,88+60,86+8,9+2,12+2,67+3,41+43,04+43,16+49,13*2+15,25*50</t>
  </si>
  <si>
    <t>602016191R00</t>
  </si>
  <si>
    <t>Omítky stěn z hotových směsí Doplňkové práce pro omítky stěn z hotových směsí_x000D_
 penetrační nátěr stěn akrylátový</t>
  </si>
  <si>
    <t>po jednotlivých vrstvách</t>
  </si>
  <si>
    <t>č.v.D1.1.4,5. : 2,7*(65,7*2+7,3*4+5,8+4,4*2+4,3+2,1*2+9,8*2+6,3*2+2*2+1,7)</t>
  </si>
  <si>
    <t>0,7*(2*4+1,1+1,4)</t>
  </si>
  <si>
    <t>-(2*2+1,5*2,2*2+2,4*2,3*4+1,5*1,9)</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</si>
  <si>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</si>
  <si>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</si>
  <si>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</si>
  <si>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 xml:space="preserve">výpis výrobků : </t>
  </si>
  <si>
    <t>P1 : 1,49*2,22*2</t>
  </si>
  <si>
    <t>P2 : 1*2,22*2</t>
  </si>
  <si>
    <t>P3 : 1*2,22*2</t>
  </si>
  <si>
    <t>P4 : 1*1,32*42</t>
  </si>
  <si>
    <t>P5 : 0,87*1,1*2</t>
  </si>
  <si>
    <t>P6 : 0,92*0,92*2</t>
  </si>
  <si>
    <t>P7 : 0,88*0,92*2</t>
  </si>
  <si>
    <t>P8 : 1,5*1,9*2</t>
  </si>
  <si>
    <t>P9 : 2,42*2,32*2*2</t>
  </si>
  <si>
    <t>P10 : 1,1*2,1*2</t>
  </si>
  <si>
    <t>P11 : 0,95*2,045*3*2</t>
  </si>
  <si>
    <t>P12 : 0,85*2,045*2</t>
  </si>
  <si>
    <t>P13 : 0,95*2,045*2*2</t>
  </si>
  <si>
    <t>610991004R00</t>
  </si>
  <si>
    <t>Začišťovací okenní lišta pro omítku tl. 15 mm</t>
  </si>
  <si>
    <t>nalepení a odříznutí po dokončení omítek</t>
  </si>
  <si>
    <t>P1 : (1,49+2,22*2)*2</t>
  </si>
  <si>
    <t>P2 : (1+2,22*2)*2</t>
  </si>
  <si>
    <t>P3 : (1+2,22*2)*2</t>
  </si>
  <si>
    <t>P4 : (1+1,32)*42</t>
  </si>
  <si>
    <t>P5 : (0,87+1,1*2)*2</t>
  </si>
  <si>
    <t>P6 : 0,92*3*2</t>
  </si>
  <si>
    <t>P7 : (0,88+0,92*2)*2</t>
  </si>
  <si>
    <t>P8 : (1,5+1,9*2)*2</t>
  </si>
  <si>
    <t>P9 : (2,42+2,32*2)*4</t>
  </si>
  <si>
    <t>P10 : (1,1+2,1*2)*2</t>
  </si>
  <si>
    <t>P11 : (0,95+2,045*2)*3*2</t>
  </si>
  <si>
    <t>P12 : (0,85+2,045*2)*2</t>
  </si>
  <si>
    <t>P13 : (0,95+2,045*2)*4</t>
  </si>
  <si>
    <t>příčka : 2,7*8</t>
  </si>
  <si>
    <t>612421626R00</t>
  </si>
  <si>
    <t>Omítky vnitřní stěn vápenné nebo vápenocementové v podlaží i ve schodišti hladké</t>
  </si>
  <si>
    <t xml:space="preserve">č.v.D1.1.4,5. : </t>
  </si>
  <si>
    <t>nové zdivo : 1*67,7*2</t>
  </si>
  <si>
    <t>po otluč. obkladů : 19,6</t>
  </si>
  <si>
    <t>612421637R00</t>
  </si>
  <si>
    <t>Omítky vnitřní stěn vápenné nebo vápenocementové v podlaží i ve schodišti štukové</t>
  </si>
  <si>
    <t xml:space="preserve">č.v.D1.1.4,5. - vč. rohových lišt : </t>
  </si>
  <si>
    <t>nové zdivo : 1,7*67,7*2</t>
  </si>
  <si>
    <t>2,7*(5,8+4,3+1,7)</t>
  </si>
  <si>
    <t>0,7*(1,1+1,4)</t>
  </si>
  <si>
    <t>-1*1,3*42</t>
  </si>
  <si>
    <t>612421331R00</t>
  </si>
  <si>
    <t>Oprava vnitřních vápenných omítek stěn v množství opravované plochy přes 10 do 30 %,  štukových</t>
  </si>
  <si>
    <t>Včetně pomocného pracovního lešení o výšce podlahy do 1900 mm a pro zatížení do 1,5 kPa.</t>
  </si>
  <si>
    <t>612425931R00</t>
  </si>
  <si>
    <t>Omítka vápenná vnitřního ostění omítkou štukovou</t>
  </si>
  <si>
    <t>okenního nebo dveřního, z pomocného pracovního lešení o výšce podlahy do 1900 mm a pro zatížení do 1,5 kPa,</t>
  </si>
  <si>
    <t>0,15*(1+1,3*2)*42</t>
  </si>
  <si>
    <t>620991004R00</t>
  </si>
  <si>
    <t>Připojovací í lišty začišťovací okenní lišta,  , pro omítku tl. 15 mm</t>
  </si>
  <si>
    <t>P4 : (1+1,32*2)*42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</si>
  <si>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</si>
  <si>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</si>
  <si>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</si>
  <si>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622323041R00</t>
  </si>
  <si>
    <t>Příprava podkladu penetrace</t>
  </si>
  <si>
    <t>č.v.D1.1.4,5,6. : 1,5*(72,8+0,7*25+4,6)</t>
  </si>
  <si>
    <t>0,25*(66,4+0,7*22+4,6)</t>
  </si>
  <si>
    <t>(3,4*16,2+2,4*16,2/2)*2</t>
  </si>
  <si>
    <t>3*4,7*2+2,5*6,4</t>
  </si>
  <si>
    <t>1*2,3</t>
  </si>
  <si>
    <t>0,25*8,7*4</t>
  </si>
  <si>
    <t>-(1,49*2,22*2+2*2+1,5*1,9+1*2,22*4)</t>
  </si>
  <si>
    <t>622412213R00</t>
  </si>
  <si>
    <t>Nátěr vnějsích omítek stěn silikonový, složitost 1-2, odstín I</t>
  </si>
  <si>
    <t>Penetrace + 2 x krycí nátěr.</t>
  </si>
  <si>
    <t>včetně penetrace podkladu</t>
  </si>
  <si>
    <t>348,04+345,8444+61,5</t>
  </si>
  <si>
    <t>622421143R00</t>
  </si>
  <si>
    <t>Omítky vnější stěn vápenné nebo vápenocementové štukové,  , složitost 1÷ 2</t>
  </si>
  <si>
    <t xml:space="preserve">č.v.D1.1.4,5,6. : </t>
  </si>
  <si>
    <t>nové zdivo : 2,8*(72,2+66,2)</t>
  </si>
  <si>
    <t>0,1*(1+1,3*2)*42</t>
  </si>
  <si>
    <t>622422322R00</t>
  </si>
  <si>
    <t>Oprava vnějších omítek vápenných a vápenocementových s překrytím celé plochy štukem stupeň členitosti 1 a 2, v množství opravované plochy přes 20 do 30 %, bez nátěru, bez nákladů na umělecké dekorace fasád</t>
  </si>
  <si>
    <t>bez otlučení vadných míst</t>
  </si>
  <si>
    <t>622904112R00</t>
  </si>
  <si>
    <t>Očištění fasád tlakovou vodou, složitost fasády 1 - 2</t>
  </si>
  <si>
    <t>632411130R00</t>
  </si>
  <si>
    <t>Potěr ze suchých směsí samonivelační anhydritový, tloušťky 30 mm, bez penetrace</t>
  </si>
  <si>
    <t>s rozprostřením a uhlazením</t>
  </si>
  <si>
    <t>vyrovnání parapetů - výpis výrobků : 0,3*(1*42+0,87*2+0,92*2+0,88*2+1,5*2)</t>
  </si>
  <si>
    <t>přebet. odskoku soklu : 0,3*(72,8+66,4)+0,6*0,7*(25+22)</t>
  </si>
  <si>
    <t>631571001R00</t>
  </si>
  <si>
    <t>Násyp pod podlahy z kameniva z kameniva_x000D_
 z kameniva těženého 0-4 pro zpevnění podkladu</t>
  </si>
  <si>
    <t>pod mazaniny a dlažby, popř. na plochých střechách, vodorovný nebo ve spádu, s udusáním a urovnáním povrchu,</t>
  </si>
  <si>
    <t>č.v.D1.1.4,5. : 0,05*(14,5*65,7+2*2,1*2)</t>
  </si>
  <si>
    <t>0,8*0,05*(14,5*2+63*2)</t>
  </si>
  <si>
    <t>631571003R00</t>
  </si>
  <si>
    <t>Násyp pod podlahy z kameniva z kameniva_x000D_
 ze štěrkopísku 0-32 pro zpevnění podkladu</t>
  </si>
  <si>
    <t>č.v.D1.1.4,5. : 0,22*(14,5*65,7+2*2,1*2)</t>
  </si>
  <si>
    <t>0,8*0,5*(14,5*2+63*2)</t>
  </si>
  <si>
    <t>95001</t>
  </si>
  <si>
    <t>Stavební přípomoci pro technologická zařízení, ZTI a EI, vč. dodávky materiálu</t>
  </si>
  <si>
    <t>hod</t>
  </si>
  <si>
    <t>38801</t>
  </si>
  <si>
    <t>D+M systémové dilatace podlah vč. utěsnění</t>
  </si>
  <si>
    <t>R-položka</t>
  </si>
  <si>
    <t>POL12_1</t>
  </si>
  <si>
    <t>č.v.D1.1.4,5,6. : 67,7*4+7,2*36</t>
  </si>
  <si>
    <t>941941031R00</t>
  </si>
  <si>
    <t>Montáž lešení lehkého pracovního řadového s podlahami šířky od 0,80 do 1,00 m, výšky do 10 m</t>
  </si>
  <si>
    <t>800-3</t>
  </si>
  <si>
    <t>včetně kotvení</t>
  </si>
  <si>
    <t>Včetně kotvení lešení.</t>
  </si>
  <si>
    <t>č.v.D1.1.4,5,6. : 3*(72,8+4,6*2)</t>
  </si>
  <si>
    <t>4*72,8</t>
  </si>
  <si>
    <t>5*16,2*2</t>
  </si>
  <si>
    <t>941941191R00</t>
  </si>
  <si>
    <t>Montáž lešení lehkého pracovního řadového s podlahami příplatek za každý další i započatý měsíc použití lešení_x000D_
 šířky šířky od 0,80 do 1,00 m a výšky do 10 m</t>
  </si>
  <si>
    <t>699,2*2</t>
  </si>
  <si>
    <t>941941831R00</t>
  </si>
  <si>
    <t>Demontáž lešení lehkého řadového s podlahami šířky od 0,8 do 1 m, výšky do 10 m</t>
  </si>
  <si>
    <t>941955002R00</t>
  </si>
  <si>
    <t>Lešení lehké pracovní pomocné pomocné, o výšce lešeňové podlahy přes 1,2 do 1,9 m</t>
  </si>
  <si>
    <t>952901311R00</t>
  </si>
  <si>
    <t>Vyčištění budov a ostatních objektů zemědělských budov a objektů - zametení a čištění dlažeb, umytí, vyčištění okenních a dveřních rámů a zařizovacích předmětů jakékoliv výšky podlaží</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</si>
  <si>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</si>
  <si>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</si>
  <si>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</si>
  <si>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</si>
  <si>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č.v.D1.1.3,2. : 2,85*7,4*2</t>
  </si>
  <si>
    <t>-0,8*2*2</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</si>
  <si>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</si>
  <si>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</si>
  <si>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</si>
  <si>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č.v.D1.1.3,2. : 2,85*0,2*5,9</t>
  </si>
  <si>
    <t>965042241RT4</t>
  </si>
  <si>
    <t>Bourání podkladů pod dlažby nebo litých celistvých dlažeb a mazanin  betonových nebo z litého asfaltu, tloušťky přes 100 mm, plochy přes 4 m2</t>
  </si>
  <si>
    <t>č.v.D1.1.3,2. : 0,1*(15,8*65,7)</t>
  </si>
  <si>
    <t>0,1*0,8*(0,9*8+29*8+30,8*8)</t>
  </si>
  <si>
    <t>0,15*14,5*65,7</t>
  </si>
  <si>
    <t>0,15*0,8*(1,2*8+29,3*8+31,2*8)</t>
  </si>
  <si>
    <t>965049111RT1</t>
  </si>
  <si>
    <t>Bourání podkladů pod dlažby nebo litých celistvých dlažeb a mazanin  příplatek za bourání mazanin vyztužených svařovanou sítí, tloušťky do 100 mm</t>
  </si>
  <si>
    <t>č.v.D1.1.3,2. : 0,15*14,5*65,7</t>
  </si>
  <si>
    <t>967031733R00</t>
  </si>
  <si>
    <t>Přisekání plošné zdiva cihelného na jakoukoliv maltu vápennou nebo vépenocementovou, tloušťky do 150 mm</t>
  </si>
  <si>
    <t>z jakýchkoliv cihel pálených, včetně pomocného lešení o výšce podlahy do 1900 mm a pro zatížení do 1,5 kPa  (150 kg/m2),</t>
  </si>
  <si>
    <t>č.v.D1.1.2,3. : 2,8*0,15*2+2,8*0,2</t>
  </si>
  <si>
    <t>968061112R00</t>
  </si>
  <si>
    <t>Vyvěšení nebo zavěšení dřevěných křídel oken, plochy do 1,5 m2</t>
  </si>
  <si>
    <t>oken, dveří a vrat, s uložením a opětovným zavěšením po provedení stavebních změn,</t>
  </si>
  <si>
    <t>č.v.D1.1.3. : 2*42+4*2+4</t>
  </si>
  <si>
    <t>968061125R00</t>
  </si>
  <si>
    <t>Vyvěšení nebo zavěšení dřevěných křídel dveří, plochy do 2 m2</t>
  </si>
  <si>
    <t>č.v.D1.1.3. : 20</t>
  </si>
  <si>
    <t>968061136R00</t>
  </si>
  <si>
    <t>Vyvěšení nebo zavěšení dřevěných křídel vrat, plochy do 4 m2</t>
  </si>
  <si>
    <t>č.v.D1.1.3. : 4</t>
  </si>
  <si>
    <t>968062354R00</t>
  </si>
  <si>
    <t>Vybourání dřevěných rámů oken dvojitých nebo zdvojených, plochy do 1 m2</t>
  </si>
  <si>
    <t>včetně pomocného lešení o výšce podlahy do 1900 mm a pro zatížení do 1,5 kPa  (150 kg/m2),</t>
  </si>
  <si>
    <t>č.v.D1.1.3. : 0,97*0,97*40</t>
  </si>
  <si>
    <t>0,92*0,92*2</t>
  </si>
  <si>
    <t>0,88*0,92*2</t>
  </si>
  <si>
    <t>0,87*1,1*2</t>
  </si>
  <si>
    <t>968062356R00</t>
  </si>
  <si>
    <t>Vybourání dřevěných rámů oken dvojitých nebo zdvojených, plochy do 4 m2</t>
  </si>
  <si>
    <t>č.v.D1.1.3. : 1,5*1,9*2</t>
  </si>
  <si>
    <t>968072455R00</t>
  </si>
  <si>
    <t>Vybourání a vyjmutí kovových rámů a rolet rámů, včetně pomocného lešení o výšce podlahy do 1900 mm a pro zatížení do 1,5 kPa  (150 kg/m2) dveřních zárubní, plochy do 2 m2</t>
  </si>
  <si>
    <t>č.v.D1.1.3. : 8</t>
  </si>
  <si>
    <t>968072456R00</t>
  </si>
  <si>
    <t>Vybourání a vyjmutí kovových rámů a rolet rámů, včetně pomocného lešení o výšce podlahy do 1900 mm a pro zatížení do 1,5 kPa  (150 kg/m2) dveřních zárubní, plochy přes 2 m2</t>
  </si>
  <si>
    <t>č.v.D1.1.3. : 1,49*2,22*2</t>
  </si>
  <si>
    <t>0,9*2,1*2</t>
  </si>
  <si>
    <t>1*2,22*4</t>
  </si>
  <si>
    <t>1,2*2,1</t>
  </si>
  <si>
    <t>968072559R00</t>
  </si>
  <si>
    <t>Vybourání a vyjmutí kovových rámů a rolet rámů, včetně pomocného lešení o výšce podlahy do 1900 mm a pro zatížení do 1,5 kPa  (150 kg/m2) vrat, plochy přes 5 m2</t>
  </si>
  <si>
    <t>č.v.D1.1.3. : 2,42*2,32*2</t>
  </si>
  <si>
    <t>968095001R00</t>
  </si>
  <si>
    <t xml:space="preserve">Vybourání vnitřních parapetů dřevěných, šířky do 25 cm,  </t>
  </si>
  <si>
    <t>č.v.D1.1.3. : 1,5*2+0,92*2+0,88*2</t>
  </si>
  <si>
    <t>971033641R00</t>
  </si>
  <si>
    <t>Vybourání otvorů ve zdivu cihelném z jakýchkoliv cihel pálených_x000D_
 na jakoukoliv maltu vápenou nebo vápenocementovou, plochy do 4 m2, tloušťky do 300 mm</t>
  </si>
  <si>
    <t>základovém nebo nadzákladovém,</t>
  </si>
  <si>
    <t>Včetně pomocného lešení o výšce podlahy do 1900 mm a pro zatížení do 1,5 kPa  (150 kg/m2).</t>
  </si>
  <si>
    <t>č.v.D1.1.3,2. : 0,2*1,4*2,1</t>
  </si>
  <si>
    <t>974031666R00</t>
  </si>
  <si>
    <t>Vysekání rýh v jakémkoliv zdivu cihelném pro vtahování nosníků do zdí, před vybouráním otvorů_x000D_
 do hloubky 150 mm, při výšce nosníku do 250 mm</t>
  </si>
  <si>
    <t>č.v.D1.1.3,2. - pro uložení překladu : 1,8</t>
  </si>
  <si>
    <t>978013141R00</t>
  </si>
  <si>
    <t>Otlučení omítek vápenných nebo vápenocementových vnitřních s vyškrabáním spár, s očištěním zdiva stěn, v rozsahu do 30 %</t>
  </si>
  <si>
    <t>978015241R00</t>
  </si>
  <si>
    <t>Otlučení omítek vápenných nebo vápenocementových vnějších s vyškrabáním spár, s očištěním zdiva_x000D_
 1. až 4. stupni složitosti, v rozsahu do 30 %</t>
  </si>
  <si>
    <t>978059531R00</t>
  </si>
  <si>
    <t>Odsekání a odebrání obkladů stěn z obkládaček vnitřních z jakýchkoliv materiálů, plochy přes 2 m2</t>
  </si>
  <si>
    <t>včetně otlučení podkladní omítky až na zdivo,</t>
  </si>
  <si>
    <t>č.v.D1.1.2,3. : 2*(2,2*4+1,1+1,4-0,7-0,8)</t>
  </si>
  <si>
    <t>711140101R00</t>
  </si>
  <si>
    <t>Odstranění izolace proti vodě - pásy přitavením vodorovné, 1 vrstva</t>
  </si>
  <si>
    <t>800-711</t>
  </si>
  <si>
    <t>č.v.D1.1.3,2. : (15,8*65,7)</t>
  </si>
  <si>
    <t>711140201R00</t>
  </si>
  <si>
    <t>Odstranění izolace proti vodě - pásy přitavením svislé, 1 vrstva</t>
  </si>
  <si>
    <t>0,8*(0,9*8+29*8+30,8*8)</t>
  </si>
  <si>
    <t>764352840R00</t>
  </si>
  <si>
    <t>Demontáž žlabů podokapních půlkruhových obloukových ze segmentů, rš 330 mm, sklonu do 30°</t>
  </si>
  <si>
    <t>800-764</t>
  </si>
  <si>
    <t>č.v.D1.1.3. : 145</t>
  </si>
  <si>
    <t>764359810R00</t>
  </si>
  <si>
    <t>Demontáž žlabů kotlíku kónického,  , sklonu do 30°</t>
  </si>
  <si>
    <t>č.v.D1.1.3. : 10</t>
  </si>
  <si>
    <t>764454802R00</t>
  </si>
  <si>
    <t>Demontáž odpadních trub nebo součástí trub kruhových , o průměru 120 mm</t>
  </si>
  <si>
    <t>č.v.D1.1.3. : 46</t>
  </si>
  <si>
    <t>766421811R00</t>
  </si>
  <si>
    <t>Demontáž obložení podhledů panely velikosti do 1,5 m2</t>
  </si>
  <si>
    <t>800-766</t>
  </si>
  <si>
    <t>č.v.D1.1.2,3. : 14,8*65,7+2*2,3+2*2,4</t>
  </si>
  <si>
    <t>4,4*5,8+4,3*2,2+6,3*9,8+2,2*1,7+1,3*2,2+1,1*2,2</t>
  </si>
  <si>
    <t>1002</t>
  </si>
  <si>
    <t>Dmtž stávajícího technologického zařízení vč. odvozu a likvidace</t>
  </si>
  <si>
    <t>96002</t>
  </si>
  <si>
    <t>Demontáž odvětrávaného soklu vč. likvidace</t>
  </si>
  <si>
    <t>č.v.D1.1.3. : 62,4*2-0,9</t>
  </si>
  <si>
    <t>7629001</t>
  </si>
  <si>
    <t>Demontáž komletní kce opláštění stěn včetně obložení tl. 120mm</t>
  </si>
  <si>
    <t>Agregovaná položka</t>
  </si>
  <si>
    <t>POL2_</t>
  </si>
  <si>
    <t>č.v.D1.1.3,2. : 2,8*(72,2+66,2)</t>
  </si>
  <si>
    <t>-(0,97*0,97*40+0,9*2*2+1*2,2*4)</t>
  </si>
  <si>
    <t>979081111R00</t>
  </si>
  <si>
    <t>Odvoz suti a vybouraných hmot na skládku do 1 km</t>
  </si>
  <si>
    <t>Přesun suti</t>
  </si>
  <si>
    <t>POL8_</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</si>
  <si>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</si>
  <si>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</si>
  <si>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</si>
  <si>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</si>
  <si>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</si>
  <si>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</si>
  <si>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</si>
  <si>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</si>
  <si>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skládku směs betonu,cihel a dřeva</t>
  </si>
  <si>
    <t>POL8_1</t>
  </si>
  <si>
    <t>999281145R00</t>
  </si>
  <si>
    <t>Přesun hmot pro opravy a údržbu objektů pro opravy a údržbu dosavadních objektů včetně vnějších plášťů_x000D_
 výšky do 6 m, nošením</t>
  </si>
  <si>
    <t>Přesun hmot</t>
  </si>
  <si>
    <t>POL7_</t>
  </si>
  <si>
    <t>oborů 801, 803, 811 a 812</t>
  </si>
  <si>
    <t>711111006RZ4</t>
  </si>
  <si>
    <t>Provedení izolace proti zemní vlhkosti natěradly za studena na ploše vodorovné asfaltovou penetrační suspenzí, včetně dodávky emulze 0,4 kg/m2</t>
  </si>
  <si>
    <t>č.v.D1.1.4,5. - pod zdivo : 0,5*72,2*2</t>
  </si>
  <si>
    <t>711141559RZ1</t>
  </si>
  <si>
    <t xml:space="preserve">Provedení izolace proti zemní vlhkosti pásy přitavením vodorovná, 1 vrstva, s dodávkou izolačního pásu se skleněnou nebo polyesterovou vložkou,  </t>
  </si>
  <si>
    <t>998711201R00</t>
  </si>
  <si>
    <t>Přesun hmot pro izolace proti vodě svisle do 6 m</t>
  </si>
  <si>
    <t>50 m vodorovně měřeno od těžiště půdorysné plochy skládky do těžiště půdorysné plochy objektu</t>
  </si>
  <si>
    <t>764352203R00</t>
  </si>
  <si>
    <t>Žlaby z pozinkovaného plechu výroba a montáž žlabů včetně háků, čel, rohů, rovných hrdel a dilatací_x000D_
 podokapních půlkulatých, rš 330 mm</t>
  </si>
  <si>
    <t>č.v.D1.1.6 - dle tabulek výrobků - ozn. K2 : 145</t>
  </si>
  <si>
    <t>764359212R00</t>
  </si>
  <si>
    <t>Žlaby z pozinkovaného plechu výroba a montáž doplňků žlabů - kotlík kónický_x000D_
 pro trouby přes 100 do D 125 mm</t>
  </si>
  <si>
    <t>č.v.D1.1.6 - dle tabulek výrobků - ozn. K1 : 10</t>
  </si>
  <si>
    <t>764410240R00</t>
  </si>
  <si>
    <t>Oplechování parapetů z pozinkovaného plechu výroba a montáž _x000D_
 rš 250 mm</t>
  </si>
  <si>
    <t>včetně rohů</t>
  </si>
  <si>
    <t>výpis výrobků - ozn. P4A, P5A,P6A, P7A, P8A : 1,1*42+0,97*2+1,02*2+0,98*2+1,6*2</t>
  </si>
  <si>
    <t>764454203R00</t>
  </si>
  <si>
    <t>Odpadní trouby z pozinkovaného plechu výroba a montáž odpadní trouby z Pz plechu, kruhové včetně zděří, manžet, odboček, kolen, odskoků, výpustí vody a přechodových kusů_x000D_
 průměru 120 mm</t>
  </si>
  <si>
    <t>č.v.D1.1.6 - dle tabulek výrobků - ozn. K1 : 46</t>
  </si>
  <si>
    <t>764410850R00</t>
  </si>
  <si>
    <t>Demontáž oplechování parapetů rš od 100 do 330 mm</t>
  </si>
  <si>
    <t>4113542</t>
  </si>
  <si>
    <t>Oprava stáv. střešní krytiny z trapéz Pz plechu z 20%, vč. dod. materiálu</t>
  </si>
  <si>
    <t>č.v.D1.1.6. : 8,7*65,7*2+4,1*6,4</t>
  </si>
  <si>
    <t>998764201R00</t>
  </si>
  <si>
    <t>Přesun hmot pro konstrukce klempířské v objektech výšky do 6 m</t>
  </si>
  <si>
    <t>50 m vodorovně</t>
  </si>
  <si>
    <t>767001</t>
  </si>
  <si>
    <t>Demontáž + zpětná montáž ventilačních klapek 860/370 mm, vč. očištění a zajištění funkčnosti</t>
  </si>
  <si>
    <t>č.v.D1.1.4,5,6. : 64</t>
  </si>
  <si>
    <t>P1</t>
  </si>
  <si>
    <t>D+M plast. venkovních dveří 1490/2220 mm, kompl. dodávka dle výpisu výrobků ozn. P1</t>
  </si>
  <si>
    <t>výpis výrobků - ozn. P1 : 2</t>
  </si>
  <si>
    <t>P10</t>
  </si>
  <si>
    <t>D+M plast. vnitřních dveří 1400/2100 mm, kompl. dodávka dle výpisu výrobků ozn. P10</t>
  </si>
  <si>
    <t>výpis výrobků - ozn. P10 : 1</t>
  </si>
  <si>
    <t>P11</t>
  </si>
  <si>
    <t>D+M plast. vnitřních dveří 950/2045 mm, kompl. dodávka dle výpisu výrobků ozn. P11</t>
  </si>
  <si>
    <t>výpis výrobků - ozn. P11 : 1+2</t>
  </si>
  <si>
    <t>P12</t>
  </si>
  <si>
    <t>D+M plast. vnitřních dveří 850/2045 mm, kompl. dodávka dle výpisu výrobků ozn. P12</t>
  </si>
  <si>
    <t>výpis výrobků - ozn. P12 : 1</t>
  </si>
  <si>
    <t>P13</t>
  </si>
  <si>
    <t>D+M plast. vnitřních dveří 950/2045 mm, kompl. dodávka dle výpisu výrobků ozn. P13</t>
  </si>
  <si>
    <t>výpis výrobků - ozn. P13 : 1+1</t>
  </si>
  <si>
    <t>P2</t>
  </si>
  <si>
    <t>D+M plast. venkovních dveří 1000/2220 mm, kompl. dodávka dle výpisu výrobků ozn. P2</t>
  </si>
  <si>
    <t>výpis výrobků - ozn. P2 : 2</t>
  </si>
  <si>
    <t>P3</t>
  </si>
  <si>
    <t>D+M plast. venkovních dveří 1000/2220 mm, kompl. dodávka dle výpisu výrobků ozn. P3</t>
  </si>
  <si>
    <t>výpis výrobků - ozn. P3 : 2</t>
  </si>
  <si>
    <t>P4</t>
  </si>
  <si>
    <t>D+M plast. okna 1000/1000 mm s izolačním dvojsklem, kompl. dodávka dle výpisu výrobků ozn. P4</t>
  </si>
  <si>
    <t>výpis výrobků - ozn. P4 : 42</t>
  </si>
  <si>
    <t>P5</t>
  </si>
  <si>
    <t>D+M plast. okna 870/1100 mm s izolačním dvojsklem, kompl. dodávka dle výpisu výrobků ozn. P5</t>
  </si>
  <si>
    <t>výpis výrobků - ozn. P5 : 2</t>
  </si>
  <si>
    <t>P6</t>
  </si>
  <si>
    <t>D+M plast. okna 920/920 mm s izolačním dvojsklem, kompl. dodávka dle výpisu výrobků ozn. P6</t>
  </si>
  <si>
    <t>výpis výrobků - ozn. P6 : 2</t>
  </si>
  <si>
    <t>P7</t>
  </si>
  <si>
    <t>D+M plast. okna 880/920 mm s izolačním dvojsklem, kompl. dodávka dle výpisu výrobků ozn. P7</t>
  </si>
  <si>
    <t>výpis výrobků - ozn. P7 : 2</t>
  </si>
  <si>
    <t>P8</t>
  </si>
  <si>
    <t>D+M plast. okna 1500/1900 mm s izolačním dvojsklem, kompl. dodávka dle výpisu výrobků ozn. P8</t>
  </si>
  <si>
    <t>výpis výrobků - ozn. P8 : 2</t>
  </si>
  <si>
    <t>P9</t>
  </si>
  <si>
    <t>D+M plast. vnitřních dveří 2420/2320 mm, kompl. dodávka dle výpisu výrobků ozn. P9</t>
  </si>
  <si>
    <t>výpis výrobků - ozn. P9 : 2</t>
  </si>
  <si>
    <t>998766201R00</t>
  </si>
  <si>
    <t>Přesun hmot pro konstrukce truhlářské v objektech výšky do 6 m</t>
  </si>
  <si>
    <t>781101210RT1</t>
  </si>
  <si>
    <t>Příprava podkladu pod obklady penetrace podkladu pod obklady</t>
  </si>
  <si>
    <t>800-771</t>
  </si>
  <si>
    <t>POL1_7</t>
  </si>
  <si>
    <t>781475114RT1</t>
  </si>
  <si>
    <t>Montáž obkladů vnitřních z dlaždic keramických 200 x 200 mm,  , kladených do flexibilního tmele</t>
  </si>
  <si>
    <t>č.v.D1.1.4,5. : 1*(67,7*2+14,5*2+65,7*2)</t>
  </si>
  <si>
    <t>-1*(2,4*2+0,8*4+1,4*2)</t>
  </si>
  <si>
    <t>2*(1,1*2+2*2-0,8)</t>
  </si>
  <si>
    <t>2*(1,4*2+2*2-0,8)</t>
  </si>
  <si>
    <t>597002</t>
  </si>
  <si>
    <t>Dodávka keram. obkladu dle výběru investora, do ceníkové hodnoty 250,-/m2</t>
  </si>
  <si>
    <t>POL12_0</t>
  </si>
  <si>
    <t>+ztratné 5% : 307,8*1,05</t>
  </si>
  <si>
    <t>998781201R00</t>
  </si>
  <si>
    <t>Přesun hmot pro obklady keramické v objektech výšky do 6 m</t>
  </si>
  <si>
    <t>784403801R00</t>
  </si>
  <si>
    <t>Odstranění maleb úplným omytím na sádrové omítce, v místnostech do 3,8 m</t>
  </si>
  <si>
    <t>800-784</t>
  </si>
  <si>
    <t>784442001RT2</t>
  </si>
  <si>
    <t>Malby z malířských směsí disperzních, v místnostech do 3,8 m, jednobarevné, dvojnásobné + 1x penetrace</t>
  </si>
  <si>
    <t>209,19+570,14+22,68</t>
  </si>
  <si>
    <t>Popis hrazení: Hrazení složeno z plastových prken tl. 35 mm + 1“ ZN trubek min. tl. stěny 2,9mm, NRZ sloupků min. tl. 2,5mm, NRZ spojovacího a upevňovacího materiálu. Rozteč sloupků cca 1500mm. Výška hrazení 1000 mm. Branky široké 1000 mm ze ZN svařence. Hrazení vázáno ve výšce 2200 mm 1“ ZN trubkou min. tl. stěny 2,9 mm přes uličku a přes branky. U zdí a plastových stěn není počítáno s hrazením.</t>
  </si>
  <si>
    <t>Hrazení výkrmového kotce kompletní</t>
  </si>
  <si>
    <t>ks</t>
  </si>
  <si>
    <t>Specifikace</t>
  </si>
  <si>
    <t>POL3_0</t>
  </si>
  <si>
    <t>Popis plastových stěn: Plastové stěny složené z plastových prken tl. max. 35 mm kotvených do podlahy a stropu (podhledu) pomocí NRZ profilů tl. min. 1,5mm. Kotvení profilů pomocí NRZ upevňovacího materiálu. Dveře plastové z PP4 s výztuhami z PP15 s NRZ upevňovacím materiálem osazené do NRZ zárubně tl. mat. min. 2,5mm.</t>
  </si>
  <si>
    <t>Plastová stěna příčná, l = 7150 mm, v = 2630 mm</t>
  </si>
  <si>
    <t>Zárubeň dveří 800x2000mm NRZ</t>
  </si>
  <si>
    <t>Dveře 2000x800 mm levé/pravé okno 340x340 mm</t>
  </si>
  <si>
    <t>Napáječka kolíková 1/2" pro prasata min. pr. 21 mm</t>
  </si>
  <si>
    <t>Svod napáječek dvojitý 1/2" prodloužený NRZ</t>
  </si>
  <si>
    <t>7</t>
  </si>
  <si>
    <t>Koryto NRZ oboustranné nedělené, l= 6000 mm, tl. materiálu min. 1,5mm</t>
  </si>
  <si>
    <t>Koryto NRZ jednostranné nedělené, l= 6000 mm, tl. materiálu min. 1,5mm</t>
  </si>
  <si>
    <t>Nádrž NRZ, objem 2950l, váha, nezpečnostní krat míchadlo 1,5kW</t>
  </si>
  <si>
    <t>10</t>
  </si>
  <si>
    <t>Montážní rám pro nádrž</t>
  </si>
  <si>
    <t>Systém čištění nádrže</t>
  </si>
  <si>
    <t>12</t>
  </si>
  <si>
    <t>Dezinfekce nádrže, rosprašování kyselin a ozónu pro snížení pH</t>
  </si>
  <si>
    <t>13</t>
  </si>
  <si>
    <t>Uzávěr přívodu, O200mm NRZ</t>
  </si>
  <si>
    <t>14</t>
  </si>
  <si>
    <t>Odlučovač cizích těles ke šnekovému čerpadlu NRZ</t>
  </si>
  <si>
    <t>15</t>
  </si>
  <si>
    <t>Čerpadlo pro napouštění vody, 1/2" ventil</t>
  </si>
  <si>
    <t>16</t>
  </si>
  <si>
    <t>Pojistný ventil 6/4" kulový</t>
  </si>
  <si>
    <t>17</t>
  </si>
  <si>
    <t>Sada pro vzduchové čištění potrubí</t>
  </si>
  <si>
    <t>18</t>
  </si>
  <si>
    <t>Kompresorové příslušenství</t>
  </si>
  <si>
    <t>19</t>
  </si>
  <si>
    <t>T kus 45°</t>
  </si>
  <si>
    <t>20</t>
  </si>
  <si>
    <t>Roura PVC O63/4,7x6000mm</t>
  </si>
  <si>
    <t>21</t>
  </si>
  <si>
    <t>Koleno PVC O63, 90°, velké</t>
  </si>
  <si>
    <t>Okruhový ventil 2" mosaz</t>
  </si>
  <si>
    <t>23</t>
  </si>
  <si>
    <t>Membránový ventil O63 PVC</t>
  </si>
  <si>
    <t>24</t>
  </si>
  <si>
    <t>Oblouk PVC O63, 90°, malý</t>
  </si>
  <si>
    <t>25</t>
  </si>
  <si>
    <t>Vysokotlaké odstředivé čerpadlo 7,5kW, výkon35.000l/hod</t>
  </si>
  <si>
    <t>26</t>
  </si>
  <si>
    <t>Koleno PVC O63, 90°</t>
  </si>
  <si>
    <t>27</t>
  </si>
  <si>
    <t>Šroubení O63 PVC</t>
  </si>
  <si>
    <t>28</t>
  </si>
  <si>
    <t>Redukce dlouhá O63/50 PVC</t>
  </si>
  <si>
    <t>29</t>
  </si>
  <si>
    <t>Roura transparentní O63x1000mm</t>
  </si>
  <si>
    <t>30</t>
  </si>
  <si>
    <t>Šroubení O63; O-kroužek; PVC</t>
  </si>
  <si>
    <t>31</t>
  </si>
  <si>
    <t>Šroubení O50; O-kroužek; PVC</t>
  </si>
  <si>
    <t>32</t>
  </si>
  <si>
    <t>Krmné místo - automatické, max 4m koryto</t>
  </si>
  <si>
    <t>Příslušenství ke krmnému místu</t>
  </si>
  <si>
    <t>34</t>
  </si>
  <si>
    <t>Zástrčka ventilu</t>
  </si>
  <si>
    <t>35</t>
  </si>
  <si>
    <t>Roura PVC O50</t>
  </si>
  <si>
    <t>36</t>
  </si>
  <si>
    <t>Hrdlo PVC O50</t>
  </si>
  <si>
    <t>37</t>
  </si>
  <si>
    <t>Koleno PVC O50, 90°, velké</t>
  </si>
  <si>
    <t>Koleno PVC O50, 45°, velké</t>
  </si>
  <si>
    <t>39</t>
  </si>
  <si>
    <t>Ovládací vedení, 21 pólové</t>
  </si>
  <si>
    <t>40</t>
  </si>
  <si>
    <t>Lepidlo na PVC se štětcem, 1kg</t>
  </si>
  <si>
    <t>41</t>
  </si>
  <si>
    <t>Čistič, 1l</t>
  </si>
  <si>
    <t>42</t>
  </si>
  <si>
    <t>Řídící počítač, monitor, myš, klávesnice</t>
  </si>
  <si>
    <t>43</t>
  </si>
  <si>
    <t>Kabel 2x0,5mm2</t>
  </si>
  <si>
    <t>Rozšiřovací deska</t>
  </si>
  <si>
    <t>Programové rozšíření pro multifázové krmení</t>
  </si>
  <si>
    <t>46</t>
  </si>
  <si>
    <t>Rozvodná krabice</t>
  </si>
  <si>
    <t>47</t>
  </si>
  <si>
    <t>Krabice rozdělovače pro 100krmných míst</t>
  </si>
  <si>
    <t>48</t>
  </si>
  <si>
    <t>Rozvodná skříň s hlavním spínačem</t>
  </si>
  <si>
    <t>49</t>
  </si>
  <si>
    <t>Pozvolné rozbýhánído 4kW, 400V</t>
  </si>
  <si>
    <t>50</t>
  </si>
  <si>
    <t>Rozšíření sila, stykač se spínačem ochrany motoru 1,1kW</t>
  </si>
  <si>
    <t>51</t>
  </si>
  <si>
    <t>Frekvenční měnič se síťovou tlumivkou pro 7,5kW</t>
  </si>
  <si>
    <t>52</t>
  </si>
  <si>
    <t>Sada šroubení</t>
  </si>
  <si>
    <t>53</t>
  </si>
  <si>
    <t>Relé ovládání osvětlení</t>
  </si>
  <si>
    <t>54</t>
  </si>
  <si>
    <t>Spirálový dopravník O125mm, motor 1,1kW, výkon 75kg/min</t>
  </si>
  <si>
    <t>Spirála</t>
  </si>
  <si>
    <t>56</t>
  </si>
  <si>
    <t>Roura PVC O125, l = 3000mm</t>
  </si>
  <si>
    <t>57</t>
  </si>
  <si>
    <t>Spojka roury PVC se třmeny</t>
  </si>
  <si>
    <t>58</t>
  </si>
  <si>
    <t>Koleno O125, 45°</t>
  </si>
  <si>
    <t>59</t>
  </si>
  <si>
    <t>Sada pro zavěšení dopravníku</t>
  </si>
  <si>
    <t>60</t>
  </si>
  <si>
    <t>Balík svorek</t>
  </si>
  <si>
    <t>Násypka vč. víka s uchycením na zeď</t>
  </si>
  <si>
    <t>Kontrola funkčnosti, software pro dálkové ovládání/sledování činnosti</t>
  </si>
  <si>
    <t>64</t>
  </si>
  <si>
    <t>Stíněný kabel k počítači</t>
  </si>
  <si>
    <t>65</t>
  </si>
  <si>
    <t>Kompresor (3,0kW-400V); min. objem nádoby 90l; min. násávané množství 510l/min</t>
  </si>
  <si>
    <t>66</t>
  </si>
  <si>
    <t>Upevnění krmného místa</t>
  </si>
  <si>
    <t>67</t>
  </si>
  <si>
    <t>Ventilační klapka horní PP 1000x350x350 mm smřížkou</t>
  </si>
  <si>
    <t>68</t>
  </si>
  <si>
    <t>Servopohon</t>
  </si>
  <si>
    <t>69</t>
  </si>
  <si>
    <t>Příslušenství k servopohonu</t>
  </si>
  <si>
    <t>70</t>
  </si>
  <si>
    <t>Ventilátor do potrubí s pr. lopatek 630 mm smřížkou; min. 11100m3/h při 30Pa; 230V; min. 900ot./min.</t>
  </si>
  <si>
    <t>71</t>
  </si>
  <si>
    <t>Ventilační šachta izolovaná pro ventilátor pr. 630 mm; dl. 4000 mm s hlavicí</t>
  </si>
  <si>
    <t>72</t>
  </si>
  <si>
    <t>Regulátor</t>
  </si>
  <si>
    <t>73</t>
  </si>
  <si>
    <t>Dotykový terminál pro max. 16 regulátorů</t>
  </si>
  <si>
    <t>74</t>
  </si>
  <si>
    <t>Ochranný modul terminálu</t>
  </si>
  <si>
    <t>75</t>
  </si>
  <si>
    <t>Rozšiřovací člen 0-10V; max. výstupní proud 12,5A</t>
  </si>
  <si>
    <t>76</t>
  </si>
  <si>
    <t>Rozvaděč ventilace</t>
  </si>
  <si>
    <t>77</t>
  </si>
  <si>
    <t>GSM hášení poruch pro 4 sekce výkrmu a 4 sekce odchovny selat</t>
  </si>
  <si>
    <t>78</t>
  </si>
  <si>
    <t>Kanalizační zátka pr.200 mm plastbeton</t>
  </si>
  <si>
    <t>Rošt betonový 2500x500x80 mm s prošlapem 17 mm</t>
  </si>
  <si>
    <t>Rošt betonový 2500x500x80 mm s prošlapem 17 mm + propadlo NRZ</t>
  </si>
  <si>
    <t>napojení na st.rozvod</t>
  </si>
  <si>
    <t>montáž potrubí PPr DN 32</t>
  </si>
  <si>
    <t>montáž trub PPr DN 25</t>
  </si>
  <si>
    <t>montáž trub PPr DN 20</t>
  </si>
  <si>
    <t>k.kohout DN 32</t>
  </si>
  <si>
    <t>k.kohout DN 25</t>
  </si>
  <si>
    <t>k.kohout č.1 3/4"</t>
  </si>
  <si>
    <t>vyvedení a upevnění nástěnek 1/2"</t>
  </si>
  <si>
    <t>zástřik 1/2"</t>
  </si>
  <si>
    <t>montáž jednozávit armatur 1/2"</t>
  </si>
  <si>
    <t>zkouška těstnosti</t>
  </si>
  <si>
    <t>hod.</t>
  </si>
  <si>
    <t>210010021RT1</t>
  </si>
  <si>
    <t>Trubka tuhá z PVC uložená pevně, 16 mm včetně dodávky trubky 1520</t>
  </si>
  <si>
    <t>POL1_9</t>
  </si>
  <si>
    <t>210010351RT1</t>
  </si>
  <si>
    <t>Rozvodka krabicová z lis. izol.1 do 4 mm2 včetně dodávky krabice</t>
  </si>
  <si>
    <t>210020302RT1</t>
  </si>
  <si>
    <t>Žlab kabelový drátěný s přísluš., 100/50 mm včetně dodávky žlabu 100/50 a příslušenství</t>
  </si>
  <si>
    <t>210020306R00</t>
  </si>
  <si>
    <t>Žlab kabelový  s přísluš., 200/50 mm včetně dodání žlabu 200/50</t>
  </si>
  <si>
    <t>210100001R00</t>
  </si>
  <si>
    <t xml:space="preserve">Ukončení vodičů v rozvaděči + zapojení do 2,5 mm2 </t>
  </si>
  <si>
    <t>210100002R00</t>
  </si>
  <si>
    <t xml:space="preserve">Ukončení vodičů v rozvaděči + zapojení do 6 mm2 </t>
  </si>
  <si>
    <t>210100005R00</t>
  </si>
  <si>
    <t xml:space="preserve">Ukončení vodičů v rozvaděči + zapojení do 35 mm2 </t>
  </si>
  <si>
    <t>210100251R00</t>
  </si>
  <si>
    <t xml:space="preserve">Ukončení celoplast. kabelů zákl./pás.do 4x10 mm2 </t>
  </si>
  <si>
    <t>210100253R00</t>
  </si>
  <si>
    <t xml:space="preserve">Ukončení celoplast. kabelů zákl./pás.do 4x50 mm2 </t>
  </si>
  <si>
    <t>210110021RT1</t>
  </si>
  <si>
    <t>Spínač nástěnný jednopól.- řaz. 1, včetně dodávky spínače IP65</t>
  </si>
  <si>
    <t>210110024R00</t>
  </si>
  <si>
    <t>Spínač nástěnný střídavý - řaz. 6, venkovní včetně dodávky spínače IP65</t>
  </si>
  <si>
    <t>210110142U00</t>
  </si>
  <si>
    <t>Mtž ovladač zap bezšroub 1/0 včetně dodávky ovladače IP65</t>
  </si>
  <si>
    <t>210111031R00</t>
  </si>
  <si>
    <t>Zásuvka 230V/16A IP44, venkovní včetně dodání zásuvky</t>
  </si>
  <si>
    <t>210111114RT2</t>
  </si>
  <si>
    <t>Zásuvková skříň -IP44 - 2x16A/230V,1x 32A/400V včetně dodávky zás. skříně</t>
  </si>
  <si>
    <t>210190004R00</t>
  </si>
  <si>
    <t xml:space="preserve">Montáž celoplechových rozvodnic do váhy 150 kg </t>
  </si>
  <si>
    <t>210201001R00</t>
  </si>
  <si>
    <t xml:space="preserve">Svítidlo zářivkové 1x58 W, IP 65 stropní - B </t>
  </si>
  <si>
    <t>210201002R00</t>
  </si>
  <si>
    <t xml:space="preserve">Svítidlo zářivkové 2x58 W IP65 stropní - A </t>
  </si>
  <si>
    <t>210202010R00</t>
  </si>
  <si>
    <t xml:space="preserve">Svítidlo nouzové,  noční  a venkovní </t>
  </si>
  <si>
    <t>210810045RT1</t>
  </si>
  <si>
    <t>Kabel CYKY-m 750 V 3 x 1,5 mm2 pevně uložený včetně dodávky CYKY 3Ox1.5</t>
  </si>
  <si>
    <t>210810045RT2</t>
  </si>
  <si>
    <t>Kabel CYKY-m 750 V 3 x 1,5 mm2 pevně uložený včetně dodávky CYKY 3Jx1.5</t>
  </si>
  <si>
    <t>210810046RT3</t>
  </si>
  <si>
    <t>Kabel CYKY-m 750 V 3 x 2,5 mm2 pevně uložený včetně dodávky CYKY 3Jx2.5</t>
  </si>
  <si>
    <t>210810049RT1</t>
  </si>
  <si>
    <t>Kabel CYKY-m 750 V 4 x 1,5 mm2 pevně uložený včetně dodávky CYKY 4Jx1.5</t>
  </si>
  <si>
    <t>210810055RT1</t>
  </si>
  <si>
    <t>Kabel CYKY-m 750 V 5 x 1,5 mm2 pevně uložený včetně dodávky CYKY 5Jx1.5</t>
  </si>
  <si>
    <t>210810056R00</t>
  </si>
  <si>
    <t>Kabel CYKY-m 750 V 5 x 2,5 mm2 pevně uložený včetně dodávky CYKY 5Jx2.5</t>
  </si>
  <si>
    <t>210810057RT1</t>
  </si>
  <si>
    <t>Kabel CYKY-m 750 V 5 x 4 mm2 pevně uložený včetně dodávky CYKY 5Jx4</t>
  </si>
  <si>
    <t>210810061RT1</t>
  </si>
  <si>
    <t>Kabel CYKY-m 750 V 5 x 10 mm2 pevně uložený včetně dodávky CYKY J 5 x 10 mm2</t>
  </si>
  <si>
    <t>210810068RT1</t>
  </si>
  <si>
    <t>Kabel CYKY-m 750 V 5 x 6 mm2 pevně uložený včetně dodávky CYKY 5J x 6</t>
  </si>
  <si>
    <t>210810110RT1</t>
  </si>
  <si>
    <t>Kabel CYKY-m 1 kV 4x35 pevně uložený včetně dodávky CYKY 4x35</t>
  </si>
  <si>
    <t>900RT4</t>
  </si>
  <si>
    <t>Hzs - nezmeřitelné práce   čl.17-1a Práce v tarifní třídě 7</t>
  </si>
  <si>
    <t>h</t>
  </si>
  <si>
    <t>905R01</t>
  </si>
  <si>
    <t>Hzs-revize provoz.souboru a st.obj. Revize</t>
  </si>
  <si>
    <t>03</t>
  </si>
  <si>
    <t xml:space="preserve">Rozvodnce "RH."  IP44/20 </t>
  </si>
  <si>
    <t>04</t>
  </si>
  <si>
    <t xml:space="preserve">Podružný materiál , závěsy, nosný materiál </t>
  </si>
  <si>
    <t>34823010</t>
  </si>
  <si>
    <t>"H"-Svítdlo  stropní  LED soc. zařízení</t>
  </si>
  <si>
    <t>34828410</t>
  </si>
  <si>
    <t>"F" - Svítidlo nouzové  9 W,1 h IP44</t>
  </si>
  <si>
    <t>34833239</t>
  </si>
  <si>
    <t>"B"-Svítidlo zářivk.  1x58W IP54-65</t>
  </si>
  <si>
    <t>34833242</t>
  </si>
  <si>
    <t>"A"-Svítidlo zářivk 2x58W IP54-65</t>
  </si>
  <si>
    <t>34834105</t>
  </si>
  <si>
    <t>"D"-Svítidlo venkovní LED reflektor IP44</t>
  </si>
  <si>
    <t>34834169</t>
  </si>
  <si>
    <t>"E"-Svítidlo prům.LED - noční osv.</t>
  </si>
  <si>
    <t>210010352R00</t>
  </si>
  <si>
    <t xml:space="preserve">Rozvodka krabicová z lis. izol. 160x135x77 IP65 </t>
  </si>
  <si>
    <t>210220101RT2</t>
  </si>
  <si>
    <t>Vodiče svodové AlMgSi  8 +podpěry včetně dodávky drátu AlMgSi 8 mm</t>
  </si>
  <si>
    <t>210220301RT2</t>
  </si>
  <si>
    <t>Svorka hromosvodová do 2 šroubů /SS, SZ, SO/ včetně dodávky svorky SS</t>
  </si>
  <si>
    <t>210220301RT3</t>
  </si>
  <si>
    <t>Svorka hromosvodová do 2 šroubů /SS, SZ, SO/ včetně dodávky svorky SZ</t>
  </si>
  <si>
    <t>210220302RT6</t>
  </si>
  <si>
    <t>Svorka hromosvodová nad 2 šrouby /ST, SJ, atd/ včetně dodávky svorky SP1</t>
  </si>
  <si>
    <t>900RT5</t>
  </si>
  <si>
    <t>Hzs - nezmeřitelné práce   čl.17-1a Práce v tarifní třídě 8</t>
  </si>
  <si>
    <t>210220002RT1</t>
  </si>
  <si>
    <t>Vedení uzemňovací na povrchu FeZn D 10 mm včetně drátu FeZn 8 mm</t>
  </si>
  <si>
    <t>210220022RT1</t>
  </si>
  <si>
    <t>Vedení uzemňovací v zemi FeZn, D 8 - 10 mm včetně drátu FeZn 10mm</t>
  </si>
  <si>
    <t>210220302RT2</t>
  </si>
  <si>
    <t>Svorka hromosvodová nad 2 šrouby /ST, SJ, atd/ včetně dodávky svorky SR 03</t>
  </si>
  <si>
    <t>210220321RT1</t>
  </si>
  <si>
    <t>Svorka na potrubí Bernard, včetně Cu pásku včetně dodávky svorky + Cu pásku</t>
  </si>
  <si>
    <t>210800608RT1</t>
  </si>
  <si>
    <t>Vodič nn a vn CYA 16 mm2 včetně dodávky vodiče CYA 16</t>
  </si>
  <si>
    <t>132201112R00</t>
  </si>
  <si>
    <t>Hloubení rýh š.do 60 cm v hor.3 nad 100 m3,STROJNĚ</t>
  </si>
  <si>
    <t>0,6*230*0,8</t>
  </si>
  <si>
    <t>132201119R00</t>
  </si>
  <si>
    <t>Přípl.za lepivost,hloubení rýh 60 cm,hor.3,STROJNĚ</t>
  </si>
  <si>
    <t>162201102R00</t>
  </si>
  <si>
    <t>Vodorovné přemístění výkopku z hor.1-4 do 50 m</t>
  </si>
  <si>
    <t>Uložení sypaniny na skl.-sypanina na výšku přes 2m</t>
  </si>
  <si>
    <t>0,4*0,6*230</t>
  </si>
  <si>
    <t>174101101R00</t>
  </si>
  <si>
    <t>Zásyp jam, rýh, šachet se zhutněním</t>
  </si>
  <si>
    <t>175101101RT2</t>
  </si>
  <si>
    <t>Obsyp potrubí bez prohození sypaniny, s dodáním štěrkopísku frakce 0 - 22 mm</t>
  </si>
  <si>
    <t>0,6*0,3*230</t>
  </si>
  <si>
    <t>199000002R00</t>
  </si>
  <si>
    <t>Poplatek za skládku horniny 1- 4</t>
  </si>
  <si>
    <t>28349063R</t>
  </si>
  <si>
    <t>Mřížka větrací PS kulatá 150/120 mm se síťkou bílá, RR 120 S</t>
  </si>
  <si>
    <t>SPCM</t>
  </si>
  <si>
    <t>POL3_1</t>
  </si>
  <si>
    <t>451541111R00</t>
  </si>
  <si>
    <t>Lože pod potrubí ze štěrkodrtě 0 - 63 mm</t>
  </si>
  <si>
    <t>0,1*0,6*230</t>
  </si>
  <si>
    <t>899911111R00</t>
  </si>
  <si>
    <t>Osazení ocelových součástí do 5 kg jednotlivě</t>
  </si>
  <si>
    <t>kg</t>
  </si>
  <si>
    <t>941941031RT4</t>
  </si>
  <si>
    <t>Montáž lešení leh.řad.s podlahami,š.do 1 m, H 10 m, lešení rámové pronajaté</t>
  </si>
  <si>
    <t>941941191RT4</t>
  </si>
  <si>
    <t>Příplatek za každý měsíc použití lešení k pol.1031, lešení rámové pronajaté</t>
  </si>
  <si>
    <t>941941831RT4</t>
  </si>
  <si>
    <t>Demontáž lešení leh.řad.s podlahami,š.1 m, H 10 m, lešení rámové pronajaté</t>
  </si>
  <si>
    <t>96001</t>
  </si>
  <si>
    <t>Dmtž stáv. rozvodů vodovodu a kanalizace, vč. likvidace</t>
  </si>
  <si>
    <t>971042241R00</t>
  </si>
  <si>
    <t>plochy do 0,0225 m2, tloušťky do 300 mm</t>
  </si>
  <si>
    <t>998276101R00</t>
  </si>
  <si>
    <t>Přesun hmot, trubní vedení plastová, otevř. výkop</t>
  </si>
  <si>
    <t>998276128U00</t>
  </si>
  <si>
    <t>Přípl potrubí plastické -5km</t>
  </si>
  <si>
    <t>POL7_1</t>
  </si>
  <si>
    <t>998276129U00</t>
  </si>
  <si>
    <t>Přípl potrubí plastické ZKD 5km</t>
  </si>
  <si>
    <t>711772122U00</t>
  </si>
  <si>
    <t>Izolace prostupů trouby do 500 term</t>
  </si>
  <si>
    <t>721170909R00</t>
  </si>
  <si>
    <t>Oprava potrubí PVC odpadní, vsazení odbočky D 110</t>
  </si>
  <si>
    <t>721176103R00</t>
  </si>
  <si>
    <t>Potrubí HT připojovací D 50 x 1,8 mm</t>
  </si>
  <si>
    <t>721176105R00</t>
  </si>
  <si>
    <t>Potrubí HT připojovací D 110 x 2,7 mm</t>
  </si>
  <si>
    <t>721176224R00</t>
  </si>
  <si>
    <t>Potrubí KG svodné (ležaté) v zemi D 160 x 4,0 mm</t>
  </si>
  <si>
    <t>721176225R00</t>
  </si>
  <si>
    <t>Potrubí KG svodné (ležaté) v zemi D 200 x 4,9 mm</t>
  </si>
  <si>
    <t>721194105R00</t>
  </si>
  <si>
    <t>Vyvedení odpadních výpustek D 50 x 1,8</t>
  </si>
  <si>
    <t>721211913U00</t>
  </si>
  <si>
    <t>Mtž vpusť podlahová DN 110</t>
  </si>
  <si>
    <t>721290112R00</t>
  </si>
  <si>
    <t>Zkouška těsnosti kanalizace vodou DN 200</t>
  </si>
  <si>
    <t>5+25+205</t>
  </si>
  <si>
    <t>28651691.AR</t>
  </si>
  <si>
    <t>Redukce kanalizační KGR 160/ 110 PVC</t>
  </si>
  <si>
    <t>POL3_7</t>
  </si>
  <si>
    <t>28654741R</t>
  </si>
  <si>
    <t>HL136N sifon kondenzační DN 40  PP vodorovný odtok, stavební výška 95 mm</t>
  </si>
  <si>
    <t>998721201R00</t>
  </si>
  <si>
    <t>v objektech výšky do 6 m</t>
  </si>
  <si>
    <t>722181213RW2</t>
  </si>
  <si>
    <t>Izolace vodovodního potrubí návleková z trubic z pěnového polyetylenu, tloušťka stěny 13 mm, d 45 mm</t>
  </si>
  <si>
    <t>800-721</t>
  </si>
  <si>
    <t>V položce je kalkulována dodávka izolační trubice, spon a lepicí pásky.</t>
  </si>
  <si>
    <t>722181213RW6</t>
  </si>
  <si>
    <t>Izolace vodovodního potrubí návleková z trubic z pěnového polyetylenu, tloušťka stěny 13 mm, d 50 mm</t>
  </si>
  <si>
    <t>722181213RY3</t>
  </si>
  <si>
    <t>Izolace vodovodního potrubí návleková z trubic z pěnového polyetylenu, tloušťka stěny 13 mm, d 63 mm</t>
  </si>
  <si>
    <t>722172311R00</t>
  </si>
  <si>
    <t>Potrubí z PPR, D 20x2,8 mm, PN 16, vč.zed.výpom.</t>
  </si>
  <si>
    <t>722172312R00</t>
  </si>
  <si>
    <t>Potrubí z PPR, D 25x3,5 mm, PN 16, vč.zed.výpom.</t>
  </si>
  <si>
    <t>722172313R00</t>
  </si>
  <si>
    <t>Potrubí z PPR, D 32x4,4 mm, PN 16, vč.zed.výpom.</t>
  </si>
  <si>
    <t>722172314R00</t>
  </si>
  <si>
    <t>Potrubí z PPR, D 40x5,5 mm, PN 16, vč.zed.výpom.</t>
  </si>
  <si>
    <t>722172315R00</t>
  </si>
  <si>
    <t>Potrubí z PPR, D 50x6,9 mm, PN 16, vč.zed.výpom.</t>
  </si>
  <si>
    <t>722172316R00</t>
  </si>
  <si>
    <t>Potrubí z PPR, D 63x8,6 mm, PN 16, vč.zed.výpom.</t>
  </si>
  <si>
    <t>722172331R00</t>
  </si>
  <si>
    <t>Potrubí z PPR, D 20x3,4 mm, PN 20, vč. zed. výpom.</t>
  </si>
  <si>
    <t>722181213RT7</t>
  </si>
  <si>
    <t>Izolace návleková tl. stěny 13 mm, vnitřní průměr 22 mm</t>
  </si>
  <si>
    <t>722181213RT8</t>
  </si>
  <si>
    <t>Izolace návleková tl. stěny 13 mm, vnitřní průměr 25 mm</t>
  </si>
  <si>
    <t>722181213RU1</t>
  </si>
  <si>
    <t>z trubic z pěnového polyetylenu, tloušťka stěny 13 mm, d 32 mm</t>
  </si>
  <si>
    <t>722190401R00</t>
  </si>
  <si>
    <t>Vyvedení a upevnění výpustek DN 15</t>
  </si>
  <si>
    <t>722191133R00</t>
  </si>
  <si>
    <t>Hadice sanitární flexibilní, DN 15, délka 0,5 m</t>
  </si>
  <si>
    <t>soubor</t>
  </si>
  <si>
    <t>722223182R00</t>
  </si>
  <si>
    <t>Kohout vod.kul.výtokový, R621 DN 20</t>
  </si>
  <si>
    <t>722231251U00</t>
  </si>
  <si>
    <t>Ventil poj mos G1/2 k bojleru</t>
  </si>
  <si>
    <t>722237122R00</t>
  </si>
  <si>
    <t>Kohout vod.kul.,2xvnitř.záv. R250D DN 20</t>
  </si>
  <si>
    <t>722237126R00</t>
  </si>
  <si>
    <t>Kohout vod.kul.,2xvnitř.záv. R250D DN 50</t>
  </si>
  <si>
    <t>722237127R00</t>
  </si>
  <si>
    <t>Kohout vod.kul.,2xvnitř.záv. R250D DN 65</t>
  </si>
  <si>
    <t>722280109R00</t>
  </si>
  <si>
    <t>Tlaková zkouška vodovodního potrubí DN 65</t>
  </si>
  <si>
    <t>5+25+52+38+53+76+65</t>
  </si>
  <si>
    <t>722290234R00</t>
  </si>
  <si>
    <t>Proplach a dezinfekce vodovod.potrubí DN 80</t>
  </si>
  <si>
    <t>998722201R00</t>
  </si>
  <si>
    <t>725536241R00</t>
  </si>
  <si>
    <t>Elektrický ohřívač vody zásobníkový tlakový, závěsný svislý, objem 30 l, příkon 2,0 kW, IP 25, včetně dodávky materiálu</t>
  </si>
  <si>
    <t>Včetně upevnění zásobníků na příčky tl. 15 cm, na zdi a na nosné konstrukce.</t>
  </si>
  <si>
    <t>725013165R00</t>
  </si>
  <si>
    <t>Klozet kombi, nádrž s armat. odpad.svislý</t>
  </si>
  <si>
    <t>725017161R00</t>
  </si>
  <si>
    <t>Umyvadlo na šrouby, 50 x 41 cm, bílé</t>
  </si>
  <si>
    <t>725017163R00</t>
  </si>
  <si>
    <t>Umyvadlo na šrouby, 60 x 49 cm, bílé</t>
  </si>
  <si>
    <t>725535212U00</t>
  </si>
  <si>
    <t>Pojistný ventil G 3/4</t>
  </si>
  <si>
    <t>725814106R00</t>
  </si>
  <si>
    <t>Ventil rohový s filtrem 230 DN 15 x DN 15</t>
  </si>
  <si>
    <t>725823121R00</t>
  </si>
  <si>
    <t>Baterie umyvadlová stoján. ruční, vč. otvír.odpadu</t>
  </si>
  <si>
    <t>725860213R00</t>
  </si>
  <si>
    <t>Sifon umyvadlový HL132, D 32, 40 mm</t>
  </si>
  <si>
    <t>725869218R00</t>
  </si>
  <si>
    <t>Montáž U-sifonu</t>
  </si>
  <si>
    <t>552319120R</t>
  </si>
  <si>
    <t>APV13 Podlahová vpust 150x150/110 mm, přímá, mřížka nerez, vodní zápachová uzávěra</t>
  </si>
  <si>
    <t>998725201R00</t>
  </si>
  <si>
    <t>121101103R00</t>
  </si>
  <si>
    <t>Sejmutí ornice s přemístěním na vzdálenost přes 100 do 250 m</t>
  </si>
  <si>
    <t>nebo lesní půdy, s vodorovným přemístěním na hromady v místě upotřebení nebo na dočasné či trvalé skládky se složením</t>
  </si>
  <si>
    <t>č.v. C.2., C.5. : 0,2*(3,14*11,4*11,4+1*20)</t>
  </si>
  <si>
    <t>122201102R00</t>
  </si>
  <si>
    <t>Odkopávky a  prokopávky nezapažené v hornině 3_x000D_
 přes 100 do 1 000 m3</t>
  </si>
  <si>
    <t>s přehozením výkopku na vzdálenost do 3 m nebo s naložením na dopravní prostředek,</t>
  </si>
  <si>
    <t>č.v. C.2., C.5. : 1,6*(3,14*11,4*11,4)</t>
  </si>
  <si>
    <t>1,1*1*20</t>
  </si>
  <si>
    <t>122201109R00</t>
  </si>
  <si>
    <t>Odkopávky a  prokopávky nezapažené v hornině 3_x000D_
 příplatek k cenám za lepivost horniny</t>
  </si>
  <si>
    <t xml:space="preserve">  č.v. C.2., C.5. : 1,6*(3,14*11,4*11,4)</t>
  </si>
  <si>
    <t xml:space="preserve">  1,1*1*20</t>
  </si>
  <si>
    <t>674,91904/2</t>
  </si>
  <si>
    <t>162301101R00</t>
  </si>
  <si>
    <t>Vodorovné přemístění výkopku z horniny 1 až 4, na vzdálenost přes 50  do 500 m</t>
  </si>
  <si>
    <t>pro zpětný zásyp : 90*2</t>
  </si>
  <si>
    <t>přebyt výkopek : 674,91904-90</t>
  </si>
  <si>
    <t>167101101R00</t>
  </si>
  <si>
    <t>Nakládání, skládání, překládání neulehlého výkopku nakládání výkopku_x000D_
 do 100 m3, z horniny 1 až 4</t>
  </si>
  <si>
    <t>pro zpětný zásyp : 90</t>
  </si>
  <si>
    <t>sypaninou z vhodných hornin tř. 1 - 4 nebo materiálem připraveným podél výkopu ve vzdálenosti do 3 m od jeho kraje, pro jakoukoliv hloubku výkopu a jakoukoliv míru zhutnění,</t>
  </si>
  <si>
    <t>č.v. C.2., C.5. : (3,14*11,4*11,4+1*20)*0,1</t>
  </si>
  <si>
    <t>175101201R00</t>
  </si>
  <si>
    <t>Obsyp objektů bez prohození sypaniny</t>
  </si>
  <si>
    <t>sypaninou z vhodných hornin tř. 1 - 4 nebo materiálem, uloženým ve vzdálenosti do 30 m od vnějšího kraje objektu, pro jakoukoliv míru zhutnění,</t>
  </si>
  <si>
    <t>č.v. C.2., C.5. - dosypání kolem jímky : 1*2*36</t>
  </si>
  <si>
    <t>0,5*1*36</t>
  </si>
  <si>
    <t>175101209R00</t>
  </si>
  <si>
    <t>Obsyp objektů příplatek za prohození sypaniny</t>
  </si>
  <si>
    <t>č.v. C.2., C.5. : (3,14*11,4*11,4)</t>
  </si>
  <si>
    <t>1*20</t>
  </si>
  <si>
    <t>289970111R00</t>
  </si>
  <si>
    <t>Geotextílie separační, filtrační, zpevňující polypropylén, 300 g/m2</t>
  </si>
  <si>
    <t>800-2</t>
  </si>
  <si>
    <t>č.v. C.2., C.5. - P1 : (3,14*11,4*11,4+1*20)</t>
  </si>
  <si>
    <t>564271111R00</t>
  </si>
  <si>
    <t>Podklad nebo podsyp ze štěrkopísku tloušťka po zhutnění 250 mm</t>
  </si>
  <si>
    <t>822-1</t>
  </si>
  <si>
    <t>s rozprostřením, vlhčením a zhutněním</t>
  </si>
  <si>
    <t>č.v. C.2., C.5. : (3,14*11,4*11,4+1*20)*2</t>
  </si>
  <si>
    <t>567211210R00</t>
  </si>
  <si>
    <t>Podklad z prostého betonu třídy II., tloušťky 100 mm</t>
  </si>
  <si>
    <t>č.v. C.2., C.5. : (3,14*10,7*10,7)</t>
  </si>
  <si>
    <t>871219111R00</t>
  </si>
  <si>
    <t>Kladení dren. potrubí bezvýkop.,flex.PVC, bez obs.</t>
  </si>
  <si>
    <t>Včetně :</t>
  </si>
  <si>
    <t>- proříznutí rýhy,</t>
  </si>
  <si>
    <t>- vtažení flexibilního potrubí.</t>
  </si>
  <si>
    <t>č.v. C.2., C.5. - P1 : 15*2+19*2+21*2+23*2+10*2</t>
  </si>
  <si>
    <t>894412211RAB</t>
  </si>
  <si>
    <t>Šachty z betonových dílců betonové šachty prefabrikované_x000D_
 DN 1000, stěna 90 mm, dno přímé V max. 40, hloubka dna 2,26 m, poklop litina 40 t</t>
  </si>
  <si>
    <t>AP-HSV</t>
  </si>
  <si>
    <t>kanalizační, obložením dna betonem C 25/30 z cementu portlandského nebo struskoportlandského, podkladní prstenec z prostého betonu C -/7,5 pod poklop do výšky 10 cm, dodávka a osazení poklopu litinového kruhového včetně rámu.</t>
  </si>
  <si>
    <t>č.v. C.2. - šachta kontrolního systému : 1</t>
  </si>
  <si>
    <t>89001</t>
  </si>
  <si>
    <t>Napojení drenáže na kontrolní šachtu</t>
  </si>
  <si>
    <t>č.v. C.2. : 2</t>
  </si>
  <si>
    <t>2861122</t>
  </si>
  <si>
    <t>Trubka PVC drenážní flexibilní d 65 mm vč. tvarovek</t>
  </si>
  <si>
    <t>POL3_</t>
  </si>
  <si>
    <t>č.v. C.2., C.5. - P1 : (15*2+19*2+21*2+23*2+10*2)*1,1</t>
  </si>
  <si>
    <t>998144471R00</t>
  </si>
  <si>
    <t>Přesun hmot, jímky a nádrže pozemní výšky do 25 m</t>
  </si>
  <si>
    <t>711171559RT2</t>
  </si>
  <si>
    <t>Provedení izolace proti zemní vlhkosti termoplasty vodorovné, volně položené, fólie z PVC, tloušťky 1 mm</t>
  </si>
  <si>
    <t>č.v. C.2., C.5. - P1 - podokladní fólie : (3,14*11,4*11,4+1*20)</t>
  </si>
  <si>
    <t>711191171RT2</t>
  </si>
  <si>
    <t>Provedení izolace proti zemní vlhkosti ostatní vodorovné uložení, podkladní textilie, 300 g/m2</t>
  </si>
  <si>
    <t>č.v. C.2., C.5. - P1 - ochrana fólie : (3,14*11,4*11,4+1*20)</t>
  </si>
  <si>
    <t>380326132RT5</t>
  </si>
  <si>
    <t>Kompletní konstrukce z betonu železového vodostavebního třídy C 25/30, vliv prostředí XA1, tloušťky konstrukce přes 150 do 300 mm</t>
  </si>
  <si>
    <t>základová deska : 85,070</t>
  </si>
  <si>
    <t>380326142RT7</t>
  </si>
  <si>
    <t>Kompletní konstrukce z betonu železového vodostavebního třídy C 30/37, vliv prostředí XA3, tloušťky konstrukce přes 150 do 300 mm</t>
  </si>
  <si>
    <t>stěna : 132,32</t>
  </si>
  <si>
    <t>38035621</t>
  </si>
  <si>
    <t>Bednění kompl.konstr.neomítaných pl.rovinných,odbed.</t>
  </si>
  <si>
    <t>zákl. deska+stěna : 1034,2</t>
  </si>
  <si>
    <t>38035622</t>
  </si>
  <si>
    <t>Bednění kompl.konstr.neomítaných pl.zaoblených,zříz.</t>
  </si>
  <si>
    <t>9399411</t>
  </si>
  <si>
    <t>Těsnění pracovní spáry ocel. plechem ve stěně(1 spára, 2 řady), vč. dod. plechu</t>
  </si>
  <si>
    <t>93994111</t>
  </si>
  <si>
    <t>Těsnění pracovní spáry plechem mezi dnem a stěnou(2 řady), vč. dod. plechu</t>
  </si>
  <si>
    <t>Čerpadlo kejdy 15 kW</t>
  </si>
  <si>
    <t xml:space="preserve"> - předpokládaný výkon 3500 l/min ( 10,5 m výška a 20 m vzdálenost)</t>
  </si>
  <si>
    <t>Spodní odpojovací část s háky</t>
  </si>
  <si>
    <t>Ovládání hvězda – trojúhelník, s kontrolou těsnosti a tepel. Poj.</t>
  </si>
  <si>
    <t>Upevňovací materiál pro betonovou jímku</t>
  </si>
  <si>
    <t>Jeřáb s navijákem</t>
  </si>
  <si>
    <t>Ložisko při montáži do prázdné jímky</t>
  </si>
  <si>
    <t>Spona na kabel</t>
  </si>
  <si>
    <t>Vedení čerpadla</t>
  </si>
  <si>
    <t>Vodící kolejnice 80 x 80 mm 8,5 m dlouhá NIRO</t>
  </si>
  <si>
    <t>Plovákový spínač</t>
  </si>
  <si>
    <t>Míchadlo kejdy 15 kW</t>
  </si>
  <si>
    <t>Vodící kolejnice 100 x 100 mm 8,5 m dlouhá NIRO</t>
  </si>
  <si>
    <t>Upínací díly</t>
  </si>
  <si>
    <t>Jeřáb</t>
  </si>
  <si>
    <t>Rozvaděč</t>
  </si>
  <si>
    <t>Plošina k míchadlu s žebříkem</t>
  </si>
  <si>
    <t>Dvouplošina pro čerpadlo a míchadlo</t>
  </si>
  <si>
    <t>Roura PVC 150 mm tvrzený plast</t>
  </si>
  <si>
    <t>Oblouk 150 mm 90°</t>
  </si>
  <si>
    <t>Koleno 150 mm 90°</t>
  </si>
  <si>
    <t>Příruba 150 mm</t>
  </si>
  <si>
    <t>Držák roury 150 mm</t>
  </si>
  <si>
    <t>Ucpávka</t>
  </si>
  <si>
    <t>Lepidlo</t>
  </si>
  <si>
    <t>Ředidlo</t>
  </si>
  <si>
    <t>Odvzdušňovací kus</t>
  </si>
  <si>
    <t>Šoupě 150 mm</t>
  </si>
  <si>
    <t>Odkalovací kus</t>
  </si>
  <si>
    <t>Revizní zpráva</t>
  </si>
  <si>
    <t xml:space="preserve"> - trojfázový motor s vestavěnými termo-kontakty</t>
  </si>
  <si>
    <t xml:space="preserve"> - 400 V, 1500 ot./min</t>
  </si>
  <si>
    <t xml:space="preserve"> - spínač se stykačem (hvězda trojúhelník)</t>
  </si>
  <si>
    <t xml:space="preserve"> - elektronická kontrola těsnosti</t>
  </si>
  <si>
    <t xml:space="preserve"> - přístrojová zástrčka 32A</t>
  </si>
  <si>
    <t xml:space="preserve"> - Kabel 8m</t>
  </si>
  <si>
    <t xml:space="preserve">č.v.C.2. : </t>
  </si>
  <si>
    <t xml:space="preserve">  výdejní místo : 55</t>
  </si>
  <si>
    <t>0,2*55</t>
  </si>
  <si>
    <t>122201103R00</t>
  </si>
  <si>
    <t>Odkopávky a  prokopávky nezapažené v hornině 3_x000D_
 přes 1 000 do 10 000 m3</t>
  </si>
  <si>
    <t>výdejní místo : 55*0,6</t>
  </si>
  <si>
    <t>33/2</t>
  </si>
  <si>
    <t>výdejní místo : 55</t>
  </si>
  <si>
    <t>564831111R00</t>
  </si>
  <si>
    <t>Podklad ze štěrkodrti s rozprostřením a zhutněním frakce 0-63 mm, tloušťka po zhutnění 100 mm</t>
  </si>
  <si>
    <t>č.v.C.2. - P2 : 5,5*10</t>
  </si>
  <si>
    <t>564851111RT4</t>
  </si>
  <si>
    <t>Podklad ze štěrkodrti s rozprostřením a zhutněním frakce 0-63 mm, tloušťka po zhutnění 150 mm</t>
  </si>
  <si>
    <t>č.v.C.2. - P2 : 5,5*10*2</t>
  </si>
  <si>
    <t>581132111R00</t>
  </si>
  <si>
    <t>Kryt cementobetonový silničních komunikací skupiny 1 a 2, tloušťky 200 mm</t>
  </si>
  <si>
    <t>5811300</t>
  </si>
  <si>
    <t>Příplatek za tvarování a spádování betonové zpevněné plochy - výdejní místo</t>
  </si>
  <si>
    <t>998225111R00</t>
  </si>
  <si>
    <t>Přesun hmot komunikací a letišť, kryt živičný jakékoliv délky objektu</t>
  </si>
  <si>
    <t>vodorovně do 200 m</t>
  </si>
  <si>
    <t>210220302RT3</t>
  </si>
  <si>
    <t>Svorka hromosvodová nad 2 šrouby /ST, SJ, atd/ včetně dodávky svorky SK</t>
  </si>
  <si>
    <t>210220021RT1</t>
  </si>
  <si>
    <t>Vedení uzemňovací v zemi FeZn do 120 mm2 včetně pásku FeZn 30 x 4 mm</t>
  </si>
  <si>
    <t>02</t>
  </si>
  <si>
    <t>Osazení pojistkové pilířové skříně včetně dodávky skříně v pilíři a pojistek</t>
  </si>
  <si>
    <t xml:space="preserve">Zemní práce </t>
  </si>
  <si>
    <t>kompl</t>
  </si>
  <si>
    <t>Osazení ochranná fólie včetně fólie</t>
  </si>
  <si>
    <t>210010043RT1</t>
  </si>
  <si>
    <t>Trubka ohebná ochranná do země - 110 včetně dodávky trubky</t>
  </si>
  <si>
    <t>210100004R00</t>
  </si>
  <si>
    <t xml:space="preserve">Ukončení vodičů v rozvaděči + zapojení do 25 mm2 </t>
  </si>
  <si>
    <t>210100254R00</t>
  </si>
  <si>
    <t xml:space="preserve">Ukončení celoplast. kabelů zákl./pás.do 4x95 mm2 </t>
  </si>
  <si>
    <t>210810109RT1</t>
  </si>
  <si>
    <t>Kabel CYKY-m 1 kV 4 x 25 mm2 pevně uložený včetně dodávky CYKY 4Jx25</t>
  </si>
  <si>
    <t>210901072RT1</t>
  </si>
  <si>
    <t>Kabel silový AYKY 1kV 4 x 50 mm2 volně uložený včetně dodávky kabelu AYKY 4bx50</t>
  </si>
  <si>
    <t>132201111R00</t>
  </si>
  <si>
    <t>Hloubení rýh š.do 60 cm v hor.3 do 100 m3, STROJNĚ</t>
  </si>
  <si>
    <t>0,6*16*1,2</t>
  </si>
  <si>
    <t>0,6*16*0,8</t>
  </si>
  <si>
    <t>0,6*16*0,3</t>
  </si>
  <si>
    <t>0,6*0,1*16</t>
  </si>
  <si>
    <t>895941311RT2</t>
  </si>
  <si>
    <t>Zřízení vpusti uliční z dílců typ UVB - 50, včetně dodávky dílců pro uliční vpusti TBV</t>
  </si>
  <si>
    <t>899203111RT2</t>
  </si>
  <si>
    <t>Osazení mříží litinových s rámem do 150 kg, včetně dodávky vtokové mříže 500 x 500 mm, C250</t>
  </si>
  <si>
    <t>RTS 17/ I</t>
  </si>
  <si>
    <t>Vybourání otvorů zdi betonové 0,0225 m2, tl. 30 cm</t>
  </si>
  <si>
    <t>v otevřeném výkopu</t>
  </si>
  <si>
    <t>na vzdálenost 15 m od hrany výkopu nebo od okraje šachty</t>
  </si>
  <si>
    <t>28614.VL01</t>
  </si>
  <si>
    <t>Trubka kanal. korug. PRAGMA+ID 16 DN 160x6000 mm</t>
  </si>
  <si>
    <t>632451024R00</t>
  </si>
  <si>
    <t>Vyrovnávací potěr z cementové malty v pásu o průměrné (střední) tloušťce od 40 do 50 mm</t>
  </si>
  <si>
    <t>na zdivu jako podklad např. pod izolaci, na parapetech z prefabrikovaných dílců, pod oplechování apod., vodorovný nebo ve spádu do 15°, hlazený dřevěným hladítkem,</t>
  </si>
  <si>
    <t>č.v.D1.1.2,3. - zastropení jímky : 0,3*(4,6*2+15*2)</t>
  </si>
  <si>
    <t>411120031RAD</t>
  </si>
  <si>
    <t>Stropy montované z panelů stropních železobetonových vylehčených předpjatých, tloušťky 200 mm, včetně dodávky</t>
  </si>
  <si>
    <t>do maltového lože, včetně dodávky dílce (ztratné započteno ve výši 1 %) a případné dobetonování.</t>
  </si>
  <si>
    <t>č.v.D1.1.2,3. - zastropení jímky : 4,6*15,6</t>
  </si>
  <si>
    <t>41101</t>
  </si>
  <si>
    <t>Provedení revizního otvoru v zastropení panely vč. zakrytí</t>
  </si>
  <si>
    <t>963012520R00</t>
  </si>
  <si>
    <t>Bourání stropů z desek železobetonových z panelů šířky přes 300 mm a tloušťky přes 140 mm</t>
  </si>
  <si>
    <t>nebo panelů železobetonových prefabrikovaných s dutinami, včetně pomocného lešení o výšce podlahy do 1900 mm a pro zatížení do 1,5 kPa  (150 kg/m2),</t>
  </si>
  <si>
    <t>č.v.D1.1.2,3. - zastropení jímky : 0,2*4,6*15,6</t>
  </si>
  <si>
    <t>Vodící kolejnice 80 x 80 mm 3,5 m dlouhá NIRO</t>
  </si>
  <si>
    <t>Ultrazvuk</t>
  </si>
  <si>
    <t>Míchadlo kejdy 7,5 kW</t>
  </si>
  <si>
    <t>Ovládání</t>
  </si>
  <si>
    <t xml:space="preserve"> - sonda těsnění</t>
  </si>
  <si>
    <t>č.v.D.1.1,2. : 0,25*3,55*(5,5+37,55)</t>
  </si>
  <si>
    <t>38,20687*2</t>
  </si>
  <si>
    <t>č.v.D.1.1,3. : 7,5*(5,5+37,55)</t>
  </si>
  <si>
    <t>Poplatky za skládku horniny 1- 4, skupina 17 05 04 z Katalogu odpadů</t>
  </si>
  <si>
    <t xml:space="preserve">č.v.D.1.1,3. : </t>
  </si>
  <si>
    <t>vodorovné : 0,35*4,55*(5,5+37,55)+0,35*1*0,3</t>
  </si>
  <si>
    <t>0,2*0,45*(5,5+37,55)*2</t>
  </si>
  <si>
    <t>svislé : 0,3*0,45*(5,5+37,55)*2</t>
  </si>
  <si>
    <t>0,3*0,3*(5,5+37,55)*2</t>
  </si>
  <si>
    <t>0,3*0,65*(1,2*2)</t>
  </si>
  <si>
    <t>č.v.D.1.1,3. : 0,6*(5,5+37,55)*4</t>
  </si>
  <si>
    <t>0,6*1,2*4</t>
  </si>
  <si>
    <t>0,3*(5,5+37,55)*2</t>
  </si>
  <si>
    <t xml:space="preserve">  vodorovné : 4,55*(5,5+37,55)+1*0,3</t>
  </si>
  <si>
    <t xml:space="preserve">  0,45*(5,5+37,55)*2</t>
  </si>
  <si>
    <t xml:space="preserve">  svislé : 0,45*(5,5+37,55)*2</t>
  </si>
  <si>
    <t xml:space="preserve">  0,3*(5,5+37,55)*2</t>
  </si>
  <si>
    <t xml:space="preserve">  0,65*(1,2*2)</t>
  </si>
  <si>
    <t>301,0575*0,00303*1,15</t>
  </si>
  <si>
    <t>č.v.D.1.1,3. : 1,2*(5,5*2+7,5*4+37,55*2-1,75)</t>
  </si>
  <si>
    <t>1,8*(5,5*2+7,5*4+37,55*2)</t>
  </si>
  <si>
    <t>č.v.D.1.1,3. : 1,75*2,175*3</t>
  </si>
  <si>
    <t>0,86*1,1*28</t>
  </si>
  <si>
    <t>612421421R00</t>
  </si>
  <si>
    <t>Oprava vnitřních vápenných omítek stěn v množství opravované plochy přes 30 do 50 %, hladkých</t>
  </si>
  <si>
    <t>č.v.D.1.1,3. - pod obklady : 1,2*(5,5*2+7,5*4+37,55*2-1,75)</t>
  </si>
  <si>
    <t>612421431R00</t>
  </si>
  <si>
    <t>Oprava vnitřních vápenných omítek stěn v množství opravované plochy přes 30 do 50 %,  štukových</t>
  </si>
  <si>
    <t>č.v.D.1.1,3. : 2,1*(5,5*2+37,55*2)</t>
  </si>
  <si>
    <t>1,9*7,5*4</t>
  </si>
  <si>
    <t>č.v.D.1.1,3. : 0,05*3,95*(5,5+37,55)</t>
  </si>
  <si>
    <t>č.v.D.1.1,3. : 0,2*3,95*(5,5+37,55)</t>
  </si>
  <si>
    <t>č.v.D.1.1,3. : 5,5*7+37,55*7+7,5*10</t>
  </si>
  <si>
    <t>č.v.D.1.1,3. : 7,5*(5,5+37,55)+0,3*(1+1,75*3)</t>
  </si>
  <si>
    <t>962052211R00</t>
  </si>
  <si>
    <t>Bourání zdiva železobetonového nadzákladového</t>
  </si>
  <si>
    <t>nebo vybourání otvorů průřezové plochy přes 4 m2 ve zdivu železobetonovém, včetně pomocného lešení o výšce podlahy do 1900 mm a pro zatížení do 1,5 kPa  (150 kg/m2),</t>
  </si>
  <si>
    <t>č.v.D.1.1,2. : 0,5*0,2*(5,5+37,55)*2</t>
  </si>
  <si>
    <t>965042121RT1</t>
  </si>
  <si>
    <t>Bourání podkladů pod dlažby nebo litých celistvých dlažeb a mazanin  betonových nebo z litého asfaltu, tloušťky do 100 mm, plochy do 1 m2</t>
  </si>
  <si>
    <t>č.v.D.1.1,2. : 0,08*0,05*(5,5+37,55)*2</t>
  </si>
  <si>
    <t>č.v.D.1.1,2. : 0,15*3,9*(5,5+37,55)</t>
  </si>
  <si>
    <t>0,15*3,55*(5,5+37,55)</t>
  </si>
  <si>
    <t>978013161R00</t>
  </si>
  <si>
    <t>Otlučení omítek vápenných nebo vápenocementových vnitřních s vyškrabáním spár, s očištěním zdiva stěn, v rozsahu do 50 %</t>
  </si>
  <si>
    <t>2,1*(5,5*2+37,55*2)</t>
  </si>
  <si>
    <t>D+M ocelového poklopu s rámem 1200/1200 mm, vč. povrchové úpravy</t>
  </si>
  <si>
    <t>č.v.D.1.1,3. : 2</t>
  </si>
  <si>
    <t>998767201R00</t>
  </si>
  <si>
    <t>Přesun hmot pro kovové stavební doplňk. konstrukce v objektech výšky do 6 m</t>
  </si>
  <si>
    <t>800-767</t>
  </si>
  <si>
    <t>č.v.D.1.1,3. : 1,2*(5,5*2+7,5*4+37,55*2-1,75)*1,05</t>
  </si>
  <si>
    <t>Hrazení složeno z 8x1“ZN trubek min. tl. stěny 2,9mm, NRZ sloupků min. tl. 2,5mm, NRZ spojovacího a upevňovacího materiálu. Max. rozteč sloupků 1500mm. Výška hrazení 1000mm. Branky široké 1000mm ze ZN svařence. Hrazení vázáno ve výšce 2200mm 1“ZN trubkou min. tl. stěny 2,9mm. U zdí není počítáno s hrazením.</t>
  </si>
  <si>
    <t>Hrazení společných kotců kompletní</t>
  </si>
  <si>
    <t>Plecní zábrana ZN</t>
  </si>
  <si>
    <t>Výplň hr.PP10-585x465 + upevňovací materiál</t>
  </si>
  <si>
    <t>Individuální klec (stěna + 2 dveře)</t>
  </si>
  <si>
    <t>Koncová stěna</t>
  </si>
  <si>
    <t>Dveře IK přední průchozí</t>
  </si>
  <si>
    <t>Upevnění NRZ koryta pro 1 stání</t>
  </si>
  <si>
    <t>sa</t>
  </si>
  <si>
    <t>Napáječka kolíková 1/2" pro prasnice min. pr. 27mm</t>
  </si>
  <si>
    <t>Závrtná přípojka na vodu</t>
  </si>
  <si>
    <t>Svod napáječek 1/2" jednostranný prodloužený NRZ</t>
  </si>
  <si>
    <t>Svod napáječek 1/2" oboustranný prodloužený NRZ</t>
  </si>
  <si>
    <t>Koryto PP jednostranné dělené á 500 mm, l= 3000 mm s okusouvou hranou</t>
  </si>
  <si>
    <t>Koryto PP jednostranné dělené á 500 mm, l= 1000 mm s okusouvou hranou</t>
  </si>
  <si>
    <t>Koryto PP jednostranné, l= 500 mm s okusouvou hranou</t>
  </si>
  <si>
    <t>Koryto IK ( průchozí ) NRZ</t>
  </si>
  <si>
    <t>Ventilační klapka horní do okna se ZNmřížkou</t>
  </si>
  <si>
    <t>Ventilátor na desce s pr. lopatek 630 mm smřížkou; min. 11100m3/h při 30Pa; 230V; min. 900ot./min.</t>
  </si>
  <si>
    <t>Ventilační šachta PP 680x680x3000 mm s vnějším rámečkem na ventilátor a "V" hlavicí</t>
  </si>
  <si>
    <t>Klapka samočinná 680x680 mm do šachty</t>
  </si>
  <si>
    <t>Šoupě ruční D 200 combi ventil s NRZ uzávěrem</t>
  </si>
  <si>
    <t>Rošt betonový 1200x500x70 mm s prošlapem 17 mm</t>
  </si>
  <si>
    <t>Rošt betonový 1200x500x70 mm s prošlapem 17 mm + propadlo NRZ</t>
  </si>
  <si>
    <t>Dmtž stáv. rozvodů vodovodu</t>
  </si>
  <si>
    <t>Izolace návleková tl. stěny 13 mm, vnitřní průměr 32 mm</t>
  </si>
  <si>
    <t>722190901R00</t>
  </si>
  <si>
    <t>Uzavření/otevření vodovodního potrubí při opravě</t>
  </si>
  <si>
    <t>722237123R00</t>
  </si>
  <si>
    <t>Kohout vod.kul.,2xvnitř.záv. R250D DN 25</t>
  </si>
  <si>
    <t>722237124R00</t>
  </si>
  <si>
    <t>Kohout vod.kul.,2xvnitř.záv. R250D DN 32</t>
  </si>
  <si>
    <t>722280106R00</t>
  </si>
  <si>
    <t>Tlaková zkouška vodovodního potrubí DN 32</t>
  </si>
  <si>
    <t>15+44+53</t>
  </si>
  <si>
    <t>POL1_0</t>
  </si>
  <si>
    <t>551310.VL01</t>
  </si>
  <si>
    <t>Flexi hadice nerez DN16 závity 1/2" 1,5m PN12</t>
  </si>
  <si>
    <t>139601102R00</t>
  </si>
  <si>
    <t>Ruční výkop jam, rýh a šachet v hornině 3</t>
  </si>
  <si>
    <t>s přehozením na vzdálenost do 5 m nebo s naložením na ruční dopravní prostředek</t>
  </si>
  <si>
    <t>č.v.C.6. : 0,3*0,3*0,6*21</t>
  </si>
  <si>
    <t>338121123R00</t>
  </si>
  <si>
    <t>Osazování sloupků a vzpěr plotových železobeton. se zabetonováním patky betonem třídy C -/7,5, o objemu do 0,15 m3</t>
  </si>
  <si>
    <t>prefabrikovaných plných nebo s drážkami pro výplňové desky, (bez hloubení jamky)</t>
  </si>
  <si>
    <t>č.v.C.6. : 18</t>
  </si>
  <si>
    <t>338171122R00</t>
  </si>
  <si>
    <t>Osazování sloupků a vzpěr plotových ocelových výšky do 2,60 m, se zabetonováním do 0,5 m3 do předem připravených jamek betonem C 25/30</t>
  </si>
  <si>
    <t>trubkových nebo profilovaných</t>
  </si>
  <si>
    <t>č.v.C.6. - sloupky vrat : 4</t>
  </si>
  <si>
    <t>3381711</t>
  </si>
  <si>
    <t>Osazení sloupků plot.ocelových do 2 m, na ocel. platle osazené na stáv. podezdívku, vč. dod. platlí a kotev. mat.</t>
  </si>
  <si>
    <t>č.v.C.6. : 12+4</t>
  </si>
  <si>
    <t>553462</t>
  </si>
  <si>
    <t>Sloupek plotový d 48 mm, výška 175 cm, pozinkovaná ocel + PVC</t>
  </si>
  <si>
    <t>č.v.C.6. : 12</t>
  </si>
  <si>
    <t>55346204</t>
  </si>
  <si>
    <t>Vzpěra d 38 mm, výška 150 cm, pozinkovaná ocel + PVC, 1 ks hlava</t>
  </si>
  <si>
    <t>č.v.C.6. : 4</t>
  </si>
  <si>
    <t>59233201R</t>
  </si>
  <si>
    <t>sloupek plotový beton; l = 2 500 mm; š = 120,0 mm; tl = 120,00 mm</t>
  </si>
  <si>
    <t>767911821R00</t>
  </si>
  <si>
    <t>Demontáž oplocení demontáž pletiva, výšky do 1,6 m</t>
  </si>
  <si>
    <t>č.v.C.6. : 33,22</t>
  </si>
  <si>
    <t>767911822R00</t>
  </si>
  <si>
    <t>Demontáž oplocení demontáž pletiva, výšky do 2,0 m</t>
  </si>
  <si>
    <t>č.v.C.6. : 2,7+6,6+41,02</t>
  </si>
  <si>
    <t>767920810R00</t>
  </si>
  <si>
    <t>Demontáž vrat a vrátek k oplocení o ploše jednotlivě do 2 m2</t>
  </si>
  <si>
    <t>č.v.C.6. : 1</t>
  </si>
  <si>
    <t>767920860R00</t>
  </si>
  <si>
    <t>Demontáž vrat a vrátek k oplocení o ploše jednotlivě přes 10 do 20 m2</t>
  </si>
  <si>
    <t>767999801R00</t>
  </si>
  <si>
    <t>Demontáž ostatních doplňků staveb doplňků staveb_x000D_
 o hmotnosti přes 20 do 50 kg</t>
  </si>
  <si>
    <t>č.v.C.6. - sloupky : 3*20</t>
  </si>
  <si>
    <t>96301513</t>
  </si>
  <si>
    <t>Demontáž prefabrikovaných plot. sloupků do 0,12 t</t>
  </si>
  <si>
    <t>979990103R00</t>
  </si>
  <si>
    <t>Poplatek za skládku beton do 30x30 cm, skupina 17 01 01 z Katalogu odpadů</t>
  </si>
  <si>
    <t>998151111R00</t>
  </si>
  <si>
    <t>Přesun hmot pro oplocení a objekty zvláštní, zděné vodorovně do 50 m výšky do 10 m</t>
  </si>
  <si>
    <t>na novostavbách a změnách objektů pro oplocení (815 2 JKSo), objekty zvláštní pro chov živočichů (815 3 JKSO), objekty pozemní různé (815 9 JKSO)</t>
  </si>
  <si>
    <t>767911120R00</t>
  </si>
  <si>
    <t>Montáž oplocení z pletiva strojového, o výšce do 1,6 m</t>
  </si>
  <si>
    <t>767911130R00</t>
  </si>
  <si>
    <t>Montáž oplocení z pletiva strojového, o výšce přes 1,6 do 2,0 m</t>
  </si>
  <si>
    <t>767920210R00</t>
  </si>
  <si>
    <t>Montáž vrat a vrátek k oplocení osazovaných na sloupky ocelové, o ploše jednotlivě do 2 m2</t>
  </si>
  <si>
    <t>767920260R00</t>
  </si>
  <si>
    <t>Montáž vrat a vrátek k oplocení osazovaných na sloupky ocelové, o ploše jednotlivě přes 10 do 15 m2</t>
  </si>
  <si>
    <t>31327101R</t>
  </si>
  <si>
    <t>pletivo drátěné 4-hranné se zapl.napínacím drátem; h = 1,60 m; velikost ok 50 mm; d drátu 2,24 mm; povrch. úprava pozinkovaný drát</t>
  </si>
  <si>
    <t>č.v.C.6. : 33,22*1,1</t>
  </si>
  <si>
    <t>31327103R</t>
  </si>
  <si>
    <t>pletivo drátěné 4-hranné se zapl.napínacím drátem; h = 2,00 m; velikost ok 50 mm; d drátu 2,24 mm; povrch. úprava pozinkovaný drát</t>
  </si>
  <si>
    <t>č.v.C.6. : (2,7+6,6+41,02)*1,1</t>
  </si>
  <si>
    <t>31479012R</t>
  </si>
  <si>
    <t>stojek napínací poplastovaný, vel.2, používá se k vypnutí napínacího drátu u 4-hranných</t>
  </si>
  <si>
    <t>č.v.C.6. : 6</t>
  </si>
  <si>
    <t>55346</t>
  </si>
  <si>
    <t>Branka jednokřídlá s ocel. sloupky š = 1 m, h = 2 m, výplň poplast. pletivo</t>
  </si>
  <si>
    <t>5534647</t>
  </si>
  <si>
    <t>Vrata ocelová s ocel. sloupky 2 kř. 710x200 cm, výplň poplast. pletivo</t>
  </si>
  <si>
    <t>Rámová desinfekční brána včetně trysek (v=4360 x l=4000 mm x š=2100 mm) NRZ</t>
  </si>
  <si>
    <t>Řídící jednotka s čerpadlem</t>
  </si>
  <si>
    <t>Zásobní barel 200l</t>
  </si>
  <si>
    <t>Spodní rám desinfekční brány NRZ</t>
  </si>
  <si>
    <t>Povrchový přejezdový prvek pro desinfekční bránu</t>
  </si>
  <si>
    <t xml:space="preserve">  asf. komunikace : 965,5*1,1</t>
  </si>
  <si>
    <t xml:space="preserve">  okap. chodník : 33</t>
  </si>
  <si>
    <t xml:space="preserve">  beton. rigol : 41</t>
  </si>
  <si>
    <t xml:space="preserve">  zelené plochy : 150+615</t>
  </si>
  <si>
    <t>0,2*1901,05</t>
  </si>
  <si>
    <t>asf. komunikace : 465,5*0,4+1*16*60</t>
  </si>
  <si>
    <t>beton. rigol : 41*0,3</t>
  </si>
  <si>
    <t>1158,5/2</t>
  </si>
  <si>
    <t>č.v.C.2,5. - pro zpětný dovoz ornice : 762,125*0,15</t>
  </si>
  <si>
    <t>167101102R00</t>
  </si>
  <si>
    <t>Nakládání, skládání, překládání neulehlého výkopku nakládání výkopku_x000D_
 přes 100 m3, z horniny 1 až 4</t>
  </si>
  <si>
    <t>180402111R00</t>
  </si>
  <si>
    <t>Založení trávníku parkový trávník, výsevem, v rovině nebo na svahu do 1:5</t>
  </si>
  <si>
    <t>823-1</t>
  </si>
  <si>
    <t>na půdě předem připravené s pokosením, naložením, odvozem odpadu do 20 km a se složením,</t>
  </si>
  <si>
    <t>č.v.C.2,5. : 2,5*12,5/2+2,5*17,5+10*6/2</t>
  </si>
  <si>
    <t>1,5*12+0,5*14+9*1,5+10*1+0,5*12+5*1</t>
  </si>
  <si>
    <t>180402112R00</t>
  </si>
  <si>
    <t>Založení trávníku parkový trávník, výsevem, na svahu přes 1:5 do 1:2</t>
  </si>
  <si>
    <t>č.v.C.2,5. : 13*23/2+9*24+13,5*23/2</t>
  </si>
  <si>
    <t>1*(13*2+3)</t>
  </si>
  <si>
    <t>2*(10+4)+1*(5+2,5+18+3+7)</t>
  </si>
  <si>
    <t>asf. komunikace : 965,5*1,1</t>
  </si>
  <si>
    <t>okap. chodník : 33</t>
  </si>
  <si>
    <t>beton. rigol : 41</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</si>
  <si>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</si>
  <si>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</si>
  <si>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</si>
  <si>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182101101R00</t>
  </si>
  <si>
    <t>Svahování v zářezech v hornině 1 až 4</t>
  </si>
  <si>
    <t>trvalých svahů do projektovaných profilů s potřebným přemístěním výkopku při svahování v zářezech,</t>
  </si>
  <si>
    <t>182301123R00</t>
  </si>
  <si>
    <t>Rozprostření a urovnání ornice ve svahu v souvislé ploše do 500 m2, tloušťka vrstvy přes 150 do 200 mm</t>
  </si>
  <si>
    <t>s případným nutným přemístěním hromad nebo dočasných skládek na místo potřeby ze vzdálenosti do 30 m, ve svahu sklonu přes 1 : 5,</t>
  </si>
  <si>
    <t>110001</t>
  </si>
  <si>
    <t>Vytvoření terénních průlehů vč. odvozu zeminy</t>
  </si>
  <si>
    <t>č.v.C.2,5. : 3*13/2+3*18,5+11*7/22</t>
  </si>
  <si>
    <t>00572400R</t>
  </si>
  <si>
    <t>směs travní parková, pro běžnou zátěž</t>
  </si>
  <si>
    <t xml:space="preserve">  č.v.C.2,5. : 2,5*12,5/2+2,5*17,5+10*6/2</t>
  </si>
  <si>
    <t xml:space="preserve">  1,5*12+0,5*14+9*1,5+10*1+0,5*12+5*1</t>
  </si>
  <si>
    <t xml:space="preserve">  13*23/2+9*24+13,5*23/2</t>
  </si>
  <si>
    <t xml:space="preserve">  1*(13*2+3)</t>
  </si>
  <si>
    <t xml:space="preserve">  2*(10+4)+1*(5+2,5+18+3+7)</t>
  </si>
  <si>
    <t>762,125*4/100</t>
  </si>
  <si>
    <t>č.v.C.2. - P3 : 965,5*1,1</t>
  </si>
  <si>
    <t>564952111R00</t>
  </si>
  <si>
    <t>Podklad nebo kryt z mechanicky zpevněného kameniva (MZK) tloušťka po zhutnění 150 mm</t>
  </si>
  <si>
    <t>s rozprostřením a zhutněním</t>
  </si>
  <si>
    <t>č.v.C.2. - P3 : 965,5*1,05</t>
  </si>
  <si>
    <t>565151211RT2</t>
  </si>
  <si>
    <t>Podklad z kameniva obaleného asfaltem ACP 16+ až ACP 22+, v pruhu šířky přes 3 m, třídy 1, tloušťka po zhutnění 70 mm</t>
  </si>
  <si>
    <t>č.v.C.2. - P3 : 965,5</t>
  </si>
  <si>
    <t>573231110R00</t>
  </si>
  <si>
    <t>Postřik živičný spojovací bez posypu kamenivem z emulze, v množství od 0,3 do 0,5 kg/m2</t>
  </si>
  <si>
    <t>573231111R00</t>
  </si>
  <si>
    <t>Postřik živičný spojovací bez posypu kamenivem ze silniční emulze, v množství od 0,5 do 0,7 kg/m2</t>
  </si>
  <si>
    <t>577112123RT2</t>
  </si>
  <si>
    <t>Beton asfaltový z modifikovaného asfaltu v pruhu šířky přes 3 m, ACO 11 S , tloušťky 40 mm, plochy od 201 do 1000 m2</t>
  </si>
  <si>
    <t>596811111R00</t>
  </si>
  <si>
    <t>Kladení dlažby z betonových nebo kameninových dlaždic do lože z kameniva těženého tloušťky do 30 mm</t>
  </si>
  <si>
    <t>komunikací pro pěší do velikosti dlaždic 0,25 m2 s provedením lože do tl. 30 mm, s vyplněním spár a se smetením přebytečného materiálu na vzdálenost do 3 m</t>
  </si>
  <si>
    <t>č.v.C.2. - P4 : 33</t>
  </si>
  <si>
    <t>639571115R00</t>
  </si>
  <si>
    <t>Podklad pod okapových chodník ze štěrku tl. 150 mm</t>
  </si>
  <si>
    <t>bez obrubníku</t>
  </si>
  <si>
    <t>5979611</t>
  </si>
  <si>
    <t>Rigol dlážděný do lože z C-/7,5 tl.10cm prefabrik., bez dod. žlabu</t>
  </si>
  <si>
    <t>č.v.C.2. : 82</t>
  </si>
  <si>
    <t>592275171R</t>
  </si>
  <si>
    <t>žlab odvodňovací TBZ; beton; l = 510,0 mm; š = 650 mm; h = 157,0 mm</t>
  </si>
  <si>
    <t>č.v.C.2. : 82/0,5*1,03</t>
  </si>
  <si>
    <t>59245620R</t>
  </si>
  <si>
    <t>dlažba betonová jednovrstvá; čtverec; šedá; l = 500 mm; š = 500 mm; tl. 60,0 mm</t>
  </si>
  <si>
    <t>č.v.C.2. - P4 : 33*1,05</t>
  </si>
  <si>
    <t>113107625R00</t>
  </si>
  <si>
    <t>Odstranění podkladů nebo krytů z kameniva hrubého drceného, v ploše jednotlivě nad 50 m2, tloušťka vrstvy 250 mm</t>
  </si>
  <si>
    <t>č.v.C.2. - stáv. zpev. plocha : 5*17</t>
  </si>
  <si>
    <t>113108415R00</t>
  </si>
  <si>
    <t>Odstranění podkladů nebo krytů živičných, v ploše jednotlivě nad 50 m2, tloušťka vrstvy 150 mm</t>
  </si>
  <si>
    <t>č.v.C.2. : 5*17</t>
  </si>
  <si>
    <t>919735114R00</t>
  </si>
  <si>
    <t>Řezání stávajících krytů nebo podkladů živičných, hloubky přes 150 do 200 mm</t>
  </si>
  <si>
    <t>včetně spotřeby vody</t>
  </si>
  <si>
    <t>č.v.C.2. : 5+20</t>
  </si>
  <si>
    <t>979990112R00</t>
  </si>
  <si>
    <t>Poplatek za skládku obalovaný asfalt , skupina 17 09 04 z Katalogu odpadů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</si>
</sst>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8"/>
      <color indexed="21"/>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4">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center" wrapText="1"/>
    </xf>
    <xf numFmtId="49" fontId="0" fillId="0" borderId="6" xfId="0" applyNumberFormat="1" applyBorder="1" applyAlignment="1">
      <alignment vertical="center" wrapText="1"/>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3" fontId="3" fillId="0" borderId="33" xfId="0" applyNumberFormat="1" applyFont="1" applyBorder="1" applyAlignment="1">
      <alignment vertical="center"/>
    </xf>
    <xf numFmtId="3" fontId="3" fillId="3" borderId="37" xfId="0" applyNumberFormat="1" applyFont="1" applyFill="1" applyBorder="1" applyAlignment="1">
      <alignment vertical="center"/>
    </xf>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4"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4"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4"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4"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NumberFormat="1" applyFont="1" applyAlignment="1">
      <alignment wrapText="1"/>
    </xf>
    <xf numFmtId="0" fontId="18"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4"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4" fontId="5" fillId="3" borderId="22" xfId="0" applyNumberFormat="1" applyFont="1" applyFill="1" applyBorder="1" applyAlignment="1">
      <alignment vertical="top"/>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49" fontId="17"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4" fontId="20" fillId="0" borderId="0" xfId="0" applyNumberFormat="1" applyFont="1" applyBorder="1" applyAlignment="1">
      <alignment horizontal="center" vertical="top" wrapText="1" shrinkToFit="1"/>
    </xf>
    <xf numFmtId="164" fontId="20" fillId="0" borderId="0" xfId="0" applyNumberFormat="1" applyFont="1" applyBorder="1" applyAlignment="1">
      <alignment vertical="top" wrapText="1" shrinkToFit="1"/>
    </xf>
    <xf numFmtId="164" fontId="21" fillId="0" borderId="0" xfId="0" applyNumberFormat="1" applyFont="1" applyBorder="1" applyAlignment="1">
      <alignment horizontal="center" vertical="top" wrapText="1" shrinkToFit="1"/>
    </xf>
    <xf numFmtId="164" fontId="21"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8" fillId="0" borderId="0" xfId="0" applyNumberFormat="1" applyFont="1" applyBorder="1" applyAlignment="1">
      <alignment vertical="top" wrapText="1"/>
    </xf>
    <xf numFmtId="0" fontId="17" fillId="0" borderId="0" xfId="0" applyNumberFormat="1" applyFont="1" applyBorder="1" applyAlignment="1">
      <alignment vertical="top" wrapText="1"/>
    </xf>
    <xf numFmtId="164" fontId="17" fillId="4" borderId="0" xfId="0" applyNumberFormat="1" applyFont="1" applyFill="1" applyBorder="1" applyAlignment="1" applyProtection="1">
      <alignment vertical="top" shrinkToFit="1"/>
      <protection locked="0"/>
    </xf>
    <xf numFmtId="0" fontId="17" fillId="0" borderId="18" xfId="0" applyNumberFormat="1" applyFont="1" applyBorder="1" applyAlignment="1">
      <alignment horizontal="left" vertical="top" wrapText="1"/>
    </xf>
    <xf numFmtId="164" fontId="20" fillId="0" borderId="0" xfId="0" quotePrefix="1" applyNumberFormat="1" applyFont="1" applyBorder="1" applyAlignment="1">
      <alignment horizontal="left" vertical="top" wrapText="1"/>
    </xf>
    <xf numFmtId="0" fontId="18"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164" fontId="21" fillId="0" borderId="0" xfId="0" applyNumberFormat="1" applyFont="1" applyBorder="1" applyAlignment="1">
      <alignment horizontal="left" vertical="top" wrapText="1"/>
    </xf>
    <xf numFmtId="164" fontId="21"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3.2" x14ac:dyDescent="0.25"/>
  <sheetData>
    <row r="1" spans="1:7" x14ac:dyDescent="0.25">
      <c r="A1" s="21" t="s">
        <v>38</v>
      </c>
    </row>
    <row r="2" spans="1:7" ht="57.75" customHeight="1" x14ac:dyDescent="0.25">
      <c r="A2" s="72" t="s">
        <v>39</v>
      </c>
      <c r="B2" s="72"/>
      <c r="C2" s="72"/>
      <c r="D2" s="72"/>
      <c r="E2" s="72"/>
      <c r="F2" s="72"/>
      <c r="G2" s="72"/>
    </row>
  </sheetData>
  <sheetProtection algorithmName="SHA-512" hashValue="XKemECaEhs4UvEna5osKh7VUnEgGtH6v7lkz3mwtvgKPn0/RAUNeFPAprMcVQg6cKZN0cg5tmJnpHSv8Xj7TeQ==" saltValue="klqP3+xLeyFCtNVvg2kmuA==" spinCount="100000" sheet="1"/>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1103E-F6E3-4F07-BED6-C6E01870951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74</v>
      </c>
      <c r="C4" s="204" t="s">
        <v>75</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SUMIF(AG9:AG19,"&lt;&gt;NOR",G9:G19)</f>
        <v>0</v>
      </c>
      <c r="H8" s="229"/>
      <c r="I8" s="229">
        <f>SUM(I9:I19)</f>
        <v>0</v>
      </c>
      <c r="J8" s="229"/>
      <c r="K8" s="229">
        <f>SUM(K9:K19)</f>
        <v>0</v>
      </c>
      <c r="L8" s="229"/>
      <c r="M8" s="229">
        <f>SUM(M9:M19)</f>
        <v>0</v>
      </c>
      <c r="N8" s="229"/>
      <c r="O8" s="229">
        <f>SUM(O9:O19)</f>
        <v>70.38</v>
      </c>
      <c r="P8" s="229"/>
      <c r="Q8" s="229">
        <f>SUM(Q9:Q19)</f>
        <v>0</v>
      </c>
      <c r="R8" s="229"/>
      <c r="S8" s="229"/>
      <c r="T8" s="230"/>
      <c r="U8" s="224"/>
      <c r="V8" s="224">
        <f>SUM(V9:V19)</f>
        <v>124.15</v>
      </c>
      <c r="W8" s="224"/>
      <c r="X8" s="224"/>
      <c r="AG8" t="s">
        <v>259</v>
      </c>
    </row>
    <row r="9" spans="1:60" outlineLevel="1" x14ac:dyDescent="0.25">
      <c r="A9" s="235">
        <v>1</v>
      </c>
      <c r="B9" s="236" t="s">
        <v>1012</v>
      </c>
      <c r="C9" s="253" t="s">
        <v>1013</v>
      </c>
      <c r="D9" s="237" t="s">
        <v>283</v>
      </c>
      <c r="E9" s="238">
        <v>110.4</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263</v>
      </c>
      <c r="T9" s="241" t="s">
        <v>263</v>
      </c>
      <c r="U9" s="222">
        <v>0.22</v>
      </c>
      <c r="V9" s="222">
        <f>ROUND(E9*U9,2)</f>
        <v>24.29</v>
      </c>
      <c r="W9" s="222"/>
      <c r="X9" s="222" t="s">
        <v>285</v>
      </c>
      <c r="Y9" s="212"/>
      <c r="Z9" s="212"/>
      <c r="AA9" s="212"/>
      <c r="AB9" s="212"/>
      <c r="AC9" s="212"/>
      <c r="AD9" s="212"/>
      <c r="AE9" s="212"/>
      <c r="AF9" s="212"/>
      <c r="AG9" s="212" t="s">
        <v>390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8" t="s">
        <v>1014</v>
      </c>
      <c r="D10" s="259"/>
      <c r="E10" s="260">
        <v>110.4</v>
      </c>
      <c r="F10" s="222"/>
      <c r="G10" s="222"/>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290</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2</v>
      </c>
      <c r="B11" s="245" t="s">
        <v>1015</v>
      </c>
      <c r="C11" s="255" t="s">
        <v>1016</v>
      </c>
      <c r="D11" s="246" t="s">
        <v>283</v>
      </c>
      <c r="E11" s="247">
        <v>36.799999999999997</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263</v>
      </c>
      <c r="T11" s="250" t="s">
        <v>263</v>
      </c>
      <c r="U11" s="222">
        <v>0.38979999999999998</v>
      </c>
      <c r="V11" s="222">
        <f>ROUND(E11*U11,2)</f>
        <v>14.34</v>
      </c>
      <c r="W11" s="222"/>
      <c r="X11" s="222" t="s">
        <v>285</v>
      </c>
      <c r="Y11" s="212"/>
      <c r="Z11" s="212"/>
      <c r="AA11" s="212"/>
      <c r="AB11" s="212"/>
      <c r="AC11" s="212"/>
      <c r="AD11" s="212"/>
      <c r="AE11" s="212"/>
      <c r="AF11" s="212"/>
      <c r="AG11" s="212" t="s">
        <v>390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3</v>
      </c>
      <c r="B12" s="245" t="s">
        <v>1017</v>
      </c>
      <c r="C12" s="255" t="s">
        <v>1018</v>
      </c>
      <c r="D12" s="246" t="s">
        <v>283</v>
      </c>
      <c r="E12" s="247">
        <v>110.4</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263</v>
      </c>
      <c r="T12" s="250" t="s">
        <v>263</v>
      </c>
      <c r="U12" s="222">
        <v>7.3999999999999996E-2</v>
      </c>
      <c r="V12" s="222">
        <f>ROUND(E12*U12,2)</f>
        <v>8.17</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5">
        <v>4</v>
      </c>
      <c r="B13" s="236" t="s">
        <v>301</v>
      </c>
      <c r="C13" s="253" t="s">
        <v>1019</v>
      </c>
      <c r="D13" s="237" t="s">
        <v>283</v>
      </c>
      <c r="E13" s="238">
        <v>55.2</v>
      </c>
      <c r="F13" s="239"/>
      <c r="G13" s="240">
        <f>ROUND(E13*F13,2)</f>
        <v>0</v>
      </c>
      <c r="H13" s="239"/>
      <c r="I13" s="240">
        <f>ROUND(E13*H13,2)</f>
        <v>0</v>
      </c>
      <c r="J13" s="239"/>
      <c r="K13" s="240">
        <f>ROUND(E13*J13,2)</f>
        <v>0</v>
      </c>
      <c r="L13" s="240">
        <v>21</v>
      </c>
      <c r="M13" s="240">
        <f>G13*(1+L13/100)</f>
        <v>0</v>
      </c>
      <c r="N13" s="240">
        <v>0</v>
      </c>
      <c r="O13" s="240">
        <f>ROUND(E13*N13,2)</f>
        <v>0</v>
      </c>
      <c r="P13" s="240">
        <v>0</v>
      </c>
      <c r="Q13" s="240">
        <f>ROUND(E13*P13,2)</f>
        <v>0</v>
      </c>
      <c r="R13" s="240"/>
      <c r="S13" s="240" t="s">
        <v>263</v>
      </c>
      <c r="T13" s="241" t="s">
        <v>263</v>
      </c>
      <c r="U13" s="222">
        <v>8.9999999999999993E-3</v>
      </c>
      <c r="V13" s="222">
        <f>ROUND(E13*U13,2)</f>
        <v>0.5</v>
      </c>
      <c r="W13" s="222"/>
      <c r="X13" s="222" t="s">
        <v>285</v>
      </c>
      <c r="Y13" s="212"/>
      <c r="Z13" s="212"/>
      <c r="AA13" s="212"/>
      <c r="AB13" s="212"/>
      <c r="AC13" s="212"/>
      <c r="AD13" s="212"/>
      <c r="AE13" s="212"/>
      <c r="AF13" s="212"/>
      <c r="AG13" s="212" t="s">
        <v>390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1020</v>
      </c>
      <c r="D14" s="259"/>
      <c r="E14" s="260">
        <v>55.2</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5</v>
      </c>
      <c r="B15" s="245" t="s">
        <v>1021</v>
      </c>
      <c r="C15" s="255" t="s">
        <v>1022</v>
      </c>
      <c r="D15" s="246" t="s">
        <v>283</v>
      </c>
      <c r="E15" s="247">
        <v>55.2</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263</v>
      </c>
      <c r="T15" s="250" t="s">
        <v>263</v>
      </c>
      <c r="U15" s="222">
        <v>0.20200000000000001</v>
      </c>
      <c r="V15" s="222">
        <f>ROUND(E15*U15,2)</f>
        <v>11.15</v>
      </c>
      <c r="W15" s="222"/>
      <c r="X15" s="222" t="s">
        <v>285</v>
      </c>
      <c r="Y15" s="212"/>
      <c r="Z15" s="212"/>
      <c r="AA15" s="212"/>
      <c r="AB15" s="212"/>
      <c r="AC15" s="212"/>
      <c r="AD15" s="212"/>
      <c r="AE15" s="212"/>
      <c r="AF15" s="212"/>
      <c r="AG15" s="212" t="s">
        <v>390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35">
        <v>6</v>
      </c>
      <c r="B16" s="236" t="s">
        <v>1023</v>
      </c>
      <c r="C16" s="253" t="s">
        <v>1024</v>
      </c>
      <c r="D16" s="237" t="s">
        <v>283</v>
      </c>
      <c r="E16" s="238">
        <v>41.4</v>
      </c>
      <c r="F16" s="239"/>
      <c r="G16" s="240">
        <f>ROUND(E16*F16,2)</f>
        <v>0</v>
      </c>
      <c r="H16" s="239"/>
      <c r="I16" s="240">
        <f>ROUND(E16*H16,2)</f>
        <v>0</v>
      </c>
      <c r="J16" s="239"/>
      <c r="K16" s="240">
        <f>ROUND(E16*J16,2)</f>
        <v>0</v>
      </c>
      <c r="L16" s="240">
        <v>21</v>
      </c>
      <c r="M16" s="240">
        <f>G16*(1+L16/100)</f>
        <v>0</v>
      </c>
      <c r="N16" s="240">
        <v>1.7</v>
      </c>
      <c r="O16" s="240">
        <f>ROUND(E16*N16,2)</f>
        <v>70.38</v>
      </c>
      <c r="P16" s="240">
        <v>0</v>
      </c>
      <c r="Q16" s="240">
        <f>ROUND(E16*P16,2)</f>
        <v>0</v>
      </c>
      <c r="R16" s="240"/>
      <c r="S16" s="240" t="s">
        <v>263</v>
      </c>
      <c r="T16" s="241" t="s">
        <v>263</v>
      </c>
      <c r="U16" s="222">
        <v>1.587</v>
      </c>
      <c r="V16" s="222">
        <f>ROUND(E16*U16,2)</f>
        <v>65.7</v>
      </c>
      <c r="W16" s="222"/>
      <c r="X16" s="222" t="s">
        <v>285</v>
      </c>
      <c r="Y16" s="212"/>
      <c r="Z16" s="212"/>
      <c r="AA16" s="212"/>
      <c r="AB16" s="212"/>
      <c r="AC16" s="212"/>
      <c r="AD16" s="212"/>
      <c r="AE16" s="212"/>
      <c r="AF16" s="212"/>
      <c r="AG16" s="212" t="s">
        <v>390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8" t="s">
        <v>1025</v>
      </c>
      <c r="D17" s="259"/>
      <c r="E17" s="260">
        <v>41.4</v>
      </c>
      <c r="F17" s="222"/>
      <c r="G17" s="222"/>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290</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7</v>
      </c>
      <c r="B18" s="245" t="s">
        <v>1026</v>
      </c>
      <c r="C18" s="255" t="s">
        <v>1027</v>
      </c>
      <c r="D18" s="246" t="s">
        <v>283</v>
      </c>
      <c r="E18" s="247">
        <v>55.2</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263</v>
      </c>
      <c r="T18" s="250" t="s">
        <v>263</v>
      </c>
      <c r="U18" s="222">
        <v>0</v>
      </c>
      <c r="V18" s="222">
        <f>ROUND(E18*U18,2)</f>
        <v>0</v>
      </c>
      <c r="W18" s="222"/>
      <c r="X18" s="222" t="s">
        <v>285</v>
      </c>
      <c r="Y18" s="212"/>
      <c r="Z18" s="212"/>
      <c r="AA18" s="212"/>
      <c r="AB18" s="212"/>
      <c r="AC18" s="212"/>
      <c r="AD18" s="212"/>
      <c r="AE18" s="212"/>
      <c r="AF18" s="212"/>
      <c r="AG18" s="212" t="s">
        <v>390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8</v>
      </c>
      <c r="B19" s="245" t="s">
        <v>1028</v>
      </c>
      <c r="C19" s="255" t="s">
        <v>1029</v>
      </c>
      <c r="D19" s="246" t="s">
        <v>335</v>
      </c>
      <c r="E19" s="247">
        <v>2</v>
      </c>
      <c r="F19" s="248"/>
      <c r="G19" s="249">
        <f>ROUND(E19*F19,2)</f>
        <v>0</v>
      </c>
      <c r="H19" s="248"/>
      <c r="I19" s="249">
        <f>ROUND(E19*H19,2)</f>
        <v>0</v>
      </c>
      <c r="J19" s="248"/>
      <c r="K19" s="249">
        <f>ROUND(E19*J19,2)</f>
        <v>0</v>
      </c>
      <c r="L19" s="249">
        <v>21</v>
      </c>
      <c r="M19" s="249">
        <f>G19*(1+L19/100)</f>
        <v>0</v>
      </c>
      <c r="N19" s="249">
        <v>4.0000000000000003E-5</v>
      </c>
      <c r="O19" s="249">
        <f>ROUND(E19*N19,2)</f>
        <v>0</v>
      </c>
      <c r="P19" s="249">
        <v>0</v>
      </c>
      <c r="Q19" s="249">
        <f>ROUND(E19*P19,2)</f>
        <v>0</v>
      </c>
      <c r="R19" s="249" t="s">
        <v>1030</v>
      </c>
      <c r="S19" s="249" t="s">
        <v>263</v>
      </c>
      <c r="T19" s="250" t="s">
        <v>263</v>
      </c>
      <c r="U19" s="222">
        <v>0</v>
      </c>
      <c r="V19" s="222">
        <f>ROUND(E19*U19,2)</f>
        <v>0</v>
      </c>
      <c r="W19" s="222"/>
      <c r="X19" s="222" t="s">
        <v>759</v>
      </c>
      <c r="Y19" s="212"/>
      <c r="Z19" s="212"/>
      <c r="AA19" s="212"/>
      <c r="AB19" s="212"/>
      <c r="AC19" s="212"/>
      <c r="AD19" s="212"/>
      <c r="AE19" s="212"/>
      <c r="AF19" s="212"/>
      <c r="AG19" s="212" t="s">
        <v>1031</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x14ac:dyDescent="0.25">
      <c r="A20" s="225" t="s">
        <v>258</v>
      </c>
      <c r="B20" s="226" t="s">
        <v>70</v>
      </c>
      <c r="C20" s="252" t="s">
        <v>165</v>
      </c>
      <c r="D20" s="227"/>
      <c r="E20" s="228"/>
      <c r="F20" s="229"/>
      <c r="G20" s="229">
        <f>SUMIF(AG21:AG22,"&lt;&gt;NOR",G21:G22)</f>
        <v>0</v>
      </c>
      <c r="H20" s="229"/>
      <c r="I20" s="229">
        <f>SUM(I21:I22)</f>
        <v>0</v>
      </c>
      <c r="J20" s="229"/>
      <c r="K20" s="229">
        <f>SUM(K21:K22)</f>
        <v>0</v>
      </c>
      <c r="L20" s="229"/>
      <c r="M20" s="229">
        <f>SUM(M21:M22)</f>
        <v>0</v>
      </c>
      <c r="N20" s="229"/>
      <c r="O20" s="229">
        <f>SUM(O21:O22)</f>
        <v>23.51</v>
      </c>
      <c r="P20" s="229"/>
      <c r="Q20" s="229">
        <f>SUM(Q21:Q22)</f>
        <v>0</v>
      </c>
      <c r="R20" s="229"/>
      <c r="S20" s="229"/>
      <c r="T20" s="230"/>
      <c r="U20" s="224"/>
      <c r="V20" s="224">
        <f>SUM(V21:V22)</f>
        <v>17.98</v>
      </c>
      <c r="W20" s="224"/>
      <c r="X20" s="224"/>
      <c r="AG20" t="s">
        <v>259</v>
      </c>
    </row>
    <row r="21" spans="1:60" outlineLevel="1" x14ac:dyDescent="0.25">
      <c r="A21" s="235">
        <v>9</v>
      </c>
      <c r="B21" s="236" t="s">
        <v>1032</v>
      </c>
      <c r="C21" s="253" t="s">
        <v>1033</v>
      </c>
      <c r="D21" s="237" t="s">
        <v>283</v>
      </c>
      <c r="E21" s="238">
        <v>13.8</v>
      </c>
      <c r="F21" s="239"/>
      <c r="G21" s="240">
        <f>ROUND(E21*F21,2)</f>
        <v>0</v>
      </c>
      <c r="H21" s="239"/>
      <c r="I21" s="240">
        <f>ROUND(E21*H21,2)</f>
        <v>0</v>
      </c>
      <c r="J21" s="239"/>
      <c r="K21" s="240">
        <f>ROUND(E21*J21,2)</f>
        <v>0</v>
      </c>
      <c r="L21" s="240">
        <v>21</v>
      </c>
      <c r="M21" s="240">
        <f>G21*(1+L21/100)</f>
        <v>0</v>
      </c>
      <c r="N21" s="240">
        <v>1.7034</v>
      </c>
      <c r="O21" s="240">
        <f>ROUND(E21*N21,2)</f>
        <v>23.51</v>
      </c>
      <c r="P21" s="240">
        <v>0</v>
      </c>
      <c r="Q21" s="240">
        <f>ROUND(E21*P21,2)</f>
        <v>0</v>
      </c>
      <c r="R21" s="240"/>
      <c r="S21" s="240" t="s">
        <v>263</v>
      </c>
      <c r="T21" s="241" t="s">
        <v>263</v>
      </c>
      <c r="U21" s="222">
        <v>1.3029999999999999</v>
      </c>
      <c r="V21" s="222">
        <f>ROUND(E21*U21,2)</f>
        <v>17.98</v>
      </c>
      <c r="W21" s="222"/>
      <c r="X21" s="222" t="s">
        <v>285</v>
      </c>
      <c r="Y21" s="212"/>
      <c r="Z21" s="212"/>
      <c r="AA21" s="212"/>
      <c r="AB21" s="212"/>
      <c r="AC21" s="212"/>
      <c r="AD21" s="212"/>
      <c r="AE21" s="212"/>
      <c r="AF21" s="212"/>
      <c r="AG21" s="212" t="s">
        <v>390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1034</v>
      </c>
      <c r="D22" s="259"/>
      <c r="E22" s="260">
        <v>13.8</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x14ac:dyDescent="0.25">
      <c r="A23" s="225" t="s">
        <v>258</v>
      </c>
      <c r="B23" s="226" t="s">
        <v>177</v>
      </c>
      <c r="C23" s="252" t="s">
        <v>178</v>
      </c>
      <c r="D23" s="227"/>
      <c r="E23" s="228"/>
      <c r="F23" s="229"/>
      <c r="G23" s="229">
        <f>SUMIF(AG24:AG24,"&lt;&gt;NOR",G24:G24)</f>
        <v>0</v>
      </c>
      <c r="H23" s="229"/>
      <c r="I23" s="229">
        <f>SUM(I24:I24)</f>
        <v>0</v>
      </c>
      <c r="J23" s="229"/>
      <c r="K23" s="229">
        <f>SUM(K24:K24)</f>
        <v>0</v>
      </c>
      <c r="L23" s="229"/>
      <c r="M23" s="229">
        <f>SUM(M24:M24)</f>
        <v>0</v>
      </c>
      <c r="N23" s="229"/>
      <c r="O23" s="229">
        <f>SUM(O24:O24)</f>
        <v>0.7</v>
      </c>
      <c r="P23" s="229"/>
      <c r="Q23" s="229">
        <f>SUM(Q24:Q24)</f>
        <v>0</v>
      </c>
      <c r="R23" s="229"/>
      <c r="S23" s="229"/>
      <c r="T23" s="230"/>
      <c r="U23" s="224"/>
      <c r="V23" s="224">
        <f>SUM(V24:V24)</f>
        <v>104.7</v>
      </c>
      <c r="W23" s="224"/>
      <c r="X23" s="224"/>
      <c r="AG23" t="s">
        <v>259</v>
      </c>
    </row>
    <row r="24" spans="1:60" outlineLevel="1" x14ac:dyDescent="0.25">
      <c r="A24" s="244">
        <v>10</v>
      </c>
      <c r="B24" s="245" t="s">
        <v>1035</v>
      </c>
      <c r="C24" s="255" t="s">
        <v>1036</v>
      </c>
      <c r="D24" s="246" t="s">
        <v>1037</v>
      </c>
      <c r="E24" s="247">
        <v>150</v>
      </c>
      <c r="F24" s="248"/>
      <c r="G24" s="249">
        <f>ROUND(E24*F24,2)</f>
        <v>0</v>
      </c>
      <c r="H24" s="248"/>
      <c r="I24" s="249">
        <f>ROUND(E24*H24,2)</f>
        <v>0</v>
      </c>
      <c r="J24" s="248"/>
      <c r="K24" s="249">
        <f>ROUND(E24*J24,2)</f>
        <v>0</v>
      </c>
      <c r="L24" s="249">
        <v>21</v>
      </c>
      <c r="M24" s="249">
        <f>G24*(1+L24/100)</f>
        <v>0</v>
      </c>
      <c r="N24" s="249">
        <v>4.6800000000000001E-3</v>
      </c>
      <c r="O24" s="249">
        <f>ROUND(E24*N24,2)</f>
        <v>0.7</v>
      </c>
      <c r="P24" s="249">
        <v>0</v>
      </c>
      <c r="Q24" s="249">
        <f>ROUND(E24*P24,2)</f>
        <v>0</v>
      </c>
      <c r="R24" s="249"/>
      <c r="S24" s="249" t="s">
        <v>263</v>
      </c>
      <c r="T24" s="250" t="s">
        <v>263</v>
      </c>
      <c r="U24" s="222">
        <v>0.69799999999999995</v>
      </c>
      <c r="V24" s="222">
        <f>ROUND(E24*U24,2)</f>
        <v>104.7</v>
      </c>
      <c r="W24" s="222"/>
      <c r="X24" s="222" t="s">
        <v>285</v>
      </c>
      <c r="Y24" s="212"/>
      <c r="Z24" s="212"/>
      <c r="AA24" s="212"/>
      <c r="AB24" s="212"/>
      <c r="AC24" s="212"/>
      <c r="AD24" s="212"/>
      <c r="AE24" s="212"/>
      <c r="AF24" s="212"/>
      <c r="AG24" s="212" t="s">
        <v>390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x14ac:dyDescent="0.25">
      <c r="A25" s="225" t="s">
        <v>258</v>
      </c>
      <c r="B25" s="226" t="s">
        <v>183</v>
      </c>
      <c r="C25" s="252" t="s">
        <v>184</v>
      </c>
      <c r="D25" s="227"/>
      <c r="E25" s="228"/>
      <c r="F25" s="229"/>
      <c r="G25" s="229">
        <f>SUMIF(AG26:AG28,"&lt;&gt;NOR",G26:G28)</f>
        <v>0</v>
      </c>
      <c r="H25" s="229"/>
      <c r="I25" s="229">
        <f>SUM(I26:I28)</f>
        <v>0</v>
      </c>
      <c r="J25" s="229"/>
      <c r="K25" s="229">
        <f>SUM(K26:K28)</f>
        <v>0</v>
      </c>
      <c r="L25" s="229"/>
      <c r="M25" s="229">
        <f>SUM(M26:M28)</f>
        <v>0</v>
      </c>
      <c r="N25" s="229"/>
      <c r="O25" s="229">
        <f>SUM(O26:O28)</f>
        <v>0</v>
      </c>
      <c r="P25" s="229"/>
      <c r="Q25" s="229">
        <f>SUM(Q26:Q28)</f>
        <v>0</v>
      </c>
      <c r="R25" s="229"/>
      <c r="S25" s="229"/>
      <c r="T25" s="230"/>
      <c r="U25" s="224"/>
      <c r="V25" s="224">
        <f>SUM(V26:V28)</f>
        <v>3.94</v>
      </c>
      <c r="W25" s="224"/>
      <c r="X25" s="224"/>
      <c r="AG25" t="s">
        <v>259</v>
      </c>
    </row>
    <row r="26" spans="1:60" outlineLevel="1" x14ac:dyDescent="0.25">
      <c r="A26" s="244">
        <v>11</v>
      </c>
      <c r="B26" s="245" t="s">
        <v>1038</v>
      </c>
      <c r="C26" s="255" t="s">
        <v>1039</v>
      </c>
      <c r="D26" s="246" t="s">
        <v>309</v>
      </c>
      <c r="E26" s="247">
        <v>20</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263</v>
      </c>
      <c r="T26" s="250" t="s">
        <v>263</v>
      </c>
      <c r="U26" s="222">
        <v>0.11700000000000001</v>
      </c>
      <c r="V26" s="222">
        <f>ROUND(E26*U26,2)</f>
        <v>2.34</v>
      </c>
      <c r="W26" s="222"/>
      <c r="X26" s="222" t="s">
        <v>285</v>
      </c>
      <c r="Y26" s="212"/>
      <c r="Z26" s="212"/>
      <c r="AA26" s="212"/>
      <c r="AB26" s="212"/>
      <c r="AC26" s="212"/>
      <c r="AD26" s="212"/>
      <c r="AE26" s="212"/>
      <c r="AF26" s="212"/>
      <c r="AG26" s="212" t="s">
        <v>390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4">
        <v>12</v>
      </c>
      <c r="B27" s="245" t="s">
        <v>1040</v>
      </c>
      <c r="C27" s="255" t="s">
        <v>1041</v>
      </c>
      <c r="D27" s="246" t="s">
        <v>309</v>
      </c>
      <c r="E27" s="247">
        <v>300</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263</v>
      </c>
      <c r="T27" s="250" t="s">
        <v>263</v>
      </c>
      <c r="U27" s="222">
        <v>0</v>
      </c>
      <c r="V27" s="222">
        <f>ROUND(E27*U27,2)</f>
        <v>0</v>
      </c>
      <c r="W27" s="222"/>
      <c r="X27" s="222" t="s">
        <v>285</v>
      </c>
      <c r="Y27" s="212"/>
      <c r="Z27" s="212"/>
      <c r="AA27" s="212"/>
      <c r="AB27" s="212"/>
      <c r="AC27" s="212"/>
      <c r="AD27" s="212"/>
      <c r="AE27" s="212"/>
      <c r="AF27" s="212"/>
      <c r="AG27" s="212" t="s">
        <v>390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4">
        <v>13</v>
      </c>
      <c r="B28" s="245" t="s">
        <v>1042</v>
      </c>
      <c r="C28" s="255" t="s">
        <v>1043</v>
      </c>
      <c r="D28" s="246" t="s">
        <v>309</v>
      </c>
      <c r="E28" s="247">
        <v>20</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263</v>
      </c>
      <c r="T28" s="250" t="s">
        <v>263</v>
      </c>
      <c r="U28" s="222">
        <v>0.08</v>
      </c>
      <c r="V28" s="222">
        <f>ROUND(E28*U28,2)</f>
        <v>1.6</v>
      </c>
      <c r="W28" s="222"/>
      <c r="X28" s="222" t="s">
        <v>285</v>
      </c>
      <c r="Y28" s="212"/>
      <c r="Z28" s="212"/>
      <c r="AA28" s="212"/>
      <c r="AB28" s="212"/>
      <c r="AC28" s="212"/>
      <c r="AD28" s="212"/>
      <c r="AE28" s="212"/>
      <c r="AF28" s="212"/>
      <c r="AG28" s="212" t="s">
        <v>390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x14ac:dyDescent="0.25">
      <c r="A29" s="225" t="s">
        <v>258</v>
      </c>
      <c r="B29" s="226" t="s">
        <v>187</v>
      </c>
      <c r="C29" s="252" t="s">
        <v>188</v>
      </c>
      <c r="D29" s="227"/>
      <c r="E29" s="228"/>
      <c r="F29" s="229"/>
      <c r="G29" s="229">
        <f>SUMIF(AG30:AG31,"&lt;&gt;NOR",G30:G31)</f>
        <v>0</v>
      </c>
      <c r="H29" s="229"/>
      <c r="I29" s="229">
        <f>SUM(I30:I31)</f>
        <v>0</v>
      </c>
      <c r="J29" s="229"/>
      <c r="K29" s="229">
        <f>SUM(K30:K31)</f>
        <v>0</v>
      </c>
      <c r="L29" s="229"/>
      <c r="M29" s="229">
        <f>SUM(M30:M31)</f>
        <v>0</v>
      </c>
      <c r="N29" s="229"/>
      <c r="O29" s="229">
        <f>SUM(O30:O31)</f>
        <v>0</v>
      </c>
      <c r="P29" s="229"/>
      <c r="Q29" s="229">
        <f>SUM(Q30:Q31)</f>
        <v>0.02</v>
      </c>
      <c r="R29" s="229"/>
      <c r="S29" s="229"/>
      <c r="T29" s="230"/>
      <c r="U29" s="224"/>
      <c r="V29" s="224">
        <f>SUM(V30:V31)</f>
        <v>1.01</v>
      </c>
      <c r="W29" s="224"/>
      <c r="X29" s="224"/>
      <c r="AG29" t="s">
        <v>259</v>
      </c>
    </row>
    <row r="30" spans="1:60" outlineLevel="1" x14ac:dyDescent="0.25">
      <c r="A30" s="244">
        <v>14</v>
      </c>
      <c r="B30" s="245" t="s">
        <v>1044</v>
      </c>
      <c r="C30" s="255" t="s">
        <v>1045</v>
      </c>
      <c r="D30" s="246" t="s">
        <v>512</v>
      </c>
      <c r="E30" s="247">
        <v>50</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285</v>
      </c>
      <c r="Y30" s="212"/>
      <c r="Z30" s="212"/>
      <c r="AA30" s="212"/>
      <c r="AB30" s="212"/>
      <c r="AC30" s="212"/>
      <c r="AD30" s="212"/>
      <c r="AE30" s="212"/>
      <c r="AF30" s="212"/>
      <c r="AG30" s="212" t="s">
        <v>286</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15</v>
      </c>
      <c r="B31" s="245" t="s">
        <v>1046</v>
      </c>
      <c r="C31" s="255" t="s">
        <v>1047</v>
      </c>
      <c r="D31" s="246" t="s">
        <v>335</v>
      </c>
      <c r="E31" s="247">
        <v>1</v>
      </c>
      <c r="F31" s="248"/>
      <c r="G31" s="249">
        <f>ROUND(E31*F31,2)</f>
        <v>0</v>
      </c>
      <c r="H31" s="248"/>
      <c r="I31" s="249">
        <f>ROUND(E31*H31,2)</f>
        <v>0</v>
      </c>
      <c r="J31" s="248"/>
      <c r="K31" s="249">
        <f>ROUND(E31*J31,2)</f>
        <v>0</v>
      </c>
      <c r="L31" s="249">
        <v>21</v>
      </c>
      <c r="M31" s="249">
        <f>G31*(1+L31/100)</f>
        <v>0</v>
      </c>
      <c r="N31" s="249">
        <v>0</v>
      </c>
      <c r="O31" s="249">
        <f>ROUND(E31*N31,2)</f>
        <v>0</v>
      </c>
      <c r="P31" s="249">
        <v>1.4999999999999999E-2</v>
      </c>
      <c r="Q31" s="249">
        <f>ROUND(E31*P31,2)</f>
        <v>0.02</v>
      </c>
      <c r="R31" s="249"/>
      <c r="S31" s="249" t="s">
        <v>263</v>
      </c>
      <c r="T31" s="250" t="s">
        <v>263</v>
      </c>
      <c r="U31" s="222">
        <v>1.012</v>
      </c>
      <c r="V31" s="222">
        <f>ROUND(E31*U31,2)</f>
        <v>1.01</v>
      </c>
      <c r="W31" s="222"/>
      <c r="X31" s="222" t="s">
        <v>285</v>
      </c>
      <c r="Y31" s="212"/>
      <c r="Z31" s="212"/>
      <c r="AA31" s="212"/>
      <c r="AB31" s="212"/>
      <c r="AC31" s="212"/>
      <c r="AD31" s="212"/>
      <c r="AE31" s="212"/>
      <c r="AF31" s="212"/>
      <c r="AG31" s="212" t="s">
        <v>390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225" t="s">
        <v>258</v>
      </c>
      <c r="B32" s="226" t="s">
        <v>191</v>
      </c>
      <c r="C32" s="252" t="s">
        <v>192</v>
      </c>
      <c r="D32" s="227"/>
      <c r="E32" s="228"/>
      <c r="F32" s="229"/>
      <c r="G32" s="229">
        <f>SUMIF(AG33:AG35,"&lt;&gt;NOR",G33:G35)</f>
        <v>0</v>
      </c>
      <c r="H32" s="229"/>
      <c r="I32" s="229">
        <f>SUM(I33:I35)</f>
        <v>0</v>
      </c>
      <c r="J32" s="229"/>
      <c r="K32" s="229">
        <f>SUM(K33:K35)</f>
        <v>0</v>
      </c>
      <c r="L32" s="229"/>
      <c r="M32" s="229">
        <f>SUM(M33:M35)</f>
        <v>0</v>
      </c>
      <c r="N32" s="229"/>
      <c r="O32" s="229">
        <f>SUM(O33:O35)</f>
        <v>0</v>
      </c>
      <c r="P32" s="229"/>
      <c r="Q32" s="229">
        <f>SUM(Q33:Q35)</f>
        <v>0</v>
      </c>
      <c r="R32" s="229"/>
      <c r="S32" s="229"/>
      <c r="T32" s="230"/>
      <c r="U32" s="224"/>
      <c r="V32" s="224">
        <f>SUM(V33:V35)</f>
        <v>20.010000000000002</v>
      </c>
      <c r="W32" s="224"/>
      <c r="X32" s="224"/>
      <c r="AG32" t="s">
        <v>259</v>
      </c>
    </row>
    <row r="33" spans="1:60" outlineLevel="1" x14ac:dyDescent="0.25">
      <c r="A33" s="244">
        <v>16</v>
      </c>
      <c r="B33" s="245" t="s">
        <v>1048</v>
      </c>
      <c r="C33" s="255" t="s">
        <v>1049</v>
      </c>
      <c r="D33" s="246" t="s">
        <v>349</v>
      </c>
      <c r="E33" s="247">
        <v>94.588999999999999</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263</v>
      </c>
      <c r="T33" s="250" t="s">
        <v>263</v>
      </c>
      <c r="U33" s="222">
        <v>0.21149999999999999</v>
      </c>
      <c r="V33" s="222">
        <f>ROUND(E33*U33,2)</f>
        <v>20.010000000000002</v>
      </c>
      <c r="W33" s="222"/>
      <c r="X33" s="222" t="s">
        <v>285</v>
      </c>
      <c r="Y33" s="212"/>
      <c r="Z33" s="212"/>
      <c r="AA33" s="212"/>
      <c r="AB33" s="212"/>
      <c r="AC33" s="212"/>
      <c r="AD33" s="212"/>
      <c r="AE33" s="212"/>
      <c r="AF33" s="212"/>
      <c r="AG33" s="212" t="s">
        <v>286</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17</v>
      </c>
      <c r="B34" s="245" t="s">
        <v>1050</v>
      </c>
      <c r="C34" s="255" t="s">
        <v>1051</v>
      </c>
      <c r="D34" s="246" t="s">
        <v>349</v>
      </c>
      <c r="E34" s="247">
        <v>94.588999999999999</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658</v>
      </c>
      <c r="Y34" s="212"/>
      <c r="Z34" s="212"/>
      <c r="AA34" s="212"/>
      <c r="AB34" s="212"/>
      <c r="AC34" s="212"/>
      <c r="AD34" s="212"/>
      <c r="AE34" s="212"/>
      <c r="AF34" s="212"/>
      <c r="AG34" s="212" t="s">
        <v>1052</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18</v>
      </c>
      <c r="B35" s="245" t="s">
        <v>1053</v>
      </c>
      <c r="C35" s="255" t="s">
        <v>1054</v>
      </c>
      <c r="D35" s="246" t="s">
        <v>349</v>
      </c>
      <c r="E35" s="247">
        <v>94.588999999999999</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658</v>
      </c>
      <c r="Y35" s="212"/>
      <c r="Z35" s="212"/>
      <c r="AA35" s="212"/>
      <c r="AB35" s="212"/>
      <c r="AC35" s="212"/>
      <c r="AD35" s="212"/>
      <c r="AE35" s="212"/>
      <c r="AF35" s="212"/>
      <c r="AG35" s="212" t="s">
        <v>1052</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5">
      <c r="A36" s="225" t="s">
        <v>258</v>
      </c>
      <c r="B36" s="226" t="s">
        <v>193</v>
      </c>
      <c r="C36" s="252" t="s">
        <v>194</v>
      </c>
      <c r="D36" s="227"/>
      <c r="E36" s="228"/>
      <c r="F36" s="229"/>
      <c r="G36" s="229">
        <f>SUMIF(AG37:AG37,"&lt;&gt;NOR",G37:G37)</f>
        <v>0</v>
      </c>
      <c r="H36" s="229"/>
      <c r="I36" s="229">
        <f>SUM(I37:I37)</f>
        <v>0</v>
      </c>
      <c r="J36" s="229"/>
      <c r="K36" s="229">
        <f>SUM(K37:K37)</f>
        <v>0</v>
      </c>
      <c r="L36" s="229"/>
      <c r="M36" s="229">
        <f>SUM(M37:M37)</f>
        <v>0</v>
      </c>
      <c r="N36" s="229"/>
      <c r="O36" s="229">
        <f>SUM(O37:O37)</f>
        <v>0.01</v>
      </c>
      <c r="P36" s="229"/>
      <c r="Q36" s="229">
        <f>SUM(Q37:Q37)</f>
        <v>0</v>
      </c>
      <c r="R36" s="229"/>
      <c r="S36" s="229"/>
      <c r="T36" s="230"/>
      <c r="U36" s="224"/>
      <c r="V36" s="224">
        <f>SUM(V37:V37)</f>
        <v>0</v>
      </c>
      <c r="W36" s="224"/>
      <c r="X36" s="224"/>
      <c r="AG36" t="s">
        <v>259</v>
      </c>
    </row>
    <row r="37" spans="1:60" outlineLevel="1" x14ac:dyDescent="0.25">
      <c r="A37" s="244">
        <v>19</v>
      </c>
      <c r="B37" s="245" t="s">
        <v>1055</v>
      </c>
      <c r="C37" s="255" t="s">
        <v>1056</v>
      </c>
      <c r="D37" s="246" t="s">
        <v>335</v>
      </c>
      <c r="E37" s="247">
        <v>1</v>
      </c>
      <c r="F37" s="248"/>
      <c r="G37" s="249">
        <f>ROUND(E37*F37,2)</f>
        <v>0</v>
      </c>
      <c r="H37" s="248"/>
      <c r="I37" s="249">
        <f>ROUND(E37*H37,2)</f>
        <v>0</v>
      </c>
      <c r="J37" s="248"/>
      <c r="K37" s="249">
        <f>ROUND(E37*J37,2)</f>
        <v>0</v>
      </c>
      <c r="L37" s="249">
        <v>21</v>
      </c>
      <c r="M37" s="249">
        <f>G37*(1+L37/100)</f>
        <v>0</v>
      </c>
      <c r="N37" s="249">
        <v>5.7999999999999996E-3</v>
      </c>
      <c r="O37" s="249">
        <f>ROUND(E37*N37,2)</f>
        <v>0.01</v>
      </c>
      <c r="P37" s="249">
        <v>0</v>
      </c>
      <c r="Q37" s="249">
        <f>ROUND(E37*P37,2)</f>
        <v>0</v>
      </c>
      <c r="R37" s="249"/>
      <c r="S37" s="249" t="s">
        <v>315</v>
      </c>
      <c r="T37" s="250" t="s">
        <v>264</v>
      </c>
      <c r="U37" s="222">
        <v>0</v>
      </c>
      <c r="V37" s="222">
        <f>ROUND(E37*U37,2)</f>
        <v>0</v>
      </c>
      <c r="W37" s="222"/>
      <c r="X37" s="222" t="s">
        <v>285</v>
      </c>
      <c r="Y37" s="212"/>
      <c r="Z37" s="212"/>
      <c r="AA37" s="212"/>
      <c r="AB37" s="212"/>
      <c r="AC37" s="212"/>
      <c r="AD37" s="212"/>
      <c r="AE37" s="212"/>
      <c r="AF37" s="212"/>
      <c r="AG37" s="212" t="s">
        <v>737</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5">
      <c r="A38" s="225" t="s">
        <v>258</v>
      </c>
      <c r="B38" s="226" t="s">
        <v>195</v>
      </c>
      <c r="C38" s="252" t="s">
        <v>196</v>
      </c>
      <c r="D38" s="227"/>
      <c r="E38" s="228"/>
      <c r="F38" s="229"/>
      <c r="G38" s="229">
        <f>SUMIF(AG39:AG50,"&lt;&gt;NOR",G39:G50)</f>
        <v>0</v>
      </c>
      <c r="H38" s="229"/>
      <c r="I38" s="229">
        <f>SUM(I39:I50)</f>
        <v>0</v>
      </c>
      <c r="J38" s="229"/>
      <c r="K38" s="229">
        <f>SUM(K39:K50)</f>
        <v>0</v>
      </c>
      <c r="L38" s="229"/>
      <c r="M38" s="229">
        <f>SUM(M39:M50)</f>
        <v>0</v>
      </c>
      <c r="N38" s="229"/>
      <c r="O38" s="229">
        <f>SUM(O39:O50)</f>
        <v>0.91999999999999993</v>
      </c>
      <c r="P38" s="229"/>
      <c r="Q38" s="229">
        <f>SUM(Q39:Q50)</f>
        <v>0</v>
      </c>
      <c r="R38" s="229"/>
      <c r="S38" s="229"/>
      <c r="T38" s="230"/>
      <c r="U38" s="224"/>
      <c r="V38" s="224">
        <f>SUM(V39:V50)</f>
        <v>156.21</v>
      </c>
      <c r="W38" s="224"/>
      <c r="X38" s="224"/>
      <c r="AG38" t="s">
        <v>259</v>
      </c>
    </row>
    <row r="39" spans="1:60" outlineLevel="1" x14ac:dyDescent="0.25">
      <c r="A39" s="244">
        <v>20</v>
      </c>
      <c r="B39" s="245" t="s">
        <v>1057</v>
      </c>
      <c r="C39" s="255" t="s">
        <v>1058</v>
      </c>
      <c r="D39" s="246" t="s">
        <v>335</v>
      </c>
      <c r="E39" s="247">
        <v>1</v>
      </c>
      <c r="F39" s="248"/>
      <c r="G39" s="249">
        <f>ROUND(E39*F39,2)</f>
        <v>0</v>
      </c>
      <c r="H39" s="248"/>
      <c r="I39" s="249">
        <f>ROUND(E39*H39,2)</f>
        <v>0</v>
      </c>
      <c r="J39" s="248"/>
      <c r="K39" s="249">
        <f>ROUND(E39*J39,2)</f>
        <v>0</v>
      </c>
      <c r="L39" s="249">
        <v>21</v>
      </c>
      <c r="M39" s="249">
        <f>G39*(1+L39/100)</f>
        <v>0</v>
      </c>
      <c r="N39" s="249">
        <v>7.3999999999999999E-4</v>
      </c>
      <c r="O39" s="249">
        <f>ROUND(E39*N39,2)</f>
        <v>0</v>
      </c>
      <c r="P39" s="249">
        <v>0</v>
      </c>
      <c r="Q39" s="249">
        <f>ROUND(E39*P39,2)</f>
        <v>0</v>
      </c>
      <c r="R39" s="249"/>
      <c r="S39" s="249" t="s">
        <v>263</v>
      </c>
      <c r="T39" s="250" t="s">
        <v>263</v>
      </c>
      <c r="U39" s="222">
        <v>0.92300000000000004</v>
      </c>
      <c r="V39" s="222">
        <f>ROUND(E39*U39,2)</f>
        <v>0.92</v>
      </c>
      <c r="W39" s="222"/>
      <c r="X39" s="222" t="s">
        <v>285</v>
      </c>
      <c r="Y39" s="212"/>
      <c r="Z39" s="212"/>
      <c r="AA39" s="212"/>
      <c r="AB39" s="212"/>
      <c r="AC39" s="212"/>
      <c r="AD39" s="212"/>
      <c r="AE39" s="212"/>
      <c r="AF39" s="212"/>
      <c r="AG39" s="212" t="s">
        <v>737</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4">
        <v>21</v>
      </c>
      <c r="B40" s="245" t="s">
        <v>1059</v>
      </c>
      <c r="C40" s="255" t="s">
        <v>1060</v>
      </c>
      <c r="D40" s="246" t="s">
        <v>314</v>
      </c>
      <c r="E40" s="247">
        <v>5</v>
      </c>
      <c r="F40" s="248"/>
      <c r="G40" s="249">
        <f>ROUND(E40*F40,2)</f>
        <v>0</v>
      </c>
      <c r="H40" s="248"/>
      <c r="I40" s="249">
        <f>ROUND(E40*H40,2)</f>
        <v>0</v>
      </c>
      <c r="J40" s="248"/>
      <c r="K40" s="249">
        <f>ROUND(E40*J40,2)</f>
        <v>0</v>
      </c>
      <c r="L40" s="249">
        <v>21</v>
      </c>
      <c r="M40" s="249">
        <f>G40*(1+L40/100)</f>
        <v>0</v>
      </c>
      <c r="N40" s="249">
        <v>4.6999999999999999E-4</v>
      </c>
      <c r="O40" s="249">
        <f>ROUND(E40*N40,2)</f>
        <v>0</v>
      </c>
      <c r="P40" s="249">
        <v>0</v>
      </c>
      <c r="Q40" s="249">
        <f>ROUND(E40*P40,2)</f>
        <v>0</v>
      </c>
      <c r="R40" s="249"/>
      <c r="S40" s="249" t="s">
        <v>263</v>
      </c>
      <c r="T40" s="250" t="s">
        <v>263</v>
      </c>
      <c r="U40" s="222">
        <v>0.35899999999999999</v>
      </c>
      <c r="V40" s="222">
        <f>ROUND(E40*U40,2)</f>
        <v>1.8</v>
      </c>
      <c r="W40" s="222"/>
      <c r="X40" s="222" t="s">
        <v>285</v>
      </c>
      <c r="Y40" s="212"/>
      <c r="Z40" s="212"/>
      <c r="AA40" s="212"/>
      <c r="AB40" s="212"/>
      <c r="AC40" s="212"/>
      <c r="AD40" s="212"/>
      <c r="AE40" s="212"/>
      <c r="AF40" s="212"/>
      <c r="AG40" s="212" t="s">
        <v>737</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4">
        <v>22</v>
      </c>
      <c r="B41" s="245" t="s">
        <v>1061</v>
      </c>
      <c r="C41" s="255" t="s">
        <v>1062</v>
      </c>
      <c r="D41" s="246" t="s">
        <v>314</v>
      </c>
      <c r="E41" s="247">
        <v>2</v>
      </c>
      <c r="F41" s="248"/>
      <c r="G41" s="249">
        <f>ROUND(E41*F41,2)</f>
        <v>0</v>
      </c>
      <c r="H41" s="248"/>
      <c r="I41" s="249">
        <f>ROUND(E41*H41,2)</f>
        <v>0</v>
      </c>
      <c r="J41" s="248"/>
      <c r="K41" s="249">
        <f>ROUND(E41*J41,2)</f>
        <v>0</v>
      </c>
      <c r="L41" s="249">
        <v>21</v>
      </c>
      <c r="M41" s="249">
        <f>G41*(1+L41/100)</f>
        <v>0</v>
      </c>
      <c r="N41" s="249">
        <v>1.5200000000000001E-3</v>
      </c>
      <c r="O41" s="249">
        <f>ROUND(E41*N41,2)</f>
        <v>0</v>
      </c>
      <c r="P41" s="249">
        <v>0</v>
      </c>
      <c r="Q41" s="249">
        <f>ROUND(E41*P41,2)</f>
        <v>0</v>
      </c>
      <c r="R41" s="249"/>
      <c r="S41" s="249" t="s">
        <v>263</v>
      </c>
      <c r="T41" s="250" t="s">
        <v>263</v>
      </c>
      <c r="U41" s="222">
        <v>1.173</v>
      </c>
      <c r="V41" s="222">
        <f>ROUND(E41*U41,2)</f>
        <v>2.35</v>
      </c>
      <c r="W41" s="222"/>
      <c r="X41" s="222" t="s">
        <v>285</v>
      </c>
      <c r="Y41" s="212"/>
      <c r="Z41" s="212"/>
      <c r="AA41" s="212"/>
      <c r="AB41" s="212"/>
      <c r="AC41" s="212"/>
      <c r="AD41" s="212"/>
      <c r="AE41" s="212"/>
      <c r="AF41" s="212"/>
      <c r="AG41" s="212" t="s">
        <v>737</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4">
        <v>23</v>
      </c>
      <c r="B42" s="245" t="s">
        <v>1063</v>
      </c>
      <c r="C42" s="255" t="s">
        <v>1064</v>
      </c>
      <c r="D42" s="246" t="s">
        <v>314</v>
      </c>
      <c r="E42" s="247">
        <v>25</v>
      </c>
      <c r="F42" s="248"/>
      <c r="G42" s="249">
        <f>ROUND(E42*F42,2)</f>
        <v>0</v>
      </c>
      <c r="H42" s="248"/>
      <c r="I42" s="249">
        <f>ROUND(E42*H42,2)</f>
        <v>0</v>
      </c>
      <c r="J42" s="248"/>
      <c r="K42" s="249">
        <f>ROUND(E42*J42,2)</f>
        <v>0</v>
      </c>
      <c r="L42" s="249">
        <v>21</v>
      </c>
      <c r="M42" s="249">
        <f>G42*(1+L42/100)</f>
        <v>0</v>
      </c>
      <c r="N42" s="249">
        <v>3.5699999999999998E-3</v>
      </c>
      <c r="O42" s="249">
        <f>ROUND(E42*N42,2)</f>
        <v>0.09</v>
      </c>
      <c r="P42" s="249">
        <v>0</v>
      </c>
      <c r="Q42" s="249">
        <f>ROUND(E42*P42,2)</f>
        <v>0</v>
      </c>
      <c r="R42" s="249"/>
      <c r="S42" s="249" t="s">
        <v>263</v>
      </c>
      <c r="T42" s="250" t="s">
        <v>263</v>
      </c>
      <c r="U42" s="222">
        <v>0.55000000000000004</v>
      </c>
      <c r="V42" s="222">
        <f>ROUND(E42*U42,2)</f>
        <v>13.75</v>
      </c>
      <c r="W42" s="222"/>
      <c r="X42" s="222" t="s">
        <v>285</v>
      </c>
      <c r="Y42" s="212"/>
      <c r="Z42" s="212"/>
      <c r="AA42" s="212"/>
      <c r="AB42" s="212"/>
      <c r="AC42" s="212"/>
      <c r="AD42" s="212"/>
      <c r="AE42" s="212"/>
      <c r="AF42" s="212"/>
      <c r="AG42" s="212" t="s">
        <v>737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4">
        <v>24</v>
      </c>
      <c r="B43" s="245" t="s">
        <v>1065</v>
      </c>
      <c r="C43" s="255" t="s">
        <v>1066</v>
      </c>
      <c r="D43" s="246" t="s">
        <v>314</v>
      </c>
      <c r="E43" s="247">
        <v>205</v>
      </c>
      <c r="F43" s="248"/>
      <c r="G43" s="249">
        <f>ROUND(E43*F43,2)</f>
        <v>0</v>
      </c>
      <c r="H43" s="248"/>
      <c r="I43" s="249">
        <f>ROUND(E43*H43,2)</f>
        <v>0</v>
      </c>
      <c r="J43" s="248"/>
      <c r="K43" s="249">
        <f>ROUND(E43*J43,2)</f>
        <v>0</v>
      </c>
      <c r="L43" s="249">
        <v>21</v>
      </c>
      <c r="M43" s="249">
        <f>G43*(1+L43/100)</f>
        <v>0</v>
      </c>
      <c r="N43" s="249">
        <v>4.0299999999999997E-3</v>
      </c>
      <c r="O43" s="249">
        <f>ROUND(E43*N43,2)</f>
        <v>0.83</v>
      </c>
      <c r="P43" s="249">
        <v>0</v>
      </c>
      <c r="Q43" s="249">
        <f>ROUND(E43*P43,2)</f>
        <v>0</v>
      </c>
      <c r="R43" s="249"/>
      <c r="S43" s="249" t="s">
        <v>263</v>
      </c>
      <c r="T43" s="250" t="s">
        <v>263</v>
      </c>
      <c r="U43" s="222">
        <v>0.6</v>
      </c>
      <c r="V43" s="222">
        <f>ROUND(E43*U43,2)</f>
        <v>123</v>
      </c>
      <c r="W43" s="222"/>
      <c r="X43" s="222" t="s">
        <v>285</v>
      </c>
      <c r="Y43" s="212"/>
      <c r="Z43" s="212"/>
      <c r="AA43" s="212"/>
      <c r="AB43" s="212"/>
      <c r="AC43" s="212"/>
      <c r="AD43" s="212"/>
      <c r="AE43" s="212"/>
      <c r="AF43" s="212"/>
      <c r="AG43" s="212" t="s">
        <v>737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4">
        <v>25</v>
      </c>
      <c r="B44" s="245" t="s">
        <v>1067</v>
      </c>
      <c r="C44" s="255" t="s">
        <v>1068</v>
      </c>
      <c r="D44" s="246" t="s">
        <v>335</v>
      </c>
      <c r="E44" s="247">
        <v>3</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263</v>
      </c>
      <c r="T44" s="250" t="s">
        <v>263</v>
      </c>
      <c r="U44" s="222">
        <v>0.17399999999999999</v>
      </c>
      <c r="V44" s="222">
        <f>ROUND(E44*U44,2)</f>
        <v>0.52</v>
      </c>
      <c r="W44" s="222"/>
      <c r="X44" s="222" t="s">
        <v>285</v>
      </c>
      <c r="Y44" s="212"/>
      <c r="Z44" s="212"/>
      <c r="AA44" s="212"/>
      <c r="AB44" s="212"/>
      <c r="AC44" s="212"/>
      <c r="AD44" s="212"/>
      <c r="AE44" s="212"/>
      <c r="AF44" s="212"/>
      <c r="AG44" s="212" t="s">
        <v>737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4">
        <v>26</v>
      </c>
      <c r="B45" s="245" t="s">
        <v>1069</v>
      </c>
      <c r="C45" s="255" t="s">
        <v>1070</v>
      </c>
      <c r="D45" s="246" t="s">
        <v>335</v>
      </c>
      <c r="E45" s="247">
        <v>2</v>
      </c>
      <c r="F45" s="248"/>
      <c r="G45" s="249">
        <f>ROUND(E45*F45,2)</f>
        <v>0</v>
      </c>
      <c r="H45" s="248"/>
      <c r="I45" s="249">
        <f>ROUND(E45*H45,2)</f>
        <v>0</v>
      </c>
      <c r="J45" s="248"/>
      <c r="K45" s="249">
        <f>ROUND(E45*J45,2)</f>
        <v>0</v>
      </c>
      <c r="L45" s="249">
        <v>21</v>
      </c>
      <c r="M45" s="249">
        <f>G45*(1+L45/100)</f>
        <v>0</v>
      </c>
      <c r="N45" s="249">
        <v>5.5999999999999995E-4</v>
      </c>
      <c r="O45" s="249">
        <f>ROUND(E45*N45,2)</f>
        <v>0</v>
      </c>
      <c r="P45" s="249">
        <v>0</v>
      </c>
      <c r="Q45" s="249">
        <f>ROUND(E45*P45,2)</f>
        <v>0</v>
      </c>
      <c r="R45" s="249"/>
      <c r="S45" s="249" t="s">
        <v>315</v>
      </c>
      <c r="T45" s="250" t="s">
        <v>264</v>
      </c>
      <c r="U45" s="222">
        <v>0</v>
      </c>
      <c r="V45" s="222">
        <f>ROUND(E45*U45,2)</f>
        <v>0</v>
      </c>
      <c r="W45" s="222"/>
      <c r="X45" s="222" t="s">
        <v>285</v>
      </c>
      <c r="Y45" s="212"/>
      <c r="Z45" s="212"/>
      <c r="AA45" s="212"/>
      <c r="AB45" s="212"/>
      <c r="AC45" s="212"/>
      <c r="AD45" s="212"/>
      <c r="AE45" s="212"/>
      <c r="AF45" s="212"/>
      <c r="AG45" s="212" t="s">
        <v>737</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35">
        <v>27</v>
      </c>
      <c r="B46" s="236" t="s">
        <v>1071</v>
      </c>
      <c r="C46" s="253" t="s">
        <v>1072</v>
      </c>
      <c r="D46" s="237" t="s">
        <v>314</v>
      </c>
      <c r="E46" s="238">
        <v>235</v>
      </c>
      <c r="F46" s="239"/>
      <c r="G46" s="240">
        <f>ROUND(E46*F46,2)</f>
        <v>0</v>
      </c>
      <c r="H46" s="239"/>
      <c r="I46" s="240">
        <f>ROUND(E46*H46,2)</f>
        <v>0</v>
      </c>
      <c r="J46" s="239"/>
      <c r="K46" s="240">
        <f>ROUND(E46*J46,2)</f>
        <v>0</v>
      </c>
      <c r="L46" s="240">
        <v>21</v>
      </c>
      <c r="M46" s="240">
        <f>G46*(1+L46/100)</f>
        <v>0</v>
      </c>
      <c r="N46" s="240">
        <v>0</v>
      </c>
      <c r="O46" s="240">
        <f>ROUND(E46*N46,2)</f>
        <v>0</v>
      </c>
      <c r="P46" s="240">
        <v>0</v>
      </c>
      <c r="Q46" s="240">
        <f>ROUND(E46*P46,2)</f>
        <v>0</v>
      </c>
      <c r="R46" s="240"/>
      <c r="S46" s="240" t="s">
        <v>263</v>
      </c>
      <c r="T46" s="241" t="s">
        <v>263</v>
      </c>
      <c r="U46" s="222">
        <v>5.8999999999999997E-2</v>
      </c>
      <c r="V46" s="222">
        <f>ROUND(E46*U46,2)</f>
        <v>13.87</v>
      </c>
      <c r="W46" s="222"/>
      <c r="X46" s="222" t="s">
        <v>285</v>
      </c>
      <c r="Y46" s="212"/>
      <c r="Z46" s="212"/>
      <c r="AA46" s="212"/>
      <c r="AB46" s="212"/>
      <c r="AC46" s="212"/>
      <c r="AD46" s="212"/>
      <c r="AE46" s="212"/>
      <c r="AF46" s="212"/>
      <c r="AG46" s="212" t="s">
        <v>737</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19"/>
      <c r="B47" s="220"/>
      <c r="C47" s="268" t="s">
        <v>1073</v>
      </c>
      <c r="D47" s="259"/>
      <c r="E47" s="260">
        <v>235</v>
      </c>
      <c r="F47" s="222"/>
      <c r="G47" s="222"/>
      <c r="H47" s="222"/>
      <c r="I47" s="222"/>
      <c r="J47" s="222"/>
      <c r="K47" s="222"/>
      <c r="L47" s="222"/>
      <c r="M47" s="222"/>
      <c r="N47" s="222"/>
      <c r="O47" s="222"/>
      <c r="P47" s="222"/>
      <c r="Q47" s="222"/>
      <c r="R47" s="222"/>
      <c r="S47" s="222"/>
      <c r="T47" s="222"/>
      <c r="U47" s="222"/>
      <c r="V47" s="222"/>
      <c r="W47" s="222"/>
      <c r="X47" s="222"/>
      <c r="Y47" s="212"/>
      <c r="Z47" s="212"/>
      <c r="AA47" s="212"/>
      <c r="AB47" s="212"/>
      <c r="AC47" s="212"/>
      <c r="AD47" s="212"/>
      <c r="AE47" s="212"/>
      <c r="AF47" s="212"/>
      <c r="AG47" s="212" t="s">
        <v>290</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4">
        <v>28</v>
      </c>
      <c r="B48" s="245" t="s">
        <v>1074</v>
      </c>
      <c r="C48" s="255" t="s">
        <v>1075</v>
      </c>
      <c r="D48" s="246" t="s">
        <v>335</v>
      </c>
      <c r="E48" s="247">
        <v>2</v>
      </c>
      <c r="F48" s="248"/>
      <c r="G48" s="249">
        <f>ROUND(E48*F48,2)</f>
        <v>0</v>
      </c>
      <c r="H48" s="248"/>
      <c r="I48" s="249">
        <f>ROUND(E48*H48,2)</f>
        <v>0</v>
      </c>
      <c r="J48" s="248"/>
      <c r="K48" s="249">
        <f>ROUND(E48*J48,2)</f>
        <v>0</v>
      </c>
      <c r="L48" s="249">
        <v>21</v>
      </c>
      <c r="M48" s="249">
        <f>G48*(1+L48/100)</f>
        <v>0</v>
      </c>
      <c r="N48" s="249">
        <v>4.2000000000000002E-4</v>
      </c>
      <c r="O48" s="249">
        <f>ROUND(E48*N48,2)</f>
        <v>0</v>
      </c>
      <c r="P48" s="249">
        <v>0</v>
      </c>
      <c r="Q48" s="249">
        <f>ROUND(E48*P48,2)</f>
        <v>0</v>
      </c>
      <c r="R48" s="249" t="s">
        <v>1030</v>
      </c>
      <c r="S48" s="249" t="s">
        <v>263</v>
      </c>
      <c r="T48" s="250" t="s">
        <v>263</v>
      </c>
      <c r="U48" s="222">
        <v>0</v>
      </c>
      <c r="V48" s="222">
        <f>ROUND(E48*U48,2)</f>
        <v>0</v>
      </c>
      <c r="W48" s="222"/>
      <c r="X48" s="222" t="s">
        <v>759</v>
      </c>
      <c r="Y48" s="212"/>
      <c r="Z48" s="212"/>
      <c r="AA48" s="212"/>
      <c r="AB48" s="212"/>
      <c r="AC48" s="212"/>
      <c r="AD48" s="212"/>
      <c r="AE48" s="212"/>
      <c r="AF48" s="212"/>
      <c r="AG48" s="212" t="s">
        <v>1076</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35">
        <v>29</v>
      </c>
      <c r="B49" s="236" t="s">
        <v>1077</v>
      </c>
      <c r="C49" s="253" t="s">
        <v>1078</v>
      </c>
      <c r="D49" s="237" t="s">
        <v>335</v>
      </c>
      <c r="E49" s="238">
        <v>1</v>
      </c>
      <c r="F49" s="239"/>
      <c r="G49" s="240">
        <f>ROUND(E49*F49,2)</f>
        <v>0</v>
      </c>
      <c r="H49" s="239"/>
      <c r="I49" s="240">
        <f>ROUND(E49*H49,2)</f>
        <v>0</v>
      </c>
      <c r="J49" s="239"/>
      <c r="K49" s="240">
        <f>ROUND(E49*J49,2)</f>
        <v>0</v>
      </c>
      <c r="L49" s="240">
        <v>21</v>
      </c>
      <c r="M49" s="240">
        <f>G49*(1+L49/100)</f>
        <v>0</v>
      </c>
      <c r="N49" s="240">
        <v>2.3000000000000001E-4</v>
      </c>
      <c r="O49" s="240">
        <f>ROUND(E49*N49,2)</f>
        <v>0</v>
      </c>
      <c r="P49" s="240">
        <v>0</v>
      </c>
      <c r="Q49" s="240">
        <f>ROUND(E49*P49,2)</f>
        <v>0</v>
      </c>
      <c r="R49" s="240" t="s">
        <v>1030</v>
      </c>
      <c r="S49" s="240" t="s">
        <v>263</v>
      </c>
      <c r="T49" s="241" t="s">
        <v>263</v>
      </c>
      <c r="U49" s="222">
        <v>0</v>
      </c>
      <c r="V49" s="222">
        <f>ROUND(E49*U49,2)</f>
        <v>0</v>
      </c>
      <c r="W49" s="222"/>
      <c r="X49" s="222" t="s">
        <v>759</v>
      </c>
      <c r="Y49" s="212"/>
      <c r="Z49" s="212"/>
      <c r="AA49" s="212"/>
      <c r="AB49" s="212"/>
      <c r="AC49" s="212"/>
      <c r="AD49" s="212"/>
      <c r="AE49" s="212"/>
      <c r="AF49" s="212"/>
      <c r="AG49" s="212" t="s">
        <v>1076</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19">
        <v>30</v>
      </c>
      <c r="B50" s="220" t="s">
        <v>1079</v>
      </c>
      <c r="C50" s="273" t="s">
        <v>1080</v>
      </c>
      <c r="D50" s="221" t="s">
        <v>0</v>
      </c>
      <c r="E50" s="266"/>
      <c r="F50" s="223"/>
      <c r="G50" s="222">
        <f>ROUND(E50*F50,2)</f>
        <v>0</v>
      </c>
      <c r="H50" s="223"/>
      <c r="I50" s="222">
        <f>ROUND(E50*H50,2)</f>
        <v>0</v>
      </c>
      <c r="J50" s="223"/>
      <c r="K50" s="222">
        <f>ROUND(E50*J50,2)</f>
        <v>0</v>
      </c>
      <c r="L50" s="222">
        <v>21</v>
      </c>
      <c r="M50" s="222">
        <f>G50*(1+L50/100)</f>
        <v>0</v>
      </c>
      <c r="N50" s="222">
        <v>0</v>
      </c>
      <c r="O50" s="222">
        <f>ROUND(E50*N50,2)</f>
        <v>0</v>
      </c>
      <c r="P50" s="222">
        <v>0</v>
      </c>
      <c r="Q50" s="222">
        <f>ROUND(E50*P50,2)</f>
        <v>0</v>
      </c>
      <c r="R50" s="222"/>
      <c r="S50" s="222" t="s">
        <v>263</v>
      </c>
      <c r="T50" s="222" t="s">
        <v>263</v>
      </c>
      <c r="U50" s="222">
        <v>0</v>
      </c>
      <c r="V50" s="222">
        <f>ROUND(E50*U50,2)</f>
        <v>0</v>
      </c>
      <c r="W50" s="222"/>
      <c r="X50" s="222" t="s">
        <v>658</v>
      </c>
      <c r="Y50" s="212"/>
      <c r="Z50" s="212"/>
      <c r="AA50" s="212"/>
      <c r="AB50" s="212"/>
      <c r="AC50" s="212"/>
      <c r="AD50" s="212"/>
      <c r="AE50" s="212"/>
      <c r="AF50" s="212"/>
      <c r="AG50" s="212" t="s">
        <v>659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5">
      <c r="A51" s="225" t="s">
        <v>258</v>
      </c>
      <c r="B51" s="226" t="s">
        <v>197</v>
      </c>
      <c r="C51" s="252" t="s">
        <v>89</v>
      </c>
      <c r="D51" s="227"/>
      <c r="E51" s="228"/>
      <c r="F51" s="229"/>
      <c r="G51" s="229">
        <f>SUMIF(AG52:AG79,"&lt;&gt;NOR",G52:G79)</f>
        <v>0</v>
      </c>
      <c r="H51" s="229"/>
      <c r="I51" s="229">
        <f>SUM(I52:I79)</f>
        <v>0</v>
      </c>
      <c r="J51" s="229"/>
      <c r="K51" s="229">
        <f>SUM(K52:K79)</f>
        <v>0</v>
      </c>
      <c r="L51" s="229"/>
      <c r="M51" s="229">
        <f>SUM(M52:M79)</f>
        <v>0</v>
      </c>
      <c r="N51" s="229"/>
      <c r="O51" s="229">
        <f>SUM(O52:O79)</f>
        <v>1.82</v>
      </c>
      <c r="P51" s="229"/>
      <c r="Q51" s="229">
        <f>SUM(Q52:Q79)</f>
        <v>0</v>
      </c>
      <c r="R51" s="229"/>
      <c r="S51" s="229"/>
      <c r="T51" s="230"/>
      <c r="U51" s="224"/>
      <c r="V51" s="224">
        <f>SUM(V52:V79)</f>
        <v>344.02</v>
      </c>
      <c r="W51" s="224"/>
      <c r="X51" s="224"/>
      <c r="AG51" t="s">
        <v>259</v>
      </c>
    </row>
    <row r="52" spans="1:60" ht="20.399999999999999" outlineLevel="1" x14ac:dyDescent="0.25">
      <c r="A52" s="235">
        <v>31</v>
      </c>
      <c r="B52" s="236" t="s">
        <v>1081</v>
      </c>
      <c r="C52" s="253" t="s">
        <v>1082</v>
      </c>
      <c r="D52" s="237" t="s">
        <v>314</v>
      </c>
      <c r="E52" s="238">
        <v>53</v>
      </c>
      <c r="F52" s="239"/>
      <c r="G52" s="240">
        <f>ROUND(E52*F52,2)</f>
        <v>0</v>
      </c>
      <c r="H52" s="239"/>
      <c r="I52" s="240">
        <f>ROUND(E52*H52,2)</f>
        <v>0</v>
      </c>
      <c r="J52" s="239"/>
      <c r="K52" s="240">
        <f>ROUND(E52*J52,2)</f>
        <v>0</v>
      </c>
      <c r="L52" s="240">
        <v>21</v>
      </c>
      <c r="M52" s="240">
        <f>G52*(1+L52/100)</f>
        <v>0</v>
      </c>
      <c r="N52" s="240">
        <v>1.2999999999999999E-4</v>
      </c>
      <c r="O52" s="240">
        <f>ROUND(E52*N52,2)</f>
        <v>0.01</v>
      </c>
      <c r="P52" s="240">
        <v>0</v>
      </c>
      <c r="Q52" s="240">
        <f>ROUND(E52*P52,2)</f>
        <v>0</v>
      </c>
      <c r="R52" s="240" t="s">
        <v>1083</v>
      </c>
      <c r="S52" s="240" t="s">
        <v>263</v>
      </c>
      <c r="T52" s="241" t="s">
        <v>263</v>
      </c>
      <c r="U52" s="222">
        <v>0.17</v>
      </c>
      <c r="V52" s="222">
        <f>ROUND(E52*U52,2)</f>
        <v>9.01</v>
      </c>
      <c r="W52" s="222"/>
      <c r="X52" s="222" t="s">
        <v>285</v>
      </c>
      <c r="Y52" s="212"/>
      <c r="Z52" s="212"/>
      <c r="AA52" s="212"/>
      <c r="AB52" s="212"/>
      <c r="AC52" s="212"/>
      <c r="AD52" s="212"/>
      <c r="AE52" s="212"/>
      <c r="AF52" s="212"/>
      <c r="AG52" s="212" t="s">
        <v>737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19"/>
      <c r="B53" s="220"/>
      <c r="C53" s="254" t="s">
        <v>1084</v>
      </c>
      <c r="D53" s="243"/>
      <c r="E53" s="243"/>
      <c r="F53" s="243"/>
      <c r="G53" s="243"/>
      <c r="H53" s="222"/>
      <c r="I53" s="222"/>
      <c r="J53" s="222"/>
      <c r="K53" s="222"/>
      <c r="L53" s="222"/>
      <c r="M53" s="222"/>
      <c r="N53" s="222"/>
      <c r="O53" s="222"/>
      <c r="P53" s="222"/>
      <c r="Q53" s="222"/>
      <c r="R53" s="222"/>
      <c r="S53" s="222"/>
      <c r="T53" s="222"/>
      <c r="U53" s="222"/>
      <c r="V53" s="222"/>
      <c r="W53" s="222"/>
      <c r="X53" s="222"/>
      <c r="Y53" s="212"/>
      <c r="Z53" s="212"/>
      <c r="AA53" s="212"/>
      <c r="AB53" s="212"/>
      <c r="AC53" s="212"/>
      <c r="AD53" s="212"/>
      <c r="AE53" s="212"/>
      <c r="AF53" s="212"/>
      <c r="AG53" s="212" t="s">
        <v>268</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0.399999999999999" outlineLevel="1" x14ac:dyDescent="0.25">
      <c r="A54" s="235">
        <v>32</v>
      </c>
      <c r="B54" s="236" t="s">
        <v>1085</v>
      </c>
      <c r="C54" s="253" t="s">
        <v>1086</v>
      </c>
      <c r="D54" s="237" t="s">
        <v>314</v>
      </c>
      <c r="E54" s="238">
        <v>76</v>
      </c>
      <c r="F54" s="239"/>
      <c r="G54" s="240">
        <f>ROUND(E54*F54,2)</f>
        <v>0</v>
      </c>
      <c r="H54" s="239"/>
      <c r="I54" s="240">
        <f>ROUND(E54*H54,2)</f>
        <v>0</v>
      </c>
      <c r="J54" s="239"/>
      <c r="K54" s="240">
        <f>ROUND(E54*J54,2)</f>
        <v>0</v>
      </c>
      <c r="L54" s="240">
        <v>21</v>
      </c>
      <c r="M54" s="240">
        <f>G54*(1+L54/100)</f>
        <v>0</v>
      </c>
      <c r="N54" s="240">
        <v>1.3999999999999999E-4</v>
      </c>
      <c r="O54" s="240">
        <f>ROUND(E54*N54,2)</f>
        <v>0.01</v>
      </c>
      <c r="P54" s="240">
        <v>0</v>
      </c>
      <c r="Q54" s="240">
        <f>ROUND(E54*P54,2)</f>
        <v>0</v>
      </c>
      <c r="R54" s="240" t="s">
        <v>1083</v>
      </c>
      <c r="S54" s="240" t="s">
        <v>263</v>
      </c>
      <c r="T54" s="241" t="s">
        <v>263</v>
      </c>
      <c r="U54" s="222">
        <v>0.17</v>
      </c>
      <c r="V54" s="222">
        <f>ROUND(E54*U54,2)</f>
        <v>12.92</v>
      </c>
      <c r="W54" s="222"/>
      <c r="X54" s="222" t="s">
        <v>285</v>
      </c>
      <c r="Y54" s="212"/>
      <c r="Z54" s="212"/>
      <c r="AA54" s="212"/>
      <c r="AB54" s="212"/>
      <c r="AC54" s="212"/>
      <c r="AD54" s="212"/>
      <c r="AE54" s="212"/>
      <c r="AF54" s="212"/>
      <c r="AG54" s="212" t="s">
        <v>737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19"/>
      <c r="B55" s="220"/>
      <c r="C55" s="254" t="s">
        <v>1084</v>
      </c>
      <c r="D55" s="243"/>
      <c r="E55" s="243"/>
      <c r="F55" s="243"/>
      <c r="G55" s="243"/>
      <c r="H55" s="222"/>
      <c r="I55" s="222"/>
      <c r="J55" s="222"/>
      <c r="K55" s="222"/>
      <c r="L55" s="222"/>
      <c r="M55" s="222"/>
      <c r="N55" s="222"/>
      <c r="O55" s="222"/>
      <c r="P55" s="222"/>
      <c r="Q55" s="222"/>
      <c r="R55" s="222"/>
      <c r="S55" s="222"/>
      <c r="T55" s="222"/>
      <c r="U55" s="222"/>
      <c r="V55" s="222"/>
      <c r="W55" s="222"/>
      <c r="X55" s="222"/>
      <c r="Y55" s="212"/>
      <c r="Z55" s="212"/>
      <c r="AA55" s="212"/>
      <c r="AB55" s="212"/>
      <c r="AC55" s="212"/>
      <c r="AD55" s="212"/>
      <c r="AE55" s="212"/>
      <c r="AF55" s="212"/>
      <c r="AG55" s="212" t="s">
        <v>268</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0.399999999999999" outlineLevel="1" x14ac:dyDescent="0.25">
      <c r="A56" s="235">
        <v>33</v>
      </c>
      <c r="B56" s="236" t="s">
        <v>1087</v>
      </c>
      <c r="C56" s="253" t="s">
        <v>1088</v>
      </c>
      <c r="D56" s="237" t="s">
        <v>314</v>
      </c>
      <c r="E56" s="238">
        <v>65</v>
      </c>
      <c r="F56" s="239"/>
      <c r="G56" s="240">
        <f>ROUND(E56*F56,2)</f>
        <v>0</v>
      </c>
      <c r="H56" s="239"/>
      <c r="I56" s="240">
        <f>ROUND(E56*H56,2)</f>
        <v>0</v>
      </c>
      <c r="J56" s="239"/>
      <c r="K56" s="240">
        <f>ROUND(E56*J56,2)</f>
        <v>0</v>
      </c>
      <c r="L56" s="240">
        <v>21</v>
      </c>
      <c r="M56" s="240">
        <f>G56*(1+L56/100)</f>
        <v>0</v>
      </c>
      <c r="N56" s="240">
        <v>1.9000000000000001E-4</v>
      </c>
      <c r="O56" s="240">
        <f>ROUND(E56*N56,2)</f>
        <v>0.01</v>
      </c>
      <c r="P56" s="240">
        <v>0</v>
      </c>
      <c r="Q56" s="240">
        <f>ROUND(E56*P56,2)</f>
        <v>0</v>
      </c>
      <c r="R56" s="240" t="s">
        <v>1083</v>
      </c>
      <c r="S56" s="240" t="s">
        <v>263</v>
      </c>
      <c r="T56" s="241" t="s">
        <v>263</v>
      </c>
      <c r="U56" s="222">
        <v>0.2</v>
      </c>
      <c r="V56" s="222">
        <f>ROUND(E56*U56,2)</f>
        <v>13</v>
      </c>
      <c r="W56" s="222"/>
      <c r="X56" s="222" t="s">
        <v>285</v>
      </c>
      <c r="Y56" s="212"/>
      <c r="Z56" s="212"/>
      <c r="AA56" s="212"/>
      <c r="AB56" s="212"/>
      <c r="AC56" s="212"/>
      <c r="AD56" s="212"/>
      <c r="AE56" s="212"/>
      <c r="AF56" s="212"/>
      <c r="AG56" s="212" t="s">
        <v>737</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19"/>
      <c r="B57" s="220"/>
      <c r="C57" s="254" t="s">
        <v>1084</v>
      </c>
      <c r="D57" s="243"/>
      <c r="E57" s="243"/>
      <c r="F57" s="243"/>
      <c r="G57" s="243"/>
      <c r="H57" s="222"/>
      <c r="I57" s="222"/>
      <c r="J57" s="222"/>
      <c r="K57" s="222"/>
      <c r="L57" s="222"/>
      <c r="M57" s="222"/>
      <c r="N57" s="222"/>
      <c r="O57" s="222"/>
      <c r="P57" s="222"/>
      <c r="Q57" s="222"/>
      <c r="R57" s="222"/>
      <c r="S57" s="222"/>
      <c r="T57" s="222"/>
      <c r="U57" s="222"/>
      <c r="V57" s="222"/>
      <c r="W57" s="222"/>
      <c r="X57" s="222"/>
      <c r="Y57" s="212"/>
      <c r="Z57" s="212"/>
      <c r="AA57" s="212"/>
      <c r="AB57" s="212"/>
      <c r="AC57" s="212"/>
      <c r="AD57" s="212"/>
      <c r="AE57" s="212"/>
      <c r="AF57" s="212"/>
      <c r="AG57" s="212" t="s">
        <v>268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4">
        <v>34</v>
      </c>
      <c r="B58" s="245" t="s">
        <v>1089</v>
      </c>
      <c r="C58" s="255" t="s">
        <v>1090</v>
      </c>
      <c r="D58" s="246" t="s">
        <v>314</v>
      </c>
      <c r="E58" s="247">
        <v>25</v>
      </c>
      <c r="F58" s="248"/>
      <c r="G58" s="249">
        <f>ROUND(E58*F58,2)</f>
        <v>0</v>
      </c>
      <c r="H58" s="248"/>
      <c r="I58" s="249">
        <f>ROUND(E58*H58,2)</f>
        <v>0</v>
      </c>
      <c r="J58" s="248"/>
      <c r="K58" s="249">
        <f>ROUND(E58*J58,2)</f>
        <v>0</v>
      </c>
      <c r="L58" s="249">
        <v>21</v>
      </c>
      <c r="M58" s="249">
        <f>G58*(1+L58/100)</f>
        <v>0</v>
      </c>
      <c r="N58" s="249">
        <v>3.9899999999999996E-3</v>
      </c>
      <c r="O58" s="249">
        <f>ROUND(E58*N58,2)</f>
        <v>0.1</v>
      </c>
      <c r="P58" s="249">
        <v>0</v>
      </c>
      <c r="Q58" s="249">
        <f>ROUND(E58*P58,2)</f>
        <v>0</v>
      </c>
      <c r="R58" s="249"/>
      <c r="S58" s="249" t="s">
        <v>263</v>
      </c>
      <c r="T58" s="250" t="s">
        <v>263</v>
      </c>
      <c r="U58" s="222">
        <v>0.54290000000000005</v>
      </c>
      <c r="V58" s="222">
        <f>ROUND(E58*U58,2)</f>
        <v>13.57</v>
      </c>
      <c r="W58" s="222"/>
      <c r="X58" s="222" t="s">
        <v>285</v>
      </c>
      <c r="Y58" s="212"/>
      <c r="Z58" s="212"/>
      <c r="AA58" s="212"/>
      <c r="AB58" s="212"/>
      <c r="AC58" s="212"/>
      <c r="AD58" s="212"/>
      <c r="AE58" s="212"/>
      <c r="AF58" s="212"/>
      <c r="AG58" s="212" t="s">
        <v>737</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4">
        <v>35</v>
      </c>
      <c r="B59" s="245" t="s">
        <v>1091</v>
      </c>
      <c r="C59" s="255" t="s">
        <v>1092</v>
      </c>
      <c r="D59" s="246" t="s">
        <v>314</v>
      </c>
      <c r="E59" s="247">
        <v>52</v>
      </c>
      <c r="F59" s="248"/>
      <c r="G59" s="249">
        <f>ROUND(E59*F59,2)</f>
        <v>0</v>
      </c>
      <c r="H59" s="248"/>
      <c r="I59" s="249">
        <f>ROUND(E59*H59,2)</f>
        <v>0</v>
      </c>
      <c r="J59" s="248"/>
      <c r="K59" s="249">
        <f>ROUND(E59*J59,2)</f>
        <v>0</v>
      </c>
      <c r="L59" s="249">
        <v>21</v>
      </c>
      <c r="M59" s="249">
        <f>G59*(1+L59/100)</f>
        <v>0</v>
      </c>
      <c r="N59" s="249">
        <v>5.1799999999999997E-3</v>
      </c>
      <c r="O59" s="249">
        <f>ROUND(E59*N59,2)</f>
        <v>0.27</v>
      </c>
      <c r="P59" s="249">
        <v>0</v>
      </c>
      <c r="Q59" s="249">
        <f>ROUND(E59*P59,2)</f>
        <v>0</v>
      </c>
      <c r="R59" s="249"/>
      <c r="S59" s="249" t="s">
        <v>263</v>
      </c>
      <c r="T59" s="250" t="s">
        <v>263</v>
      </c>
      <c r="U59" s="222">
        <v>0.63429999999999997</v>
      </c>
      <c r="V59" s="222">
        <f>ROUND(E59*U59,2)</f>
        <v>32.979999999999997</v>
      </c>
      <c r="W59" s="222"/>
      <c r="X59" s="222" t="s">
        <v>285</v>
      </c>
      <c r="Y59" s="212"/>
      <c r="Z59" s="212"/>
      <c r="AA59" s="212"/>
      <c r="AB59" s="212"/>
      <c r="AC59" s="212"/>
      <c r="AD59" s="212"/>
      <c r="AE59" s="212"/>
      <c r="AF59" s="212"/>
      <c r="AG59" s="212" t="s">
        <v>737</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4">
        <v>36</v>
      </c>
      <c r="B60" s="245" t="s">
        <v>1093</v>
      </c>
      <c r="C60" s="255" t="s">
        <v>1094</v>
      </c>
      <c r="D60" s="246" t="s">
        <v>314</v>
      </c>
      <c r="E60" s="247">
        <v>38</v>
      </c>
      <c r="F60" s="248"/>
      <c r="G60" s="249">
        <f>ROUND(E60*F60,2)</f>
        <v>0</v>
      </c>
      <c r="H60" s="248"/>
      <c r="I60" s="249">
        <f>ROUND(E60*H60,2)</f>
        <v>0</v>
      </c>
      <c r="J60" s="248"/>
      <c r="K60" s="249">
        <f>ROUND(E60*J60,2)</f>
        <v>0</v>
      </c>
      <c r="L60" s="249">
        <v>21</v>
      </c>
      <c r="M60" s="249">
        <f>G60*(1+L60/100)</f>
        <v>0</v>
      </c>
      <c r="N60" s="249">
        <v>5.3499999999999997E-3</v>
      </c>
      <c r="O60" s="249">
        <f>ROUND(E60*N60,2)</f>
        <v>0.2</v>
      </c>
      <c r="P60" s="249">
        <v>0</v>
      </c>
      <c r="Q60" s="249">
        <f>ROUND(E60*P60,2)</f>
        <v>0</v>
      </c>
      <c r="R60" s="249"/>
      <c r="S60" s="249" t="s">
        <v>263</v>
      </c>
      <c r="T60" s="250" t="s">
        <v>263</v>
      </c>
      <c r="U60" s="222">
        <v>0.68279999999999996</v>
      </c>
      <c r="V60" s="222">
        <f>ROUND(E60*U60,2)</f>
        <v>25.95</v>
      </c>
      <c r="W60" s="222"/>
      <c r="X60" s="222" t="s">
        <v>285</v>
      </c>
      <c r="Y60" s="212"/>
      <c r="Z60" s="212"/>
      <c r="AA60" s="212"/>
      <c r="AB60" s="212"/>
      <c r="AC60" s="212"/>
      <c r="AD60" s="212"/>
      <c r="AE60" s="212"/>
      <c r="AF60" s="212"/>
      <c r="AG60" s="212" t="s">
        <v>737</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4">
        <v>37</v>
      </c>
      <c r="B61" s="245" t="s">
        <v>1095</v>
      </c>
      <c r="C61" s="255" t="s">
        <v>1096</v>
      </c>
      <c r="D61" s="246" t="s">
        <v>314</v>
      </c>
      <c r="E61" s="247">
        <v>53</v>
      </c>
      <c r="F61" s="248"/>
      <c r="G61" s="249">
        <f>ROUND(E61*F61,2)</f>
        <v>0</v>
      </c>
      <c r="H61" s="248"/>
      <c r="I61" s="249">
        <f>ROUND(E61*H61,2)</f>
        <v>0</v>
      </c>
      <c r="J61" s="248"/>
      <c r="K61" s="249">
        <f>ROUND(E61*J61,2)</f>
        <v>0</v>
      </c>
      <c r="L61" s="249">
        <v>21</v>
      </c>
      <c r="M61" s="249">
        <f>G61*(1+L61/100)</f>
        <v>0</v>
      </c>
      <c r="N61" s="249">
        <v>5.6299999999999996E-3</v>
      </c>
      <c r="O61" s="249">
        <f>ROUND(E61*N61,2)</f>
        <v>0.3</v>
      </c>
      <c r="P61" s="249">
        <v>0</v>
      </c>
      <c r="Q61" s="249">
        <f>ROUND(E61*P61,2)</f>
        <v>0</v>
      </c>
      <c r="R61" s="249"/>
      <c r="S61" s="249" t="s">
        <v>263</v>
      </c>
      <c r="T61" s="250" t="s">
        <v>263</v>
      </c>
      <c r="U61" s="222">
        <v>0.75470000000000004</v>
      </c>
      <c r="V61" s="222">
        <f>ROUND(E61*U61,2)</f>
        <v>40</v>
      </c>
      <c r="W61" s="222"/>
      <c r="X61" s="222" t="s">
        <v>285</v>
      </c>
      <c r="Y61" s="212"/>
      <c r="Z61" s="212"/>
      <c r="AA61" s="212"/>
      <c r="AB61" s="212"/>
      <c r="AC61" s="212"/>
      <c r="AD61" s="212"/>
      <c r="AE61" s="212"/>
      <c r="AF61" s="212"/>
      <c r="AG61" s="212" t="s">
        <v>737</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4">
        <v>38</v>
      </c>
      <c r="B62" s="245" t="s">
        <v>1097</v>
      </c>
      <c r="C62" s="255" t="s">
        <v>1098</v>
      </c>
      <c r="D62" s="246" t="s">
        <v>314</v>
      </c>
      <c r="E62" s="247">
        <v>76</v>
      </c>
      <c r="F62" s="248"/>
      <c r="G62" s="249">
        <f>ROUND(E62*F62,2)</f>
        <v>0</v>
      </c>
      <c r="H62" s="248"/>
      <c r="I62" s="249">
        <f>ROUND(E62*H62,2)</f>
        <v>0</v>
      </c>
      <c r="J62" s="248"/>
      <c r="K62" s="249">
        <f>ROUND(E62*J62,2)</f>
        <v>0</v>
      </c>
      <c r="L62" s="249">
        <v>21</v>
      </c>
      <c r="M62" s="249">
        <f>G62*(1+L62/100)</f>
        <v>0</v>
      </c>
      <c r="N62" s="249">
        <v>5.94E-3</v>
      </c>
      <c r="O62" s="249">
        <f>ROUND(E62*N62,2)</f>
        <v>0.45</v>
      </c>
      <c r="P62" s="249">
        <v>0</v>
      </c>
      <c r="Q62" s="249">
        <f>ROUND(E62*P62,2)</f>
        <v>0</v>
      </c>
      <c r="R62" s="249"/>
      <c r="S62" s="249" t="s">
        <v>263</v>
      </c>
      <c r="T62" s="250" t="s">
        <v>263</v>
      </c>
      <c r="U62" s="222">
        <v>0.92569999999999997</v>
      </c>
      <c r="V62" s="222">
        <f>ROUND(E62*U62,2)</f>
        <v>70.349999999999994</v>
      </c>
      <c r="W62" s="222"/>
      <c r="X62" s="222" t="s">
        <v>285</v>
      </c>
      <c r="Y62" s="212"/>
      <c r="Z62" s="212"/>
      <c r="AA62" s="212"/>
      <c r="AB62" s="212"/>
      <c r="AC62" s="212"/>
      <c r="AD62" s="212"/>
      <c r="AE62" s="212"/>
      <c r="AF62" s="212"/>
      <c r="AG62" s="212" t="s">
        <v>737</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4">
        <v>39</v>
      </c>
      <c r="B63" s="245" t="s">
        <v>1099</v>
      </c>
      <c r="C63" s="255" t="s">
        <v>1100</v>
      </c>
      <c r="D63" s="246" t="s">
        <v>314</v>
      </c>
      <c r="E63" s="247">
        <v>65</v>
      </c>
      <c r="F63" s="248"/>
      <c r="G63" s="249">
        <f>ROUND(E63*F63,2)</f>
        <v>0</v>
      </c>
      <c r="H63" s="248"/>
      <c r="I63" s="249">
        <f>ROUND(E63*H63,2)</f>
        <v>0</v>
      </c>
      <c r="J63" s="248"/>
      <c r="K63" s="249">
        <f>ROUND(E63*J63,2)</f>
        <v>0</v>
      </c>
      <c r="L63" s="249">
        <v>21</v>
      </c>
      <c r="M63" s="249">
        <f>G63*(1+L63/100)</f>
        <v>0</v>
      </c>
      <c r="N63" s="249">
        <v>6.5399999999999998E-3</v>
      </c>
      <c r="O63" s="249">
        <f>ROUND(E63*N63,2)</f>
        <v>0.43</v>
      </c>
      <c r="P63" s="249">
        <v>0</v>
      </c>
      <c r="Q63" s="249">
        <f>ROUND(E63*P63,2)</f>
        <v>0</v>
      </c>
      <c r="R63" s="249"/>
      <c r="S63" s="249" t="s">
        <v>263</v>
      </c>
      <c r="T63" s="250" t="s">
        <v>263</v>
      </c>
      <c r="U63" s="222">
        <v>1.0047999999999999</v>
      </c>
      <c r="V63" s="222">
        <f>ROUND(E63*U63,2)</f>
        <v>65.31</v>
      </c>
      <c r="W63" s="222"/>
      <c r="X63" s="222" t="s">
        <v>285</v>
      </c>
      <c r="Y63" s="212"/>
      <c r="Z63" s="212"/>
      <c r="AA63" s="212"/>
      <c r="AB63" s="212"/>
      <c r="AC63" s="212"/>
      <c r="AD63" s="212"/>
      <c r="AE63" s="212"/>
      <c r="AF63" s="212"/>
      <c r="AG63" s="212" t="s">
        <v>737</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4">
        <v>40</v>
      </c>
      <c r="B64" s="245" t="s">
        <v>1101</v>
      </c>
      <c r="C64" s="255" t="s">
        <v>1102</v>
      </c>
      <c r="D64" s="246" t="s">
        <v>314</v>
      </c>
      <c r="E64" s="247">
        <v>5</v>
      </c>
      <c r="F64" s="248"/>
      <c r="G64" s="249">
        <f>ROUND(E64*F64,2)</f>
        <v>0</v>
      </c>
      <c r="H64" s="248"/>
      <c r="I64" s="249">
        <f>ROUND(E64*H64,2)</f>
        <v>0</v>
      </c>
      <c r="J64" s="248"/>
      <c r="K64" s="249">
        <f>ROUND(E64*J64,2)</f>
        <v>0</v>
      </c>
      <c r="L64" s="249">
        <v>21</v>
      </c>
      <c r="M64" s="249">
        <f>G64*(1+L64/100)</f>
        <v>0</v>
      </c>
      <c r="N64" s="249">
        <v>4.0099999999999997E-3</v>
      </c>
      <c r="O64" s="249">
        <f>ROUND(E64*N64,2)</f>
        <v>0.02</v>
      </c>
      <c r="P64" s="249">
        <v>0</v>
      </c>
      <c r="Q64" s="249">
        <f>ROUND(E64*P64,2)</f>
        <v>0</v>
      </c>
      <c r="R64" s="249"/>
      <c r="S64" s="249" t="s">
        <v>263</v>
      </c>
      <c r="T64" s="250" t="s">
        <v>263</v>
      </c>
      <c r="U64" s="222">
        <v>0.54290000000000005</v>
      </c>
      <c r="V64" s="222">
        <f>ROUND(E64*U64,2)</f>
        <v>2.71</v>
      </c>
      <c r="W64" s="222"/>
      <c r="X64" s="222" t="s">
        <v>285</v>
      </c>
      <c r="Y64" s="212"/>
      <c r="Z64" s="212"/>
      <c r="AA64" s="212"/>
      <c r="AB64" s="212"/>
      <c r="AC64" s="212"/>
      <c r="AD64" s="212"/>
      <c r="AE64" s="212"/>
      <c r="AF64" s="212"/>
      <c r="AG64" s="212" t="s">
        <v>737</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4">
        <v>41</v>
      </c>
      <c r="B65" s="245" t="s">
        <v>1103</v>
      </c>
      <c r="C65" s="255" t="s">
        <v>1104</v>
      </c>
      <c r="D65" s="246" t="s">
        <v>314</v>
      </c>
      <c r="E65" s="247">
        <v>30</v>
      </c>
      <c r="F65" s="248"/>
      <c r="G65" s="249">
        <f>ROUND(E65*F65,2)</f>
        <v>0</v>
      </c>
      <c r="H65" s="248"/>
      <c r="I65" s="249">
        <f>ROUND(E65*H65,2)</f>
        <v>0</v>
      </c>
      <c r="J65" s="248"/>
      <c r="K65" s="249">
        <f>ROUND(E65*J65,2)</f>
        <v>0</v>
      </c>
      <c r="L65" s="249">
        <v>21</v>
      </c>
      <c r="M65" s="249">
        <f>G65*(1+L65/100)</f>
        <v>0</v>
      </c>
      <c r="N65" s="249">
        <v>4.0000000000000003E-5</v>
      </c>
      <c r="O65" s="249">
        <f>ROUND(E65*N65,2)</f>
        <v>0</v>
      </c>
      <c r="P65" s="249">
        <v>0</v>
      </c>
      <c r="Q65" s="249">
        <f>ROUND(E65*P65,2)</f>
        <v>0</v>
      </c>
      <c r="R65" s="249"/>
      <c r="S65" s="249" t="s">
        <v>263</v>
      </c>
      <c r="T65" s="250" t="s">
        <v>263</v>
      </c>
      <c r="U65" s="222">
        <v>0.129</v>
      </c>
      <c r="V65" s="222">
        <f>ROUND(E65*U65,2)</f>
        <v>3.87</v>
      </c>
      <c r="W65" s="222"/>
      <c r="X65" s="222" t="s">
        <v>285</v>
      </c>
      <c r="Y65" s="212"/>
      <c r="Z65" s="212"/>
      <c r="AA65" s="212"/>
      <c r="AB65" s="212"/>
      <c r="AC65" s="212"/>
      <c r="AD65" s="212"/>
      <c r="AE65" s="212"/>
      <c r="AF65" s="212"/>
      <c r="AG65" s="212" t="s">
        <v>737</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4">
        <v>42</v>
      </c>
      <c r="B66" s="245" t="s">
        <v>1105</v>
      </c>
      <c r="C66" s="255" t="s">
        <v>1106</v>
      </c>
      <c r="D66" s="246" t="s">
        <v>314</v>
      </c>
      <c r="E66" s="247">
        <v>52</v>
      </c>
      <c r="F66" s="248"/>
      <c r="G66" s="249">
        <f>ROUND(E66*F66,2)</f>
        <v>0</v>
      </c>
      <c r="H66" s="248"/>
      <c r="I66" s="249">
        <f>ROUND(E66*H66,2)</f>
        <v>0</v>
      </c>
      <c r="J66" s="248"/>
      <c r="K66" s="249">
        <f>ROUND(E66*J66,2)</f>
        <v>0</v>
      </c>
      <c r="L66" s="249">
        <v>21</v>
      </c>
      <c r="M66" s="249">
        <f>G66*(1+L66/100)</f>
        <v>0</v>
      </c>
      <c r="N66" s="249">
        <v>6.0000000000000002E-5</v>
      </c>
      <c r="O66" s="249">
        <f>ROUND(E66*N66,2)</f>
        <v>0</v>
      </c>
      <c r="P66" s="249">
        <v>0</v>
      </c>
      <c r="Q66" s="249">
        <f>ROUND(E66*P66,2)</f>
        <v>0</v>
      </c>
      <c r="R66" s="249"/>
      <c r="S66" s="249" t="s">
        <v>263</v>
      </c>
      <c r="T66" s="250" t="s">
        <v>263</v>
      </c>
      <c r="U66" s="222">
        <v>0.129</v>
      </c>
      <c r="V66" s="222">
        <f>ROUND(E66*U66,2)</f>
        <v>6.71</v>
      </c>
      <c r="W66" s="222"/>
      <c r="X66" s="222" t="s">
        <v>285</v>
      </c>
      <c r="Y66" s="212"/>
      <c r="Z66" s="212"/>
      <c r="AA66" s="212"/>
      <c r="AB66" s="212"/>
      <c r="AC66" s="212"/>
      <c r="AD66" s="212"/>
      <c r="AE66" s="212"/>
      <c r="AF66" s="212"/>
      <c r="AG66" s="212" t="s">
        <v>737</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35">
        <v>43</v>
      </c>
      <c r="B67" s="236" t="s">
        <v>1107</v>
      </c>
      <c r="C67" s="253" t="s">
        <v>1108</v>
      </c>
      <c r="D67" s="237" t="s">
        <v>314</v>
      </c>
      <c r="E67" s="238">
        <v>38</v>
      </c>
      <c r="F67" s="239"/>
      <c r="G67" s="240">
        <f>ROUND(E67*F67,2)</f>
        <v>0</v>
      </c>
      <c r="H67" s="239"/>
      <c r="I67" s="240">
        <f>ROUND(E67*H67,2)</f>
        <v>0</v>
      </c>
      <c r="J67" s="239"/>
      <c r="K67" s="240">
        <f>ROUND(E67*J67,2)</f>
        <v>0</v>
      </c>
      <c r="L67" s="240">
        <v>21</v>
      </c>
      <c r="M67" s="240">
        <f>G67*(1+L67/100)</f>
        <v>0</v>
      </c>
      <c r="N67" s="240">
        <v>6.0000000000000002E-5</v>
      </c>
      <c r="O67" s="240">
        <f>ROUND(E67*N67,2)</f>
        <v>0</v>
      </c>
      <c r="P67" s="240">
        <v>0</v>
      </c>
      <c r="Q67" s="240">
        <f>ROUND(E67*P67,2)</f>
        <v>0</v>
      </c>
      <c r="R67" s="240"/>
      <c r="S67" s="240" t="s">
        <v>263</v>
      </c>
      <c r="T67" s="241" t="s">
        <v>263</v>
      </c>
      <c r="U67" s="222">
        <v>0.14199999999999999</v>
      </c>
      <c r="V67" s="222">
        <f>ROUND(E67*U67,2)</f>
        <v>5.4</v>
      </c>
      <c r="W67" s="222"/>
      <c r="X67" s="222" t="s">
        <v>285</v>
      </c>
      <c r="Y67" s="212"/>
      <c r="Z67" s="212"/>
      <c r="AA67" s="212"/>
      <c r="AB67" s="212"/>
      <c r="AC67" s="212"/>
      <c r="AD67" s="212"/>
      <c r="AE67" s="212"/>
      <c r="AF67" s="212"/>
      <c r="AG67" s="212" t="s">
        <v>737</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19"/>
      <c r="B68" s="220"/>
      <c r="C68" s="254" t="s">
        <v>1084</v>
      </c>
      <c r="D68" s="243"/>
      <c r="E68" s="243"/>
      <c r="F68" s="243"/>
      <c r="G68" s="243"/>
      <c r="H68" s="222"/>
      <c r="I68" s="222"/>
      <c r="J68" s="222"/>
      <c r="K68" s="222"/>
      <c r="L68" s="222"/>
      <c r="M68" s="222"/>
      <c r="N68" s="222"/>
      <c r="O68" s="222"/>
      <c r="P68" s="222"/>
      <c r="Q68" s="222"/>
      <c r="R68" s="222"/>
      <c r="S68" s="222"/>
      <c r="T68" s="222"/>
      <c r="U68" s="222"/>
      <c r="V68" s="222"/>
      <c r="W68" s="222"/>
      <c r="X68" s="222"/>
      <c r="Y68" s="212"/>
      <c r="Z68" s="212"/>
      <c r="AA68" s="212"/>
      <c r="AB68" s="212"/>
      <c r="AC68" s="212"/>
      <c r="AD68" s="212"/>
      <c r="AE68" s="212"/>
      <c r="AF68" s="212"/>
      <c r="AG68" s="212" t="s">
        <v>268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4">
        <v>44</v>
      </c>
      <c r="B69" s="245" t="s">
        <v>1109</v>
      </c>
      <c r="C69" s="255" t="s">
        <v>1110</v>
      </c>
      <c r="D69" s="246" t="s">
        <v>335</v>
      </c>
      <c r="E69" s="247">
        <v>7</v>
      </c>
      <c r="F69" s="248"/>
      <c r="G69" s="249">
        <f>ROUND(E69*F69,2)</f>
        <v>0</v>
      </c>
      <c r="H69" s="248"/>
      <c r="I69" s="249">
        <f>ROUND(E69*H69,2)</f>
        <v>0</v>
      </c>
      <c r="J69" s="248"/>
      <c r="K69" s="249">
        <f>ROUND(E69*J69,2)</f>
        <v>0</v>
      </c>
      <c r="L69" s="249">
        <v>21</v>
      </c>
      <c r="M69" s="249">
        <f>G69*(1+L69/100)</f>
        <v>0</v>
      </c>
      <c r="N69" s="249">
        <v>0</v>
      </c>
      <c r="O69" s="249">
        <f>ROUND(E69*N69,2)</f>
        <v>0</v>
      </c>
      <c r="P69" s="249">
        <v>0</v>
      </c>
      <c r="Q69" s="249">
        <f>ROUND(E69*P69,2)</f>
        <v>0</v>
      </c>
      <c r="R69" s="249"/>
      <c r="S69" s="249" t="s">
        <v>263</v>
      </c>
      <c r="T69" s="250" t="s">
        <v>263</v>
      </c>
      <c r="U69" s="222">
        <v>0.42499999999999999</v>
      </c>
      <c r="V69" s="222">
        <f>ROUND(E69*U69,2)</f>
        <v>2.98</v>
      </c>
      <c r="W69" s="222"/>
      <c r="X69" s="222" t="s">
        <v>285</v>
      </c>
      <c r="Y69" s="212"/>
      <c r="Z69" s="212"/>
      <c r="AA69" s="212"/>
      <c r="AB69" s="212"/>
      <c r="AC69" s="212"/>
      <c r="AD69" s="212"/>
      <c r="AE69" s="212"/>
      <c r="AF69" s="212"/>
      <c r="AG69" s="212" t="s">
        <v>737</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44">
        <v>45</v>
      </c>
      <c r="B70" s="245" t="s">
        <v>1111</v>
      </c>
      <c r="C70" s="255" t="s">
        <v>1112</v>
      </c>
      <c r="D70" s="246" t="s">
        <v>1113</v>
      </c>
      <c r="E70" s="247">
        <v>5</v>
      </c>
      <c r="F70" s="248"/>
      <c r="G70" s="249">
        <f>ROUND(E70*F70,2)</f>
        <v>0</v>
      </c>
      <c r="H70" s="248"/>
      <c r="I70" s="249">
        <f>ROUND(E70*H70,2)</f>
        <v>0</v>
      </c>
      <c r="J70" s="248"/>
      <c r="K70" s="249">
        <f>ROUND(E70*J70,2)</f>
        <v>0</v>
      </c>
      <c r="L70" s="249">
        <v>21</v>
      </c>
      <c r="M70" s="249">
        <f>G70*(1+L70/100)</f>
        <v>0</v>
      </c>
      <c r="N70" s="249">
        <v>1E-3</v>
      </c>
      <c r="O70" s="249">
        <f>ROUND(E70*N70,2)</f>
        <v>0.01</v>
      </c>
      <c r="P70" s="249">
        <v>0</v>
      </c>
      <c r="Q70" s="249">
        <f>ROUND(E70*P70,2)</f>
        <v>0</v>
      </c>
      <c r="R70" s="249"/>
      <c r="S70" s="249" t="s">
        <v>263</v>
      </c>
      <c r="T70" s="250" t="s">
        <v>263</v>
      </c>
      <c r="U70" s="222">
        <v>0.105</v>
      </c>
      <c r="V70" s="222">
        <f>ROUND(E70*U70,2)</f>
        <v>0.53</v>
      </c>
      <c r="W70" s="222"/>
      <c r="X70" s="222" t="s">
        <v>285</v>
      </c>
      <c r="Y70" s="212"/>
      <c r="Z70" s="212"/>
      <c r="AA70" s="212"/>
      <c r="AB70" s="212"/>
      <c r="AC70" s="212"/>
      <c r="AD70" s="212"/>
      <c r="AE70" s="212"/>
      <c r="AF70" s="212"/>
      <c r="AG70" s="212" t="s">
        <v>737</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44">
        <v>46</v>
      </c>
      <c r="B71" s="245" t="s">
        <v>1114</v>
      </c>
      <c r="C71" s="255" t="s">
        <v>1115</v>
      </c>
      <c r="D71" s="246" t="s">
        <v>335</v>
      </c>
      <c r="E71" s="247">
        <v>8</v>
      </c>
      <c r="F71" s="248"/>
      <c r="G71" s="249">
        <f>ROUND(E71*F71,2)</f>
        <v>0</v>
      </c>
      <c r="H71" s="248"/>
      <c r="I71" s="249">
        <f>ROUND(E71*H71,2)</f>
        <v>0</v>
      </c>
      <c r="J71" s="248"/>
      <c r="K71" s="249">
        <f>ROUND(E71*J71,2)</f>
        <v>0</v>
      </c>
      <c r="L71" s="249">
        <v>21</v>
      </c>
      <c r="M71" s="249">
        <f>G71*(1+L71/100)</f>
        <v>0</v>
      </c>
      <c r="N71" s="249">
        <v>3.1E-4</v>
      </c>
      <c r="O71" s="249">
        <f>ROUND(E71*N71,2)</f>
        <v>0</v>
      </c>
      <c r="P71" s="249">
        <v>0</v>
      </c>
      <c r="Q71" s="249">
        <f>ROUND(E71*P71,2)</f>
        <v>0</v>
      </c>
      <c r="R71" s="249"/>
      <c r="S71" s="249" t="s">
        <v>263</v>
      </c>
      <c r="T71" s="250" t="s">
        <v>263</v>
      </c>
      <c r="U71" s="222">
        <v>0.114</v>
      </c>
      <c r="V71" s="222">
        <f>ROUND(E71*U71,2)</f>
        <v>0.91</v>
      </c>
      <c r="W71" s="222"/>
      <c r="X71" s="222" t="s">
        <v>285</v>
      </c>
      <c r="Y71" s="212"/>
      <c r="Z71" s="212"/>
      <c r="AA71" s="212"/>
      <c r="AB71" s="212"/>
      <c r="AC71" s="212"/>
      <c r="AD71" s="212"/>
      <c r="AE71" s="212"/>
      <c r="AF71" s="212"/>
      <c r="AG71" s="212" t="s">
        <v>737</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44">
        <v>47</v>
      </c>
      <c r="B72" s="245" t="s">
        <v>1116</v>
      </c>
      <c r="C72" s="255" t="s">
        <v>1117</v>
      </c>
      <c r="D72" s="246" t="s">
        <v>335</v>
      </c>
      <c r="E72" s="247">
        <v>1</v>
      </c>
      <c r="F72" s="248"/>
      <c r="G72" s="249">
        <f>ROUND(E72*F72,2)</f>
        <v>0</v>
      </c>
      <c r="H72" s="248"/>
      <c r="I72" s="249">
        <f>ROUND(E72*H72,2)</f>
        <v>0</v>
      </c>
      <c r="J72" s="248"/>
      <c r="K72" s="249">
        <f>ROUND(E72*J72,2)</f>
        <v>0</v>
      </c>
      <c r="L72" s="249">
        <v>21</v>
      </c>
      <c r="M72" s="249">
        <f>G72*(1+L72/100)</f>
        <v>0</v>
      </c>
      <c r="N72" s="249">
        <v>3.0000000000000001E-5</v>
      </c>
      <c r="O72" s="249">
        <f>ROUND(E72*N72,2)</f>
        <v>0</v>
      </c>
      <c r="P72" s="249">
        <v>0</v>
      </c>
      <c r="Q72" s="249">
        <f>ROUND(E72*P72,2)</f>
        <v>0</v>
      </c>
      <c r="R72" s="249"/>
      <c r="S72" s="249" t="s">
        <v>315</v>
      </c>
      <c r="T72" s="250" t="s">
        <v>264</v>
      </c>
      <c r="U72" s="222">
        <v>0</v>
      </c>
      <c r="V72" s="222">
        <f>ROUND(E72*U72,2)</f>
        <v>0</v>
      </c>
      <c r="W72" s="222"/>
      <c r="X72" s="222" t="s">
        <v>285</v>
      </c>
      <c r="Y72" s="212"/>
      <c r="Z72" s="212"/>
      <c r="AA72" s="212"/>
      <c r="AB72" s="212"/>
      <c r="AC72" s="212"/>
      <c r="AD72" s="212"/>
      <c r="AE72" s="212"/>
      <c r="AF72" s="212"/>
      <c r="AG72" s="212" t="s">
        <v>737</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44">
        <v>48</v>
      </c>
      <c r="B73" s="245" t="s">
        <v>1118</v>
      </c>
      <c r="C73" s="255" t="s">
        <v>1119</v>
      </c>
      <c r="D73" s="246" t="s">
        <v>335</v>
      </c>
      <c r="E73" s="247">
        <v>2</v>
      </c>
      <c r="F73" s="248"/>
      <c r="G73" s="249">
        <f>ROUND(E73*F73,2)</f>
        <v>0</v>
      </c>
      <c r="H73" s="248"/>
      <c r="I73" s="249">
        <f>ROUND(E73*H73,2)</f>
        <v>0</v>
      </c>
      <c r="J73" s="248"/>
      <c r="K73" s="249">
        <f>ROUND(E73*J73,2)</f>
        <v>0</v>
      </c>
      <c r="L73" s="249">
        <v>21</v>
      </c>
      <c r="M73" s="249">
        <f>G73*(1+L73/100)</f>
        <v>0</v>
      </c>
      <c r="N73" s="249">
        <v>3.1E-4</v>
      </c>
      <c r="O73" s="249">
        <f>ROUND(E73*N73,2)</f>
        <v>0</v>
      </c>
      <c r="P73" s="249">
        <v>0</v>
      </c>
      <c r="Q73" s="249">
        <f>ROUND(E73*P73,2)</f>
        <v>0</v>
      </c>
      <c r="R73" s="249"/>
      <c r="S73" s="249" t="s">
        <v>263</v>
      </c>
      <c r="T73" s="250" t="s">
        <v>263</v>
      </c>
      <c r="U73" s="222">
        <v>0.20699999999999999</v>
      </c>
      <c r="V73" s="222">
        <f>ROUND(E73*U73,2)</f>
        <v>0.41</v>
      </c>
      <c r="W73" s="222"/>
      <c r="X73" s="222" t="s">
        <v>285</v>
      </c>
      <c r="Y73" s="212"/>
      <c r="Z73" s="212"/>
      <c r="AA73" s="212"/>
      <c r="AB73" s="212"/>
      <c r="AC73" s="212"/>
      <c r="AD73" s="212"/>
      <c r="AE73" s="212"/>
      <c r="AF73" s="212"/>
      <c r="AG73" s="212" t="s">
        <v>737</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4">
        <v>49</v>
      </c>
      <c r="B74" s="245" t="s">
        <v>1120</v>
      </c>
      <c r="C74" s="255" t="s">
        <v>1121</v>
      </c>
      <c r="D74" s="246" t="s">
        <v>335</v>
      </c>
      <c r="E74" s="247">
        <v>4</v>
      </c>
      <c r="F74" s="248"/>
      <c r="G74" s="249">
        <f>ROUND(E74*F74,2)</f>
        <v>0</v>
      </c>
      <c r="H74" s="248"/>
      <c r="I74" s="249">
        <f>ROUND(E74*H74,2)</f>
        <v>0</v>
      </c>
      <c r="J74" s="248"/>
      <c r="K74" s="249">
        <f>ROUND(E74*J74,2)</f>
        <v>0</v>
      </c>
      <c r="L74" s="249">
        <v>21</v>
      </c>
      <c r="M74" s="249">
        <f>G74*(1+L74/100)</f>
        <v>0</v>
      </c>
      <c r="N74" s="249">
        <v>1.6299999999999999E-3</v>
      </c>
      <c r="O74" s="249">
        <f>ROUND(E74*N74,2)</f>
        <v>0.01</v>
      </c>
      <c r="P74" s="249">
        <v>0</v>
      </c>
      <c r="Q74" s="249">
        <f>ROUND(E74*P74,2)</f>
        <v>0</v>
      </c>
      <c r="R74" s="249"/>
      <c r="S74" s="249" t="s">
        <v>263</v>
      </c>
      <c r="T74" s="250" t="s">
        <v>263</v>
      </c>
      <c r="U74" s="222">
        <v>0.42399999999999999</v>
      </c>
      <c r="V74" s="222">
        <f>ROUND(E74*U74,2)</f>
        <v>1.7</v>
      </c>
      <c r="W74" s="222"/>
      <c r="X74" s="222" t="s">
        <v>285</v>
      </c>
      <c r="Y74" s="212"/>
      <c r="Z74" s="212"/>
      <c r="AA74" s="212"/>
      <c r="AB74" s="212"/>
      <c r="AC74" s="212"/>
      <c r="AD74" s="212"/>
      <c r="AE74" s="212"/>
      <c r="AF74" s="212"/>
      <c r="AG74" s="212" t="s">
        <v>737</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44">
        <v>50</v>
      </c>
      <c r="B75" s="245" t="s">
        <v>1122</v>
      </c>
      <c r="C75" s="255" t="s">
        <v>1123</v>
      </c>
      <c r="D75" s="246" t="s">
        <v>335</v>
      </c>
      <c r="E75" s="247">
        <v>1</v>
      </c>
      <c r="F75" s="248"/>
      <c r="G75" s="249">
        <f>ROUND(E75*F75,2)</f>
        <v>0</v>
      </c>
      <c r="H75" s="248"/>
      <c r="I75" s="249">
        <f>ROUND(E75*H75,2)</f>
        <v>0</v>
      </c>
      <c r="J75" s="248"/>
      <c r="K75" s="249">
        <f>ROUND(E75*J75,2)</f>
        <v>0</v>
      </c>
      <c r="L75" s="249">
        <v>21</v>
      </c>
      <c r="M75" s="249">
        <f>G75*(1+L75/100)</f>
        <v>0</v>
      </c>
      <c r="N75" s="249">
        <v>3.1099999999999999E-3</v>
      </c>
      <c r="O75" s="249">
        <f>ROUND(E75*N75,2)</f>
        <v>0</v>
      </c>
      <c r="P75" s="249">
        <v>0</v>
      </c>
      <c r="Q75" s="249">
        <f>ROUND(E75*P75,2)</f>
        <v>0</v>
      </c>
      <c r="R75" s="249"/>
      <c r="S75" s="249" t="s">
        <v>263</v>
      </c>
      <c r="T75" s="250" t="s">
        <v>263</v>
      </c>
      <c r="U75" s="222">
        <v>0.53800000000000003</v>
      </c>
      <c r="V75" s="222">
        <f>ROUND(E75*U75,2)</f>
        <v>0.54</v>
      </c>
      <c r="W75" s="222"/>
      <c r="X75" s="222" t="s">
        <v>285</v>
      </c>
      <c r="Y75" s="212"/>
      <c r="Z75" s="212"/>
      <c r="AA75" s="212"/>
      <c r="AB75" s="212"/>
      <c r="AC75" s="212"/>
      <c r="AD75" s="212"/>
      <c r="AE75" s="212"/>
      <c r="AF75" s="212"/>
      <c r="AG75" s="212" t="s">
        <v>737</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35">
        <v>51</v>
      </c>
      <c r="B76" s="236" t="s">
        <v>1124</v>
      </c>
      <c r="C76" s="253" t="s">
        <v>1125</v>
      </c>
      <c r="D76" s="237" t="s">
        <v>314</v>
      </c>
      <c r="E76" s="238">
        <v>314</v>
      </c>
      <c r="F76" s="239"/>
      <c r="G76" s="240">
        <f>ROUND(E76*F76,2)</f>
        <v>0</v>
      </c>
      <c r="H76" s="239"/>
      <c r="I76" s="240">
        <f>ROUND(E76*H76,2)</f>
        <v>0</v>
      </c>
      <c r="J76" s="239"/>
      <c r="K76" s="240">
        <f>ROUND(E76*J76,2)</f>
        <v>0</v>
      </c>
      <c r="L76" s="240">
        <v>21</v>
      </c>
      <c r="M76" s="240">
        <f>G76*(1+L76/100)</f>
        <v>0</v>
      </c>
      <c r="N76" s="240">
        <v>0</v>
      </c>
      <c r="O76" s="240">
        <f>ROUND(E76*N76,2)</f>
        <v>0</v>
      </c>
      <c r="P76" s="240">
        <v>0</v>
      </c>
      <c r="Q76" s="240">
        <f>ROUND(E76*P76,2)</f>
        <v>0</v>
      </c>
      <c r="R76" s="240"/>
      <c r="S76" s="240" t="s">
        <v>263</v>
      </c>
      <c r="T76" s="241" t="s">
        <v>263</v>
      </c>
      <c r="U76" s="222">
        <v>0.05</v>
      </c>
      <c r="V76" s="222">
        <f>ROUND(E76*U76,2)</f>
        <v>15.7</v>
      </c>
      <c r="W76" s="222"/>
      <c r="X76" s="222" t="s">
        <v>285</v>
      </c>
      <c r="Y76" s="212"/>
      <c r="Z76" s="212"/>
      <c r="AA76" s="212"/>
      <c r="AB76" s="212"/>
      <c r="AC76" s="212"/>
      <c r="AD76" s="212"/>
      <c r="AE76" s="212"/>
      <c r="AF76" s="212"/>
      <c r="AG76" s="212" t="s">
        <v>737</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19"/>
      <c r="B77" s="220"/>
      <c r="C77" s="268" t="s">
        <v>1126</v>
      </c>
      <c r="D77" s="259"/>
      <c r="E77" s="260">
        <v>314</v>
      </c>
      <c r="F77" s="222"/>
      <c r="G77" s="222"/>
      <c r="H77" s="222"/>
      <c r="I77" s="222"/>
      <c r="J77" s="222"/>
      <c r="K77" s="222"/>
      <c r="L77" s="222"/>
      <c r="M77" s="222"/>
      <c r="N77" s="222"/>
      <c r="O77" s="222"/>
      <c r="P77" s="222"/>
      <c r="Q77" s="222"/>
      <c r="R77" s="222"/>
      <c r="S77" s="222"/>
      <c r="T77" s="222"/>
      <c r="U77" s="222"/>
      <c r="V77" s="222"/>
      <c r="W77" s="222"/>
      <c r="X77" s="222"/>
      <c r="Y77" s="212"/>
      <c r="Z77" s="212"/>
      <c r="AA77" s="212"/>
      <c r="AB77" s="212"/>
      <c r="AC77" s="212"/>
      <c r="AD77" s="212"/>
      <c r="AE77" s="212"/>
      <c r="AF77" s="212"/>
      <c r="AG77" s="212" t="s">
        <v>290</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35">
        <v>52</v>
      </c>
      <c r="B78" s="236" t="s">
        <v>1127</v>
      </c>
      <c r="C78" s="253" t="s">
        <v>1128</v>
      </c>
      <c r="D78" s="237" t="s">
        <v>314</v>
      </c>
      <c r="E78" s="238">
        <v>314</v>
      </c>
      <c r="F78" s="239"/>
      <c r="G78" s="240">
        <f>ROUND(E78*F78,2)</f>
        <v>0</v>
      </c>
      <c r="H78" s="239"/>
      <c r="I78" s="240">
        <f>ROUND(E78*H78,2)</f>
        <v>0</v>
      </c>
      <c r="J78" s="239"/>
      <c r="K78" s="240">
        <f>ROUND(E78*J78,2)</f>
        <v>0</v>
      </c>
      <c r="L78" s="240">
        <v>21</v>
      </c>
      <c r="M78" s="240">
        <f>G78*(1+L78/100)</f>
        <v>0</v>
      </c>
      <c r="N78" s="240">
        <v>1.0000000000000001E-5</v>
      </c>
      <c r="O78" s="240">
        <f>ROUND(E78*N78,2)</f>
        <v>0</v>
      </c>
      <c r="P78" s="240">
        <v>0</v>
      </c>
      <c r="Q78" s="240">
        <f>ROUND(E78*P78,2)</f>
        <v>0</v>
      </c>
      <c r="R78" s="240"/>
      <c r="S78" s="240" t="s">
        <v>263</v>
      </c>
      <c r="T78" s="241" t="s">
        <v>263</v>
      </c>
      <c r="U78" s="222">
        <v>6.2E-2</v>
      </c>
      <c r="V78" s="222">
        <f>ROUND(E78*U78,2)</f>
        <v>19.47</v>
      </c>
      <c r="W78" s="222"/>
      <c r="X78" s="222" t="s">
        <v>285</v>
      </c>
      <c r="Y78" s="212"/>
      <c r="Z78" s="212"/>
      <c r="AA78" s="212"/>
      <c r="AB78" s="212"/>
      <c r="AC78" s="212"/>
      <c r="AD78" s="212"/>
      <c r="AE78" s="212"/>
      <c r="AF78" s="212"/>
      <c r="AG78" s="212" t="s">
        <v>737</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19">
        <v>53</v>
      </c>
      <c r="B79" s="220" t="s">
        <v>1129</v>
      </c>
      <c r="C79" s="273" t="s">
        <v>1080</v>
      </c>
      <c r="D79" s="221" t="s">
        <v>0</v>
      </c>
      <c r="E79" s="266"/>
      <c r="F79" s="223"/>
      <c r="G79" s="222">
        <f>ROUND(E79*F79,2)</f>
        <v>0</v>
      </c>
      <c r="H79" s="223"/>
      <c r="I79" s="222">
        <f>ROUND(E79*H79,2)</f>
        <v>0</v>
      </c>
      <c r="J79" s="223"/>
      <c r="K79" s="222">
        <f>ROUND(E79*J79,2)</f>
        <v>0</v>
      </c>
      <c r="L79" s="222">
        <v>21</v>
      </c>
      <c r="M79" s="222">
        <f>G79*(1+L79/100)</f>
        <v>0</v>
      </c>
      <c r="N79" s="222">
        <v>0</v>
      </c>
      <c r="O79" s="222">
        <f>ROUND(E79*N79,2)</f>
        <v>0</v>
      </c>
      <c r="P79" s="222">
        <v>0</v>
      </c>
      <c r="Q79" s="222">
        <f>ROUND(E79*P79,2)</f>
        <v>0</v>
      </c>
      <c r="R79" s="222"/>
      <c r="S79" s="222" t="s">
        <v>263</v>
      </c>
      <c r="T79" s="222" t="s">
        <v>263</v>
      </c>
      <c r="U79" s="222">
        <v>0</v>
      </c>
      <c r="V79" s="222">
        <f>ROUND(E79*U79,2)</f>
        <v>0</v>
      </c>
      <c r="W79" s="222"/>
      <c r="X79" s="222" t="s">
        <v>658</v>
      </c>
      <c r="Y79" s="212"/>
      <c r="Z79" s="212"/>
      <c r="AA79" s="212"/>
      <c r="AB79" s="212"/>
      <c r="AC79" s="212"/>
      <c r="AD79" s="212"/>
      <c r="AE79" s="212"/>
      <c r="AF79" s="212"/>
      <c r="AG79" s="212" t="s">
        <v>659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x14ac:dyDescent="0.25">
      <c r="A80" s="225" t="s">
        <v>258</v>
      </c>
      <c r="B80" s="226" t="s">
        <v>200</v>
      </c>
      <c r="C80" s="252" t="s">
        <v>201</v>
      </c>
      <c r="D80" s="227"/>
      <c r="E80" s="228"/>
      <c r="F80" s="229"/>
      <c r="G80" s="229">
        <f>SUMIF(AG81:AG92,"&lt;&gt;NOR",G81:G92)</f>
        <v>0</v>
      </c>
      <c r="H80" s="229"/>
      <c r="I80" s="229">
        <f>SUM(I81:I92)</f>
        <v>0</v>
      </c>
      <c r="J80" s="229"/>
      <c r="K80" s="229">
        <f>SUM(K81:K92)</f>
        <v>0</v>
      </c>
      <c r="L80" s="229"/>
      <c r="M80" s="229">
        <f>SUM(M81:M92)</f>
        <v>0</v>
      </c>
      <c r="N80" s="229"/>
      <c r="O80" s="229">
        <f>SUM(O81:O92)</f>
        <v>0.11</v>
      </c>
      <c r="P80" s="229"/>
      <c r="Q80" s="229">
        <f>SUM(Q81:Q92)</f>
        <v>0</v>
      </c>
      <c r="R80" s="229"/>
      <c r="S80" s="229"/>
      <c r="T80" s="230"/>
      <c r="U80" s="224"/>
      <c r="V80" s="224">
        <f>SUM(V81:V92)</f>
        <v>9.0699999999999985</v>
      </c>
      <c r="W80" s="224"/>
      <c r="X80" s="224"/>
      <c r="AG80" t="s">
        <v>259</v>
      </c>
    </row>
    <row r="81" spans="1:60" ht="20.399999999999999" outlineLevel="1" x14ac:dyDescent="0.25">
      <c r="A81" s="235">
        <v>54</v>
      </c>
      <c r="B81" s="236" t="s">
        <v>1130</v>
      </c>
      <c r="C81" s="253" t="s">
        <v>1131</v>
      </c>
      <c r="D81" s="237" t="s">
        <v>1113</v>
      </c>
      <c r="E81" s="238">
        <v>1</v>
      </c>
      <c r="F81" s="239"/>
      <c r="G81" s="240">
        <f>ROUND(E81*F81,2)</f>
        <v>0</v>
      </c>
      <c r="H81" s="239"/>
      <c r="I81" s="240">
        <f>ROUND(E81*H81,2)</f>
        <v>0</v>
      </c>
      <c r="J81" s="239"/>
      <c r="K81" s="240">
        <f>ROUND(E81*J81,2)</f>
        <v>0</v>
      </c>
      <c r="L81" s="240">
        <v>21</v>
      </c>
      <c r="M81" s="240">
        <f>G81*(1+L81/100)</f>
        <v>0</v>
      </c>
      <c r="N81" s="240">
        <v>4.7419999999999997E-2</v>
      </c>
      <c r="O81" s="240">
        <f>ROUND(E81*N81,2)</f>
        <v>0.05</v>
      </c>
      <c r="P81" s="240">
        <v>0</v>
      </c>
      <c r="Q81" s="240">
        <f>ROUND(E81*P81,2)</f>
        <v>0</v>
      </c>
      <c r="R81" s="240" t="s">
        <v>1083</v>
      </c>
      <c r="S81" s="240" t="s">
        <v>263</v>
      </c>
      <c r="T81" s="241" t="s">
        <v>263</v>
      </c>
      <c r="U81" s="222">
        <v>2.8580000000000001</v>
      </c>
      <c r="V81" s="222">
        <f>ROUND(E81*U81,2)</f>
        <v>2.86</v>
      </c>
      <c r="W81" s="222"/>
      <c r="X81" s="222" t="s">
        <v>285</v>
      </c>
      <c r="Y81" s="212"/>
      <c r="Z81" s="212"/>
      <c r="AA81" s="212"/>
      <c r="AB81" s="212"/>
      <c r="AC81" s="212"/>
      <c r="AD81" s="212"/>
      <c r="AE81" s="212"/>
      <c r="AF81" s="212"/>
      <c r="AG81" s="212" t="s">
        <v>737</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19"/>
      <c r="B82" s="220"/>
      <c r="C82" s="254" t="s">
        <v>1132</v>
      </c>
      <c r="D82" s="243"/>
      <c r="E82" s="243"/>
      <c r="F82" s="243"/>
      <c r="G82" s="243"/>
      <c r="H82" s="222"/>
      <c r="I82" s="222"/>
      <c r="J82" s="222"/>
      <c r="K82" s="222"/>
      <c r="L82" s="222"/>
      <c r="M82" s="222"/>
      <c r="N82" s="222"/>
      <c r="O82" s="222"/>
      <c r="P82" s="222"/>
      <c r="Q82" s="222"/>
      <c r="R82" s="222"/>
      <c r="S82" s="222"/>
      <c r="T82" s="222"/>
      <c r="U82" s="222"/>
      <c r="V82" s="222"/>
      <c r="W82" s="222"/>
      <c r="X82" s="222"/>
      <c r="Y82" s="212"/>
      <c r="Z82" s="212"/>
      <c r="AA82" s="212"/>
      <c r="AB82" s="212"/>
      <c r="AC82" s="212"/>
      <c r="AD82" s="212"/>
      <c r="AE82" s="212"/>
      <c r="AF82" s="212"/>
      <c r="AG82" s="212" t="s">
        <v>268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44">
        <v>55</v>
      </c>
      <c r="B83" s="245" t="s">
        <v>1133</v>
      </c>
      <c r="C83" s="255" t="s">
        <v>1134</v>
      </c>
      <c r="D83" s="246" t="s">
        <v>1113</v>
      </c>
      <c r="E83" s="247">
        <v>1</v>
      </c>
      <c r="F83" s="248"/>
      <c r="G83" s="249">
        <f>ROUND(E83*F83,2)</f>
        <v>0</v>
      </c>
      <c r="H83" s="248"/>
      <c r="I83" s="249">
        <f>ROUND(E83*H83,2)</f>
        <v>0</v>
      </c>
      <c r="J83" s="248"/>
      <c r="K83" s="249">
        <f>ROUND(E83*J83,2)</f>
        <v>0</v>
      </c>
      <c r="L83" s="249">
        <v>21</v>
      </c>
      <c r="M83" s="249">
        <f>G83*(1+L83/100)</f>
        <v>0</v>
      </c>
      <c r="N83" s="249">
        <v>2.794E-2</v>
      </c>
      <c r="O83" s="249">
        <f>ROUND(E83*N83,2)</f>
        <v>0.03</v>
      </c>
      <c r="P83" s="249">
        <v>0</v>
      </c>
      <c r="Q83" s="249">
        <f>ROUND(E83*P83,2)</f>
        <v>0</v>
      </c>
      <c r="R83" s="249"/>
      <c r="S83" s="249" t="s">
        <v>263</v>
      </c>
      <c r="T83" s="250" t="s">
        <v>263</v>
      </c>
      <c r="U83" s="222">
        <v>1.5</v>
      </c>
      <c r="V83" s="222">
        <f>ROUND(E83*U83,2)</f>
        <v>1.5</v>
      </c>
      <c r="W83" s="222"/>
      <c r="X83" s="222" t="s">
        <v>285</v>
      </c>
      <c r="Y83" s="212"/>
      <c r="Z83" s="212"/>
      <c r="AA83" s="212"/>
      <c r="AB83" s="212"/>
      <c r="AC83" s="212"/>
      <c r="AD83" s="212"/>
      <c r="AE83" s="212"/>
      <c r="AF83" s="212"/>
      <c r="AG83" s="212" t="s">
        <v>737</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44">
        <v>56</v>
      </c>
      <c r="B84" s="245" t="s">
        <v>1135</v>
      </c>
      <c r="C84" s="255" t="s">
        <v>1136</v>
      </c>
      <c r="D84" s="246" t="s">
        <v>1113</v>
      </c>
      <c r="E84" s="247">
        <v>1</v>
      </c>
      <c r="F84" s="248"/>
      <c r="G84" s="249">
        <f>ROUND(E84*F84,2)</f>
        <v>0</v>
      </c>
      <c r="H84" s="248"/>
      <c r="I84" s="249">
        <f>ROUND(E84*H84,2)</f>
        <v>0</v>
      </c>
      <c r="J84" s="248"/>
      <c r="K84" s="249">
        <f>ROUND(E84*J84,2)</f>
        <v>0</v>
      </c>
      <c r="L84" s="249">
        <v>21</v>
      </c>
      <c r="M84" s="249">
        <f>G84*(1+L84/100)</f>
        <v>0</v>
      </c>
      <c r="N84" s="249">
        <v>1.201E-2</v>
      </c>
      <c r="O84" s="249">
        <f>ROUND(E84*N84,2)</f>
        <v>0.01</v>
      </c>
      <c r="P84" s="249">
        <v>0</v>
      </c>
      <c r="Q84" s="249">
        <f>ROUND(E84*P84,2)</f>
        <v>0</v>
      </c>
      <c r="R84" s="249"/>
      <c r="S84" s="249" t="s">
        <v>263</v>
      </c>
      <c r="T84" s="250" t="s">
        <v>263</v>
      </c>
      <c r="U84" s="222">
        <v>1.1890000000000001</v>
      </c>
      <c r="V84" s="222">
        <f>ROUND(E84*U84,2)</f>
        <v>1.19</v>
      </c>
      <c r="W84" s="222"/>
      <c r="X84" s="222" t="s">
        <v>285</v>
      </c>
      <c r="Y84" s="212"/>
      <c r="Z84" s="212"/>
      <c r="AA84" s="212"/>
      <c r="AB84" s="212"/>
      <c r="AC84" s="212"/>
      <c r="AD84" s="212"/>
      <c r="AE84" s="212"/>
      <c r="AF84" s="212"/>
      <c r="AG84" s="212" t="s">
        <v>737</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44">
        <v>57</v>
      </c>
      <c r="B85" s="245" t="s">
        <v>1137</v>
      </c>
      <c r="C85" s="255" t="s">
        <v>1138</v>
      </c>
      <c r="D85" s="246" t="s">
        <v>1113</v>
      </c>
      <c r="E85" s="247">
        <v>1</v>
      </c>
      <c r="F85" s="248"/>
      <c r="G85" s="249">
        <f>ROUND(E85*F85,2)</f>
        <v>0</v>
      </c>
      <c r="H85" s="248"/>
      <c r="I85" s="249">
        <f>ROUND(E85*H85,2)</f>
        <v>0</v>
      </c>
      <c r="J85" s="248"/>
      <c r="K85" s="249">
        <f>ROUND(E85*J85,2)</f>
        <v>0</v>
      </c>
      <c r="L85" s="249">
        <v>21</v>
      </c>
      <c r="M85" s="249">
        <f>G85*(1+L85/100)</f>
        <v>0</v>
      </c>
      <c r="N85" s="249">
        <v>1.651E-2</v>
      </c>
      <c r="O85" s="249">
        <f>ROUND(E85*N85,2)</f>
        <v>0.02</v>
      </c>
      <c r="P85" s="249">
        <v>0</v>
      </c>
      <c r="Q85" s="249">
        <f>ROUND(E85*P85,2)</f>
        <v>0</v>
      </c>
      <c r="R85" s="249"/>
      <c r="S85" s="249" t="s">
        <v>263</v>
      </c>
      <c r="T85" s="250" t="s">
        <v>263</v>
      </c>
      <c r="U85" s="222">
        <v>1.1890000000000001</v>
      </c>
      <c r="V85" s="222">
        <f>ROUND(E85*U85,2)</f>
        <v>1.19</v>
      </c>
      <c r="W85" s="222"/>
      <c r="X85" s="222" t="s">
        <v>285</v>
      </c>
      <c r="Y85" s="212"/>
      <c r="Z85" s="212"/>
      <c r="AA85" s="212"/>
      <c r="AB85" s="212"/>
      <c r="AC85" s="212"/>
      <c r="AD85" s="212"/>
      <c r="AE85" s="212"/>
      <c r="AF85" s="212"/>
      <c r="AG85" s="212" t="s">
        <v>737</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44">
        <v>58</v>
      </c>
      <c r="B86" s="245" t="s">
        <v>1139</v>
      </c>
      <c r="C86" s="255" t="s">
        <v>1140</v>
      </c>
      <c r="D86" s="246" t="s">
        <v>335</v>
      </c>
      <c r="E86" s="247">
        <v>1</v>
      </c>
      <c r="F86" s="248"/>
      <c r="G86" s="249">
        <f>ROUND(E86*F86,2)</f>
        <v>0</v>
      </c>
      <c r="H86" s="248"/>
      <c r="I86" s="249">
        <f>ROUND(E86*H86,2)</f>
        <v>0</v>
      </c>
      <c r="J86" s="248"/>
      <c r="K86" s="249">
        <f>ROUND(E86*J86,2)</f>
        <v>0</v>
      </c>
      <c r="L86" s="249">
        <v>21</v>
      </c>
      <c r="M86" s="249">
        <f>G86*(1+L86/100)</f>
        <v>0</v>
      </c>
      <c r="N86" s="249">
        <v>2.1000000000000001E-4</v>
      </c>
      <c r="O86" s="249">
        <f>ROUND(E86*N86,2)</f>
        <v>0</v>
      </c>
      <c r="P86" s="249">
        <v>0</v>
      </c>
      <c r="Q86" s="249">
        <f>ROUND(E86*P86,2)</f>
        <v>0</v>
      </c>
      <c r="R86" s="249"/>
      <c r="S86" s="249" t="s">
        <v>315</v>
      </c>
      <c r="T86" s="250" t="s">
        <v>264</v>
      </c>
      <c r="U86" s="222">
        <v>0</v>
      </c>
      <c r="V86" s="222">
        <f>ROUND(E86*U86,2)</f>
        <v>0</v>
      </c>
      <c r="W86" s="222"/>
      <c r="X86" s="222" t="s">
        <v>285</v>
      </c>
      <c r="Y86" s="212"/>
      <c r="Z86" s="212"/>
      <c r="AA86" s="212"/>
      <c r="AB86" s="212"/>
      <c r="AC86" s="212"/>
      <c r="AD86" s="212"/>
      <c r="AE86" s="212"/>
      <c r="AF86" s="212"/>
      <c r="AG86" s="212" t="s">
        <v>737</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4">
        <v>59</v>
      </c>
      <c r="B87" s="245" t="s">
        <v>1141</v>
      </c>
      <c r="C87" s="255" t="s">
        <v>1142</v>
      </c>
      <c r="D87" s="246" t="s">
        <v>1113</v>
      </c>
      <c r="E87" s="247">
        <v>5</v>
      </c>
      <c r="F87" s="248"/>
      <c r="G87" s="249">
        <f>ROUND(E87*F87,2)</f>
        <v>0</v>
      </c>
      <c r="H87" s="248"/>
      <c r="I87" s="249">
        <f>ROUND(E87*H87,2)</f>
        <v>0</v>
      </c>
      <c r="J87" s="248"/>
      <c r="K87" s="249">
        <f>ROUND(E87*J87,2)</f>
        <v>0</v>
      </c>
      <c r="L87" s="249">
        <v>21</v>
      </c>
      <c r="M87" s="249">
        <f>G87*(1+L87/100)</f>
        <v>0</v>
      </c>
      <c r="N87" s="249">
        <v>2.4000000000000001E-4</v>
      </c>
      <c r="O87" s="249">
        <f>ROUND(E87*N87,2)</f>
        <v>0</v>
      </c>
      <c r="P87" s="249">
        <v>0</v>
      </c>
      <c r="Q87" s="249">
        <f>ROUND(E87*P87,2)</f>
        <v>0</v>
      </c>
      <c r="R87" s="249"/>
      <c r="S87" s="249" t="s">
        <v>263</v>
      </c>
      <c r="T87" s="250" t="s">
        <v>263</v>
      </c>
      <c r="U87" s="222">
        <v>0.124</v>
      </c>
      <c r="V87" s="222">
        <f>ROUND(E87*U87,2)</f>
        <v>0.62</v>
      </c>
      <c r="W87" s="222"/>
      <c r="X87" s="222" t="s">
        <v>285</v>
      </c>
      <c r="Y87" s="212"/>
      <c r="Z87" s="212"/>
      <c r="AA87" s="212"/>
      <c r="AB87" s="212"/>
      <c r="AC87" s="212"/>
      <c r="AD87" s="212"/>
      <c r="AE87" s="212"/>
      <c r="AF87" s="212"/>
      <c r="AG87" s="212" t="s">
        <v>737</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4">
        <v>60</v>
      </c>
      <c r="B88" s="245" t="s">
        <v>1143</v>
      </c>
      <c r="C88" s="255" t="s">
        <v>1144</v>
      </c>
      <c r="D88" s="246" t="s">
        <v>335</v>
      </c>
      <c r="E88" s="247">
        <v>2</v>
      </c>
      <c r="F88" s="248"/>
      <c r="G88" s="249">
        <f>ROUND(E88*F88,2)</f>
        <v>0</v>
      </c>
      <c r="H88" s="248"/>
      <c r="I88" s="249">
        <f>ROUND(E88*H88,2)</f>
        <v>0</v>
      </c>
      <c r="J88" s="248"/>
      <c r="K88" s="249">
        <f>ROUND(E88*J88,2)</f>
        <v>0</v>
      </c>
      <c r="L88" s="249">
        <v>21</v>
      </c>
      <c r="M88" s="249">
        <f>G88*(1+L88/100)</f>
        <v>0</v>
      </c>
      <c r="N88" s="249">
        <v>8.4999999999999995E-4</v>
      </c>
      <c r="O88" s="249">
        <f>ROUND(E88*N88,2)</f>
        <v>0</v>
      </c>
      <c r="P88" s="249">
        <v>0</v>
      </c>
      <c r="Q88" s="249">
        <f>ROUND(E88*P88,2)</f>
        <v>0</v>
      </c>
      <c r="R88" s="249"/>
      <c r="S88" s="249" t="s">
        <v>263</v>
      </c>
      <c r="T88" s="250" t="s">
        <v>263</v>
      </c>
      <c r="U88" s="222">
        <v>0.48499999999999999</v>
      </c>
      <c r="V88" s="222">
        <f>ROUND(E88*U88,2)</f>
        <v>0.97</v>
      </c>
      <c r="W88" s="222"/>
      <c r="X88" s="222" t="s">
        <v>285</v>
      </c>
      <c r="Y88" s="212"/>
      <c r="Z88" s="212"/>
      <c r="AA88" s="212"/>
      <c r="AB88" s="212"/>
      <c r="AC88" s="212"/>
      <c r="AD88" s="212"/>
      <c r="AE88" s="212"/>
      <c r="AF88" s="212"/>
      <c r="AG88" s="212" t="s">
        <v>737</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4">
        <v>61</v>
      </c>
      <c r="B89" s="245" t="s">
        <v>1145</v>
      </c>
      <c r="C89" s="255" t="s">
        <v>1146</v>
      </c>
      <c r="D89" s="246" t="s">
        <v>335</v>
      </c>
      <c r="E89" s="247">
        <v>2</v>
      </c>
      <c r="F89" s="248"/>
      <c r="G89" s="249">
        <f>ROUND(E89*F89,2)</f>
        <v>0</v>
      </c>
      <c r="H89" s="248"/>
      <c r="I89" s="249">
        <f>ROUND(E89*H89,2)</f>
        <v>0</v>
      </c>
      <c r="J89" s="248"/>
      <c r="K89" s="249">
        <f>ROUND(E89*J89,2)</f>
        <v>0</v>
      </c>
      <c r="L89" s="249">
        <v>21</v>
      </c>
      <c r="M89" s="249">
        <f>G89*(1+L89/100)</f>
        <v>0</v>
      </c>
      <c r="N89" s="249">
        <v>2.0000000000000001E-4</v>
      </c>
      <c r="O89" s="249">
        <f>ROUND(E89*N89,2)</f>
        <v>0</v>
      </c>
      <c r="P89" s="249">
        <v>0</v>
      </c>
      <c r="Q89" s="249">
        <f>ROUND(E89*P89,2)</f>
        <v>0</v>
      </c>
      <c r="R89" s="249"/>
      <c r="S89" s="249" t="s">
        <v>263</v>
      </c>
      <c r="T89" s="250" t="s">
        <v>263</v>
      </c>
      <c r="U89" s="222">
        <v>0.246</v>
      </c>
      <c r="V89" s="222">
        <f>ROUND(E89*U89,2)</f>
        <v>0.49</v>
      </c>
      <c r="W89" s="222"/>
      <c r="X89" s="222" t="s">
        <v>285</v>
      </c>
      <c r="Y89" s="212"/>
      <c r="Z89" s="212"/>
      <c r="AA89" s="212"/>
      <c r="AB89" s="212"/>
      <c r="AC89" s="212"/>
      <c r="AD89" s="212"/>
      <c r="AE89" s="212"/>
      <c r="AF89" s="212"/>
      <c r="AG89" s="212" t="s">
        <v>737</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44">
        <v>62</v>
      </c>
      <c r="B90" s="245" t="s">
        <v>1147</v>
      </c>
      <c r="C90" s="255" t="s">
        <v>1148</v>
      </c>
      <c r="D90" s="246" t="s">
        <v>335</v>
      </c>
      <c r="E90" s="247">
        <v>1</v>
      </c>
      <c r="F90" s="248"/>
      <c r="G90" s="249">
        <f>ROUND(E90*F90,2)</f>
        <v>0</v>
      </c>
      <c r="H90" s="248"/>
      <c r="I90" s="249">
        <f>ROUND(E90*H90,2)</f>
        <v>0</v>
      </c>
      <c r="J90" s="248"/>
      <c r="K90" s="249">
        <f>ROUND(E90*J90,2)</f>
        <v>0</v>
      </c>
      <c r="L90" s="249">
        <v>21</v>
      </c>
      <c r="M90" s="249">
        <f>G90*(1+L90/100)</f>
        <v>0</v>
      </c>
      <c r="N90" s="249">
        <v>1.3999999999999999E-4</v>
      </c>
      <c r="O90" s="249">
        <f>ROUND(E90*N90,2)</f>
        <v>0</v>
      </c>
      <c r="P90" s="249">
        <v>0</v>
      </c>
      <c r="Q90" s="249">
        <f>ROUND(E90*P90,2)</f>
        <v>0</v>
      </c>
      <c r="R90" s="249"/>
      <c r="S90" s="249" t="s">
        <v>263</v>
      </c>
      <c r="T90" s="250" t="s">
        <v>263</v>
      </c>
      <c r="U90" s="222">
        <v>0.246</v>
      </c>
      <c r="V90" s="222">
        <f>ROUND(E90*U90,2)</f>
        <v>0.25</v>
      </c>
      <c r="W90" s="222"/>
      <c r="X90" s="222" t="s">
        <v>285</v>
      </c>
      <c r="Y90" s="212"/>
      <c r="Z90" s="212"/>
      <c r="AA90" s="212"/>
      <c r="AB90" s="212"/>
      <c r="AC90" s="212"/>
      <c r="AD90" s="212"/>
      <c r="AE90" s="212"/>
      <c r="AF90" s="212"/>
      <c r="AG90" s="212" t="s">
        <v>737</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5">
        <v>63</v>
      </c>
      <c r="B91" s="236" t="s">
        <v>1149</v>
      </c>
      <c r="C91" s="253" t="s">
        <v>1150</v>
      </c>
      <c r="D91" s="237" t="s">
        <v>335</v>
      </c>
      <c r="E91" s="238">
        <v>2</v>
      </c>
      <c r="F91" s="239"/>
      <c r="G91" s="240">
        <f>ROUND(E91*F91,2)</f>
        <v>0</v>
      </c>
      <c r="H91" s="239"/>
      <c r="I91" s="240">
        <f>ROUND(E91*H91,2)</f>
        <v>0</v>
      </c>
      <c r="J91" s="239"/>
      <c r="K91" s="240">
        <f>ROUND(E91*J91,2)</f>
        <v>0</v>
      </c>
      <c r="L91" s="240">
        <v>21</v>
      </c>
      <c r="M91" s="240">
        <f>G91*(1+L91/100)</f>
        <v>0</v>
      </c>
      <c r="N91" s="240">
        <v>8.4999999999999995E-4</v>
      </c>
      <c r="O91" s="240">
        <f>ROUND(E91*N91,2)</f>
        <v>0</v>
      </c>
      <c r="P91" s="240">
        <v>0</v>
      </c>
      <c r="Q91" s="240">
        <f>ROUND(E91*P91,2)</f>
        <v>0</v>
      </c>
      <c r="R91" s="240" t="s">
        <v>1030</v>
      </c>
      <c r="S91" s="240" t="s">
        <v>263</v>
      </c>
      <c r="T91" s="241" t="s">
        <v>263</v>
      </c>
      <c r="U91" s="222">
        <v>0</v>
      </c>
      <c r="V91" s="222">
        <f>ROUND(E91*U91,2)</f>
        <v>0</v>
      </c>
      <c r="W91" s="222"/>
      <c r="X91" s="222" t="s">
        <v>759</v>
      </c>
      <c r="Y91" s="212"/>
      <c r="Z91" s="212"/>
      <c r="AA91" s="212"/>
      <c r="AB91" s="212"/>
      <c r="AC91" s="212"/>
      <c r="AD91" s="212"/>
      <c r="AE91" s="212"/>
      <c r="AF91" s="212"/>
      <c r="AG91" s="212" t="s">
        <v>1076</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5">
      <c r="A92" s="219">
        <v>64</v>
      </c>
      <c r="B92" s="220" t="s">
        <v>1151</v>
      </c>
      <c r="C92" s="273" t="s">
        <v>1080</v>
      </c>
      <c r="D92" s="221" t="s">
        <v>0</v>
      </c>
      <c r="E92" s="266"/>
      <c r="F92" s="223"/>
      <c r="G92" s="222">
        <f>ROUND(E92*F92,2)</f>
        <v>0</v>
      </c>
      <c r="H92" s="223"/>
      <c r="I92" s="222">
        <f>ROUND(E92*H92,2)</f>
        <v>0</v>
      </c>
      <c r="J92" s="223"/>
      <c r="K92" s="222">
        <f>ROUND(E92*J92,2)</f>
        <v>0</v>
      </c>
      <c r="L92" s="222">
        <v>21</v>
      </c>
      <c r="M92" s="222">
        <f>G92*(1+L92/100)</f>
        <v>0</v>
      </c>
      <c r="N92" s="222">
        <v>0</v>
      </c>
      <c r="O92" s="222">
        <f>ROUND(E92*N92,2)</f>
        <v>0</v>
      </c>
      <c r="P92" s="222">
        <v>0</v>
      </c>
      <c r="Q92" s="222">
        <f>ROUND(E92*P92,2)</f>
        <v>0</v>
      </c>
      <c r="R92" s="222"/>
      <c r="S92" s="222" t="s">
        <v>263</v>
      </c>
      <c r="T92" s="222" t="s">
        <v>263</v>
      </c>
      <c r="U92" s="222">
        <v>0</v>
      </c>
      <c r="V92" s="222">
        <f>ROUND(E92*U92,2)</f>
        <v>0</v>
      </c>
      <c r="W92" s="222"/>
      <c r="X92" s="222" t="s">
        <v>658</v>
      </c>
      <c r="Y92" s="212"/>
      <c r="Z92" s="212"/>
      <c r="AA92" s="212"/>
      <c r="AB92" s="212"/>
      <c r="AC92" s="212"/>
      <c r="AD92" s="212"/>
      <c r="AE92" s="212"/>
      <c r="AF92" s="212"/>
      <c r="AG92" s="212" t="s">
        <v>659</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x14ac:dyDescent="0.25">
      <c r="A93" s="3"/>
      <c r="B93" s="4"/>
      <c r="C93" s="256"/>
      <c r="D93" s="6"/>
      <c r="E93" s="3"/>
      <c r="F93" s="3"/>
      <c r="G93" s="3"/>
      <c r="H93" s="3"/>
      <c r="I93" s="3"/>
      <c r="J93" s="3"/>
      <c r="K93" s="3"/>
      <c r="L93" s="3"/>
      <c r="M93" s="3"/>
      <c r="N93" s="3"/>
      <c r="O93" s="3"/>
      <c r="P93" s="3"/>
      <c r="Q93" s="3"/>
      <c r="R93" s="3"/>
      <c r="S93" s="3"/>
      <c r="T93" s="3"/>
      <c r="U93" s="3"/>
      <c r="V93" s="3"/>
      <c r="W93" s="3"/>
      <c r="X93" s="3"/>
      <c r="AE93">
        <v>15</v>
      </c>
      <c r="AF93">
        <v>21</v>
      </c>
      <c r="AG93" t="s">
        <v>245</v>
      </c>
    </row>
    <row r="94" spans="1:60" x14ac:dyDescent="0.25">
      <c r="A94" s="215"/>
      <c r="B94" s="216" t="s">
        <v>29</v>
      </c>
      <c r="C94" s="257"/>
      <c r="D94" s="217"/>
      <c r="E94" s="218"/>
      <c r="F94" s="218"/>
      <c r="G94" s="251">
        <f>G8+G20+G23+G25+G29+G32+G36+G38+G51+G80</f>
        <v>0</v>
      </c>
      <c r="H94" s="3"/>
      <c r="I94" s="3"/>
      <c r="J94" s="3"/>
      <c r="K94" s="3"/>
      <c r="L94" s="3"/>
      <c r="M94" s="3"/>
      <c r="N94" s="3"/>
      <c r="O94" s="3"/>
      <c r="P94" s="3"/>
      <c r="Q94" s="3"/>
      <c r="R94" s="3"/>
      <c r="S94" s="3"/>
      <c r="T94" s="3"/>
      <c r="U94" s="3"/>
      <c r="V94" s="3"/>
      <c r="W94" s="3"/>
      <c r="X94" s="3"/>
      <c r="AE94">
        <f>SUMIF(L7:L92,AE93,G7:G92)</f>
        <v>0</v>
      </c>
      <c r="AF94">
        <f>SUMIF(L7:L92,AF93,G7:G92)</f>
        <v>0</v>
      </c>
      <c r="AG94" t="s">
        <v>278</v>
      </c>
    </row>
    <row r="95" spans="1:60" x14ac:dyDescent="0.25">
      <c r="C95" s="258"/>
      <c r="D95" s="10"/>
      <c r="AG95" t="s">
        <v>279</v>
      </c>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RD/T1E64HeXRPiULPESaqUEKtGWcIYCbu/S/Zw+RBNjs1YlmiJo0wn+E8thCDvw6ZvnhC/OHYIVuzRQff+Etw==" saltValue="Is9MDDrLk99s/HECC6TRhA==" spinCount="100000" sheet="1"/>
  <mergeCells count="9">
    <mergeCell ref="C57:G57"/>
    <mergeCell ref="C68:G68"/>
    <mergeCell ref="C82:G82"/>
    <mergeCell ref="A1:G1"/>
    <mergeCell ref="C2:G2"/>
    <mergeCell ref="C3:G3"/>
    <mergeCell ref="C4:G4"/>
    <mergeCell ref="C53:G53"/>
    <mergeCell ref="C55:G55"/>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70545-1570-4EA9-AA41-E26E401F917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64</v>
      </c>
      <c r="C4" s="204" t="s">
        <v>78</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SUMIF(AG9:AG48,"&lt;&gt;NOR",G9:G48)</f>
        <v>0</v>
      </c>
      <c r="H8" s="229"/>
      <c r="I8" s="229">
        <f>SUM(I9:I48)</f>
        <v>0</v>
      </c>
      <c r="J8" s="229"/>
      <c r="K8" s="229">
        <f>SUM(K9:K48)</f>
        <v>0</v>
      </c>
      <c r="L8" s="229"/>
      <c r="M8" s="229">
        <f>SUM(M9:M48)</f>
        <v>0</v>
      </c>
      <c r="N8" s="229"/>
      <c r="O8" s="229">
        <f>SUM(O9:O48)</f>
        <v>72.97999999999999</v>
      </c>
      <c r="P8" s="229"/>
      <c r="Q8" s="229">
        <f>SUM(Q9:Q48)</f>
        <v>0</v>
      </c>
      <c r="R8" s="229"/>
      <c r="S8" s="229"/>
      <c r="T8" s="230"/>
      <c r="U8" s="224"/>
      <c r="V8" s="224">
        <f>SUM(V9:V48)</f>
        <v>626.05000000000007</v>
      </c>
      <c r="W8" s="224"/>
      <c r="X8" s="224"/>
      <c r="AG8" t="s">
        <v>259</v>
      </c>
    </row>
    <row r="9" spans="1:60" outlineLevel="1" x14ac:dyDescent="0.25">
      <c r="A9" s="235">
        <v>1</v>
      </c>
      <c r="B9" s="236" t="s">
        <v>1152</v>
      </c>
      <c r="C9" s="253" t="s">
        <v>1153</v>
      </c>
      <c r="D9" s="237" t="s">
        <v>283</v>
      </c>
      <c r="E9" s="238">
        <v>85.614879999999999</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1.34E-2</v>
      </c>
      <c r="V9" s="222">
        <f>ROUND(E9*U9,2)</f>
        <v>1.1499999999999999</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1154</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42" t="str">
        <f>C10</f>
        <v>nebo lesní půdy, s vodorovným přemístěním na hromady v místě upotřebení nebo na dočasné či trvalé skládky se složením</v>
      </c>
      <c r="BB10" s="212"/>
      <c r="BC10" s="212"/>
      <c r="BD10" s="212"/>
      <c r="BE10" s="212"/>
      <c r="BF10" s="212"/>
      <c r="BG10" s="212"/>
      <c r="BH10" s="212"/>
    </row>
    <row r="11" spans="1:60" outlineLevel="1" x14ac:dyDescent="0.25">
      <c r="A11" s="219"/>
      <c r="B11" s="220"/>
      <c r="C11" s="268" t="s">
        <v>1155</v>
      </c>
      <c r="D11" s="259"/>
      <c r="E11" s="260">
        <v>85.614879999999999</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5">
        <v>2</v>
      </c>
      <c r="B12" s="236" t="s">
        <v>1156</v>
      </c>
      <c r="C12" s="253" t="s">
        <v>1157</v>
      </c>
      <c r="D12" s="237" t="s">
        <v>283</v>
      </c>
      <c r="E12" s="238">
        <v>674.91904</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t="s">
        <v>284</v>
      </c>
      <c r="S12" s="240" t="s">
        <v>263</v>
      </c>
      <c r="T12" s="241" t="s">
        <v>263</v>
      </c>
      <c r="U12" s="222">
        <v>0.187</v>
      </c>
      <c r="V12" s="222">
        <f>ROUND(E12*U12,2)</f>
        <v>126.21</v>
      </c>
      <c r="W12" s="222"/>
      <c r="X12" s="222" t="s">
        <v>285</v>
      </c>
      <c r="Y12" s="212"/>
      <c r="Z12" s="212"/>
      <c r="AA12" s="212"/>
      <c r="AB12" s="212"/>
      <c r="AC12" s="212"/>
      <c r="AD12" s="212"/>
      <c r="AE12" s="212"/>
      <c r="AF12" s="212"/>
      <c r="AG12" s="212" t="s">
        <v>286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7" t="s">
        <v>1158</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1159</v>
      </c>
      <c r="D14" s="259"/>
      <c r="E14" s="260">
        <v>652.91904</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68" t="s">
        <v>1160</v>
      </c>
      <c r="D15" s="259"/>
      <c r="E15" s="260">
        <v>22</v>
      </c>
      <c r="F15" s="222"/>
      <c r="G15" s="222"/>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290</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35">
        <v>3</v>
      </c>
      <c r="B16" s="236" t="s">
        <v>1161</v>
      </c>
      <c r="C16" s="253" t="s">
        <v>1162</v>
      </c>
      <c r="D16" s="237" t="s">
        <v>283</v>
      </c>
      <c r="E16" s="238">
        <v>337.45952</v>
      </c>
      <c r="F16" s="239"/>
      <c r="G16" s="240">
        <f>ROUND(E16*F16,2)</f>
        <v>0</v>
      </c>
      <c r="H16" s="239"/>
      <c r="I16" s="240">
        <f>ROUND(E16*H16,2)</f>
        <v>0</v>
      </c>
      <c r="J16" s="239"/>
      <c r="K16" s="240">
        <f>ROUND(E16*J16,2)</f>
        <v>0</v>
      </c>
      <c r="L16" s="240">
        <v>21</v>
      </c>
      <c r="M16" s="240">
        <f>G16*(1+L16/100)</f>
        <v>0</v>
      </c>
      <c r="N16" s="240">
        <v>0</v>
      </c>
      <c r="O16" s="240">
        <f>ROUND(E16*N16,2)</f>
        <v>0</v>
      </c>
      <c r="P16" s="240">
        <v>0</v>
      </c>
      <c r="Q16" s="240">
        <f>ROUND(E16*P16,2)</f>
        <v>0</v>
      </c>
      <c r="R16" s="240" t="s">
        <v>284</v>
      </c>
      <c r="S16" s="240" t="s">
        <v>263</v>
      </c>
      <c r="T16" s="241" t="s">
        <v>263</v>
      </c>
      <c r="U16" s="222">
        <v>5.8000000000000003E-2</v>
      </c>
      <c r="V16" s="222">
        <f>ROUND(E16*U16,2)</f>
        <v>19.57</v>
      </c>
      <c r="W16" s="222"/>
      <c r="X16" s="222" t="s">
        <v>285</v>
      </c>
      <c r="Y16" s="212"/>
      <c r="Z16" s="212"/>
      <c r="AA16" s="212"/>
      <c r="AB16" s="212"/>
      <c r="AC16" s="212"/>
      <c r="AD16" s="212"/>
      <c r="AE16" s="212"/>
      <c r="AF16" s="212"/>
      <c r="AG16" s="212" t="s">
        <v>286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7" t="s">
        <v>1158</v>
      </c>
      <c r="D17" s="263"/>
      <c r="E17" s="263"/>
      <c r="F17" s="263"/>
      <c r="G17" s="263"/>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288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71" t="s">
        <v>381</v>
      </c>
      <c r="D18" s="261"/>
      <c r="E18" s="262"/>
      <c r="F18" s="222"/>
      <c r="G18" s="222"/>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290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19"/>
      <c r="B19" s="220"/>
      <c r="C19" s="272" t="s">
        <v>1163</v>
      </c>
      <c r="D19" s="261"/>
      <c r="E19" s="262">
        <v>652.91904</v>
      </c>
      <c r="F19" s="222"/>
      <c r="G19" s="222"/>
      <c r="H19" s="222"/>
      <c r="I19" s="222"/>
      <c r="J19" s="222"/>
      <c r="K19" s="222"/>
      <c r="L19" s="222"/>
      <c r="M19" s="222"/>
      <c r="N19" s="222"/>
      <c r="O19" s="222"/>
      <c r="P19" s="222"/>
      <c r="Q19" s="222"/>
      <c r="R19" s="222"/>
      <c r="S19" s="222"/>
      <c r="T19" s="222"/>
      <c r="U19" s="222"/>
      <c r="V19" s="222"/>
      <c r="W19" s="222"/>
      <c r="X19" s="222"/>
      <c r="Y19" s="212"/>
      <c r="Z19" s="212"/>
      <c r="AA19" s="212"/>
      <c r="AB19" s="212"/>
      <c r="AC19" s="212"/>
      <c r="AD19" s="212"/>
      <c r="AE19" s="212"/>
      <c r="AF19" s="212"/>
      <c r="AG19" s="212" t="s">
        <v>290</v>
      </c>
      <c r="AH19" s="212">
        <v>2</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19"/>
      <c r="B20" s="220"/>
      <c r="C20" s="272" t="s">
        <v>1164</v>
      </c>
      <c r="D20" s="261"/>
      <c r="E20" s="262">
        <v>22</v>
      </c>
      <c r="F20" s="222"/>
      <c r="G20" s="222"/>
      <c r="H20" s="222"/>
      <c r="I20" s="222"/>
      <c r="J20" s="222"/>
      <c r="K20" s="222"/>
      <c r="L20" s="222"/>
      <c r="M20" s="222"/>
      <c r="N20" s="222"/>
      <c r="O20" s="222"/>
      <c r="P20" s="222"/>
      <c r="Q20" s="222"/>
      <c r="R20" s="222"/>
      <c r="S20" s="222"/>
      <c r="T20" s="222"/>
      <c r="U20" s="222"/>
      <c r="V20" s="222"/>
      <c r="W20" s="222"/>
      <c r="X20" s="222"/>
      <c r="Y20" s="212"/>
      <c r="Z20" s="212"/>
      <c r="AA20" s="212"/>
      <c r="AB20" s="212"/>
      <c r="AC20" s="212"/>
      <c r="AD20" s="212"/>
      <c r="AE20" s="212"/>
      <c r="AF20" s="212"/>
      <c r="AG20" s="212" t="s">
        <v>290</v>
      </c>
      <c r="AH20" s="212">
        <v>2</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71" t="s">
        <v>386</v>
      </c>
      <c r="D21" s="261"/>
      <c r="E21" s="262"/>
      <c r="F21" s="222"/>
      <c r="G21" s="222"/>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290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1165</v>
      </c>
      <c r="D22" s="259"/>
      <c r="E22" s="260">
        <v>337.45952</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5">
        <v>4</v>
      </c>
      <c r="B23" s="236" t="s">
        <v>1166</v>
      </c>
      <c r="C23" s="253" t="s">
        <v>1167</v>
      </c>
      <c r="D23" s="237" t="s">
        <v>283</v>
      </c>
      <c r="E23" s="238">
        <v>180</v>
      </c>
      <c r="F23" s="239"/>
      <c r="G23" s="240">
        <f>ROUND(E23*F23,2)</f>
        <v>0</v>
      </c>
      <c r="H23" s="239"/>
      <c r="I23" s="240">
        <f>ROUND(E23*H23,2)</f>
        <v>0</v>
      </c>
      <c r="J23" s="239"/>
      <c r="K23" s="240">
        <f>ROUND(E23*J23,2)</f>
        <v>0</v>
      </c>
      <c r="L23" s="240">
        <v>21</v>
      </c>
      <c r="M23" s="240">
        <f>G23*(1+L23/100)</f>
        <v>0</v>
      </c>
      <c r="N23" s="240">
        <v>0</v>
      </c>
      <c r="O23" s="240">
        <f>ROUND(E23*N23,2)</f>
        <v>0</v>
      </c>
      <c r="P23" s="240">
        <v>0</v>
      </c>
      <c r="Q23" s="240">
        <f>ROUND(E23*P23,2)</f>
        <v>0</v>
      </c>
      <c r="R23" s="240" t="s">
        <v>284</v>
      </c>
      <c r="S23" s="240" t="s">
        <v>263</v>
      </c>
      <c r="T23" s="241" t="s">
        <v>263</v>
      </c>
      <c r="U23" s="222">
        <v>1.0999999999999999E-2</v>
      </c>
      <c r="V23" s="222">
        <f>ROUND(E23*U23,2)</f>
        <v>1.98</v>
      </c>
      <c r="W23" s="222"/>
      <c r="X23" s="222" t="s">
        <v>285</v>
      </c>
      <c r="Y23" s="21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19"/>
      <c r="B24" s="220"/>
      <c r="C24" s="267" t="s">
        <v>293</v>
      </c>
      <c r="D24" s="263"/>
      <c r="E24" s="263"/>
      <c r="F24" s="263"/>
      <c r="G24" s="263"/>
      <c r="H24" s="222"/>
      <c r="I24" s="222"/>
      <c r="J24" s="222"/>
      <c r="K24" s="222"/>
      <c r="L24" s="222"/>
      <c r="M24" s="222"/>
      <c r="N24" s="222"/>
      <c r="O24" s="222"/>
      <c r="P24" s="222"/>
      <c r="Q24" s="222"/>
      <c r="R24" s="222"/>
      <c r="S24" s="222"/>
      <c r="T24" s="222"/>
      <c r="U24" s="222"/>
      <c r="V24" s="222"/>
      <c r="W24" s="222"/>
      <c r="X24" s="222"/>
      <c r="Y24" s="212"/>
      <c r="Z24" s="212"/>
      <c r="AA24" s="212"/>
      <c r="AB24" s="212"/>
      <c r="AC24" s="212"/>
      <c r="AD24" s="212"/>
      <c r="AE24" s="212"/>
      <c r="AF24" s="212"/>
      <c r="AG24" s="212" t="s">
        <v>288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19"/>
      <c r="B25" s="220"/>
      <c r="C25" s="268" t="s">
        <v>1168</v>
      </c>
      <c r="D25" s="259"/>
      <c r="E25" s="260">
        <v>180</v>
      </c>
      <c r="F25" s="222"/>
      <c r="G25" s="222"/>
      <c r="H25" s="222"/>
      <c r="I25" s="222"/>
      <c r="J25" s="222"/>
      <c r="K25" s="222"/>
      <c r="L25" s="222"/>
      <c r="M25" s="222"/>
      <c r="N25" s="222"/>
      <c r="O25" s="222"/>
      <c r="P25" s="222"/>
      <c r="Q25" s="222"/>
      <c r="R25" s="222"/>
      <c r="S25" s="222"/>
      <c r="T25" s="222"/>
      <c r="U25" s="222"/>
      <c r="V25" s="222"/>
      <c r="W25" s="222"/>
      <c r="X25" s="222"/>
      <c r="Y25" s="212"/>
      <c r="Z25" s="212"/>
      <c r="AA25" s="212"/>
      <c r="AB25" s="212"/>
      <c r="AC25" s="212"/>
      <c r="AD25" s="212"/>
      <c r="AE25" s="212"/>
      <c r="AF25" s="212"/>
      <c r="AG25" s="212" t="s">
        <v>290</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5">
        <v>5</v>
      </c>
      <c r="B26" s="236" t="s">
        <v>291</v>
      </c>
      <c r="C26" s="253" t="s">
        <v>292</v>
      </c>
      <c r="D26" s="237" t="s">
        <v>283</v>
      </c>
      <c r="E26" s="238">
        <v>584.91904</v>
      </c>
      <c r="F26" s="239"/>
      <c r="G26" s="240">
        <f>ROUND(E26*F26,2)</f>
        <v>0</v>
      </c>
      <c r="H26" s="239"/>
      <c r="I26" s="240">
        <f>ROUND(E26*H26,2)</f>
        <v>0</v>
      </c>
      <c r="J26" s="239"/>
      <c r="K26" s="240">
        <f>ROUND(E26*J26,2)</f>
        <v>0</v>
      </c>
      <c r="L26" s="240">
        <v>21</v>
      </c>
      <c r="M26" s="240">
        <f>G26*(1+L26/100)</f>
        <v>0</v>
      </c>
      <c r="N26" s="240">
        <v>0</v>
      </c>
      <c r="O26" s="240">
        <f>ROUND(E26*N26,2)</f>
        <v>0</v>
      </c>
      <c r="P26" s="240">
        <v>0</v>
      </c>
      <c r="Q26" s="240">
        <f>ROUND(E26*P26,2)</f>
        <v>0</v>
      </c>
      <c r="R26" s="240" t="s">
        <v>284</v>
      </c>
      <c r="S26" s="240" t="s">
        <v>263</v>
      </c>
      <c r="T26" s="241" t="s">
        <v>263</v>
      </c>
      <c r="U26" s="222">
        <v>1.0999999999999999E-2</v>
      </c>
      <c r="V26" s="222">
        <f>ROUND(E26*U26,2)</f>
        <v>6.43</v>
      </c>
      <c r="W26" s="222"/>
      <c r="X26" s="222" t="s">
        <v>285</v>
      </c>
      <c r="Y26" s="212"/>
      <c r="Z26" s="212"/>
      <c r="AA26" s="212"/>
      <c r="AB26" s="212"/>
      <c r="AC26" s="212"/>
      <c r="AD26" s="212"/>
      <c r="AE26" s="212"/>
      <c r="AF26" s="212"/>
      <c r="AG26" s="212" t="s">
        <v>286</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19"/>
      <c r="B27" s="220"/>
      <c r="C27" s="267" t="s">
        <v>293</v>
      </c>
      <c r="D27" s="263"/>
      <c r="E27" s="263"/>
      <c r="F27" s="263"/>
      <c r="G27" s="263"/>
      <c r="H27" s="222"/>
      <c r="I27" s="222"/>
      <c r="J27" s="222"/>
      <c r="K27" s="222"/>
      <c r="L27" s="222"/>
      <c r="M27" s="222"/>
      <c r="N27" s="222"/>
      <c r="O27" s="222"/>
      <c r="P27" s="222"/>
      <c r="Q27" s="222"/>
      <c r="R27" s="222"/>
      <c r="S27" s="222"/>
      <c r="T27" s="222"/>
      <c r="U27" s="222"/>
      <c r="V27" s="222"/>
      <c r="W27" s="222"/>
      <c r="X27" s="222"/>
      <c r="Y27" s="212"/>
      <c r="Z27" s="212"/>
      <c r="AA27" s="212"/>
      <c r="AB27" s="212"/>
      <c r="AC27" s="212"/>
      <c r="AD27" s="212"/>
      <c r="AE27" s="212"/>
      <c r="AF27" s="212"/>
      <c r="AG27" s="212" t="s">
        <v>288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8" t="s">
        <v>1169</v>
      </c>
      <c r="D28" s="259"/>
      <c r="E28" s="260">
        <v>584.91904</v>
      </c>
      <c r="F28" s="222"/>
      <c r="G28" s="222"/>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290</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0.399999999999999" outlineLevel="1" x14ac:dyDescent="0.25">
      <c r="A29" s="235">
        <v>6</v>
      </c>
      <c r="B29" s="236" t="s">
        <v>1170</v>
      </c>
      <c r="C29" s="253" t="s">
        <v>1171</v>
      </c>
      <c r="D29" s="237" t="s">
        <v>283</v>
      </c>
      <c r="E29" s="238">
        <v>90</v>
      </c>
      <c r="F29" s="239"/>
      <c r="G29" s="240">
        <f>ROUND(E29*F29,2)</f>
        <v>0</v>
      </c>
      <c r="H29" s="239"/>
      <c r="I29" s="240">
        <f>ROUND(E29*H29,2)</f>
        <v>0</v>
      </c>
      <c r="J29" s="239"/>
      <c r="K29" s="240">
        <f>ROUND(E29*J29,2)</f>
        <v>0</v>
      </c>
      <c r="L29" s="240">
        <v>21</v>
      </c>
      <c r="M29" s="240">
        <f>G29*(1+L29/100)</f>
        <v>0</v>
      </c>
      <c r="N29" s="240">
        <v>0</v>
      </c>
      <c r="O29" s="240">
        <f>ROUND(E29*N29,2)</f>
        <v>0</v>
      </c>
      <c r="P29" s="240">
        <v>0</v>
      </c>
      <c r="Q29" s="240">
        <f>ROUND(E29*P29,2)</f>
        <v>0</v>
      </c>
      <c r="R29" s="240" t="s">
        <v>284</v>
      </c>
      <c r="S29" s="240" t="s">
        <v>263</v>
      </c>
      <c r="T29" s="241" t="s">
        <v>263</v>
      </c>
      <c r="U29" s="222">
        <v>0.65200000000000002</v>
      </c>
      <c r="V29" s="222">
        <f>ROUND(E29*U29,2)</f>
        <v>58.68</v>
      </c>
      <c r="W29" s="222"/>
      <c r="X29" s="222" t="s">
        <v>285</v>
      </c>
      <c r="Y29" s="212"/>
      <c r="Z29" s="212"/>
      <c r="AA29" s="212"/>
      <c r="AB29" s="212"/>
      <c r="AC29" s="212"/>
      <c r="AD29" s="212"/>
      <c r="AE29" s="212"/>
      <c r="AF29" s="212"/>
      <c r="AG29" s="212" t="s">
        <v>286</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19"/>
      <c r="B30" s="220"/>
      <c r="C30" s="268" t="s">
        <v>1172</v>
      </c>
      <c r="D30" s="259"/>
      <c r="E30" s="260">
        <v>90</v>
      </c>
      <c r="F30" s="222"/>
      <c r="G30" s="222"/>
      <c r="H30" s="222"/>
      <c r="I30" s="222"/>
      <c r="J30" s="222"/>
      <c r="K30" s="222"/>
      <c r="L30" s="222"/>
      <c r="M30" s="222"/>
      <c r="N30" s="222"/>
      <c r="O30" s="222"/>
      <c r="P30" s="222"/>
      <c r="Q30" s="222"/>
      <c r="R30" s="222"/>
      <c r="S30" s="222"/>
      <c r="T30" s="222"/>
      <c r="U30" s="222"/>
      <c r="V30" s="222"/>
      <c r="W30" s="222"/>
      <c r="X30" s="222"/>
      <c r="Y30" s="212"/>
      <c r="Z30" s="212"/>
      <c r="AA30" s="212"/>
      <c r="AB30" s="212"/>
      <c r="AC30" s="212"/>
      <c r="AD30" s="212"/>
      <c r="AE30" s="212"/>
      <c r="AF30" s="212"/>
      <c r="AG30" s="212" t="s">
        <v>290</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0.399999999999999" outlineLevel="1" x14ac:dyDescent="0.25">
      <c r="A31" s="244">
        <v>7</v>
      </c>
      <c r="B31" s="245" t="s">
        <v>301</v>
      </c>
      <c r="C31" s="255" t="s">
        <v>302</v>
      </c>
      <c r="D31" s="246" t="s">
        <v>283</v>
      </c>
      <c r="E31" s="247">
        <v>984.91904</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t="s">
        <v>284</v>
      </c>
      <c r="S31" s="249" t="s">
        <v>263</v>
      </c>
      <c r="T31" s="250" t="s">
        <v>263</v>
      </c>
      <c r="U31" s="222">
        <v>8.9999999999999993E-3</v>
      </c>
      <c r="V31" s="222">
        <f>ROUND(E31*U31,2)</f>
        <v>8.86</v>
      </c>
      <c r="W31" s="222"/>
      <c r="X31" s="222" t="s">
        <v>285</v>
      </c>
      <c r="Y31" s="212"/>
      <c r="Z31" s="212"/>
      <c r="AA31" s="212"/>
      <c r="AB31" s="212"/>
      <c r="AC31" s="212"/>
      <c r="AD31" s="212"/>
      <c r="AE31" s="212"/>
      <c r="AF31" s="212"/>
      <c r="AG31" s="212" t="s">
        <v>286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35">
        <v>8</v>
      </c>
      <c r="B32" s="236" t="s">
        <v>1023</v>
      </c>
      <c r="C32" s="253" t="s">
        <v>1024</v>
      </c>
      <c r="D32" s="237" t="s">
        <v>283</v>
      </c>
      <c r="E32" s="238">
        <v>42.80744</v>
      </c>
      <c r="F32" s="239"/>
      <c r="G32" s="240">
        <f>ROUND(E32*F32,2)</f>
        <v>0</v>
      </c>
      <c r="H32" s="239"/>
      <c r="I32" s="240">
        <f>ROUND(E32*H32,2)</f>
        <v>0</v>
      </c>
      <c r="J32" s="239"/>
      <c r="K32" s="240">
        <f>ROUND(E32*J32,2)</f>
        <v>0</v>
      </c>
      <c r="L32" s="240">
        <v>21</v>
      </c>
      <c r="M32" s="240">
        <f>G32*(1+L32/100)</f>
        <v>0</v>
      </c>
      <c r="N32" s="240">
        <v>1.7</v>
      </c>
      <c r="O32" s="240">
        <f>ROUND(E32*N32,2)</f>
        <v>72.77</v>
      </c>
      <c r="P32" s="240">
        <v>0</v>
      </c>
      <c r="Q32" s="240">
        <f>ROUND(E32*P32,2)</f>
        <v>0</v>
      </c>
      <c r="R32" s="240" t="s">
        <v>284</v>
      </c>
      <c r="S32" s="240" t="s">
        <v>263</v>
      </c>
      <c r="T32" s="241" t="s">
        <v>263</v>
      </c>
      <c r="U32" s="222">
        <v>1.587</v>
      </c>
      <c r="V32" s="222">
        <f>ROUND(E32*U32,2)</f>
        <v>67.94</v>
      </c>
      <c r="W32" s="222"/>
      <c r="X32" s="222" t="s">
        <v>285</v>
      </c>
      <c r="Y32" s="212"/>
      <c r="Z32" s="212"/>
      <c r="AA32" s="212"/>
      <c r="AB32" s="212"/>
      <c r="AC32" s="212"/>
      <c r="AD32" s="212"/>
      <c r="AE32" s="212"/>
      <c r="AF32" s="212"/>
      <c r="AG32" s="212" t="s">
        <v>286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1" outlineLevel="1" x14ac:dyDescent="0.25">
      <c r="A33" s="219"/>
      <c r="B33" s="220"/>
      <c r="C33" s="267" t="s">
        <v>1173</v>
      </c>
      <c r="D33" s="263"/>
      <c r="E33" s="263"/>
      <c r="F33" s="263"/>
      <c r="G33" s="263"/>
      <c r="H33" s="222"/>
      <c r="I33" s="222"/>
      <c r="J33" s="222"/>
      <c r="K33" s="222"/>
      <c r="L33" s="222"/>
      <c r="M33" s="222"/>
      <c r="N33" s="222"/>
      <c r="O33" s="222"/>
      <c r="P33" s="222"/>
      <c r="Q33" s="222"/>
      <c r="R33" s="222"/>
      <c r="S33" s="222"/>
      <c r="T33" s="222"/>
      <c r="U33" s="222"/>
      <c r="V33" s="222"/>
      <c r="W33" s="222"/>
      <c r="X33" s="222"/>
      <c r="Y33" s="212"/>
      <c r="Z33" s="212"/>
      <c r="AA33" s="212"/>
      <c r="AB33" s="212"/>
      <c r="AC33" s="212"/>
      <c r="AD33" s="212"/>
      <c r="AE33" s="212"/>
      <c r="AF33" s="212"/>
      <c r="AG33" s="212" t="s">
        <v>288</v>
      </c>
      <c r="AH33" s="212"/>
      <c r="AI33" s="212"/>
      <c r="AJ33" s="212"/>
      <c r="AK33" s="212"/>
      <c r="AL33" s="212"/>
      <c r="AM33" s="212"/>
      <c r="AN33" s="212"/>
      <c r="AO33" s="212"/>
      <c r="AP33" s="212"/>
      <c r="AQ33" s="212"/>
      <c r="AR33" s="212"/>
      <c r="AS33" s="212"/>
      <c r="AT33" s="212"/>
      <c r="AU33" s="212"/>
      <c r="AV33" s="212"/>
      <c r="AW33" s="212"/>
      <c r="AX33" s="212"/>
      <c r="AY33" s="212"/>
      <c r="AZ33" s="212"/>
      <c r="BA33" s="242" t="str">
        <f>C33</f>
        <v>sypaninou z vhodných hornin tř. 1 - 4 nebo materiálem připraveným podél výkopu ve vzdálenosti do 3 m od jeho kraje, pro jakoukoliv hloubku výkopu a jakoukoliv míru zhutnění,</v>
      </c>
      <c r="BB33" s="212"/>
      <c r="BC33" s="212"/>
      <c r="BD33" s="212"/>
      <c r="BE33" s="212"/>
      <c r="BF33" s="212"/>
      <c r="BG33" s="212"/>
      <c r="BH33" s="212"/>
    </row>
    <row r="34" spans="1:60" outlineLevel="1" x14ac:dyDescent="0.25">
      <c r="A34" s="219"/>
      <c r="B34" s="220"/>
      <c r="C34" s="268" t="s">
        <v>1174</v>
      </c>
      <c r="D34" s="259"/>
      <c r="E34" s="260">
        <v>42.80744</v>
      </c>
      <c r="F34" s="222"/>
      <c r="G34" s="222"/>
      <c r="H34" s="222"/>
      <c r="I34" s="222"/>
      <c r="J34" s="222"/>
      <c r="K34" s="222"/>
      <c r="L34" s="222"/>
      <c r="M34" s="222"/>
      <c r="N34" s="222"/>
      <c r="O34" s="222"/>
      <c r="P34" s="222"/>
      <c r="Q34" s="222"/>
      <c r="R34" s="222"/>
      <c r="S34" s="222"/>
      <c r="T34" s="222"/>
      <c r="U34" s="222"/>
      <c r="V34" s="222"/>
      <c r="W34" s="222"/>
      <c r="X34" s="222"/>
      <c r="Y34" s="212"/>
      <c r="Z34" s="212"/>
      <c r="AA34" s="212"/>
      <c r="AB34" s="212"/>
      <c r="AC34" s="212"/>
      <c r="AD34" s="212"/>
      <c r="AE34" s="212"/>
      <c r="AF34" s="212"/>
      <c r="AG34" s="212" t="s">
        <v>290</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5">
        <v>9</v>
      </c>
      <c r="B35" s="236" t="s">
        <v>1175</v>
      </c>
      <c r="C35" s="253" t="s">
        <v>1176</v>
      </c>
      <c r="D35" s="237" t="s">
        <v>283</v>
      </c>
      <c r="E35" s="238">
        <v>90</v>
      </c>
      <c r="F35" s="239"/>
      <c r="G35" s="240">
        <f>ROUND(E35*F35,2)</f>
        <v>0</v>
      </c>
      <c r="H35" s="239"/>
      <c r="I35" s="240">
        <f>ROUND(E35*H35,2)</f>
        <v>0</v>
      </c>
      <c r="J35" s="239"/>
      <c r="K35" s="240">
        <f>ROUND(E35*J35,2)</f>
        <v>0</v>
      </c>
      <c r="L35" s="240">
        <v>21</v>
      </c>
      <c r="M35" s="240">
        <f>G35*(1+L35/100)</f>
        <v>0</v>
      </c>
      <c r="N35" s="240">
        <v>0</v>
      </c>
      <c r="O35" s="240">
        <f>ROUND(E35*N35,2)</f>
        <v>0</v>
      </c>
      <c r="P35" s="240">
        <v>0</v>
      </c>
      <c r="Q35" s="240">
        <f>ROUND(E35*P35,2)</f>
        <v>0</v>
      </c>
      <c r="R35" s="240" t="s">
        <v>284</v>
      </c>
      <c r="S35" s="240" t="s">
        <v>263</v>
      </c>
      <c r="T35" s="241" t="s">
        <v>263</v>
      </c>
      <c r="U35" s="222">
        <v>2.1949999999999998</v>
      </c>
      <c r="V35" s="222">
        <f>ROUND(E35*U35,2)</f>
        <v>197.55</v>
      </c>
      <c r="W35" s="222"/>
      <c r="X35" s="222" t="s">
        <v>285</v>
      </c>
      <c r="Y35" s="212"/>
      <c r="Z35" s="212"/>
      <c r="AA35" s="212"/>
      <c r="AB35" s="212"/>
      <c r="AC35" s="212"/>
      <c r="AD35" s="212"/>
      <c r="AE35" s="212"/>
      <c r="AF35" s="212"/>
      <c r="AG35" s="212" t="s">
        <v>286</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19"/>
      <c r="B36" s="220"/>
      <c r="C36" s="267" t="s">
        <v>1177</v>
      </c>
      <c r="D36" s="263"/>
      <c r="E36" s="263"/>
      <c r="F36" s="263"/>
      <c r="G36" s="263"/>
      <c r="H36" s="222"/>
      <c r="I36" s="222"/>
      <c r="J36" s="222"/>
      <c r="K36" s="222"/>
      <c r="L36" s="222"/>
      <c r="M36" s="222"/>
      <c r="N36" s="222"/>
      <c r="O36" s="222"/>
      <c r="P36" s="222"/>
      <c r="Q36" s="222"/>
      <c r="R36" s="222"/>
      <c r="S36" s="222"/>
      <c r="T36" s="222"/>
      <c r="U36" s="222"/>
      <c r="V36" s="222"/>
      <c r="W36" s="222"/>
      <c r="X36" s="222"/>
      <c r="Y36" s="212"/>
      <c r="Z36" s="212"/>
      <c r="AA36" s="212"/>
      <c r="AB36" s="212"/>
      <c r="AC36" s="212"/>
      <c r="AD36" s="212"/>
      <c r="AE36" s="212"/>
      <c r="AF36" s="212"/>
      <c r="AG36" s="212" t="s">
        <v>288</v>
      </c>
      <c r="AH36" s="212"/>
      <c r="AI36" s="212"/>
      <c r="AJ36" s="212"/>
      <c r="AK36" s="212"/>
      <c r="AL36" s="212"/>
      <c r="AM36" s="212"/>
      <c r="AN36" s="212"/>
      <c r="AO36" s="212"/>
      <c r="AP36" s="212"/>
      <c r="AQ36" s="212"/>
      <c r="AR36" s="212"/>
      <c r="AS36" s="212"/>
      <c r="AT36" s="212"/>
      <c r="AU36" s="212"/>
      <c r="AV36" s="212"/>
      <c r="AW36" s="212"/>
      <c r="AX36" s="212"/>
      <c r="AY36" s="212"/>
      <c r="AZ36" s="212"/>
      <c r="BA36" s="242" t="str">
        <f>C36</f>
        <v>sypaninou z vhodných hornin tř. 1 - 4 nebo materiálem, uloženým ve vzdálenosti do 30 m od vnějšího kraje objektu, pro jakoukoliv míru zhutnění,</v>
      </c>
      <c r="BB36" s="212"/>
      <c r="BC36" s="212"/>
      <c r="BD36" s="212"/>
      <c r="BE36" s="212"/>
      <c r="BF36" s="212"/>
      <c r="BG36" s="212"/>
      <c r="BH36" s="212"/>
    </row>
    <row r="37" spans="1:60" outlineLevel="1" x14ac:dyDescent="0.25">
      <c r="A37" s="219"/>
      <c r="B37" s="220"/>
      <c r="C37" s="268" t="s">
        <v>1178</v>
      </c>
      <c r="D37" s="259"/>
      <c r="E37" s="260">
        <v>72</v>
      </c>
      <c r="F37" s="222"/>
      <c r="G37" s="222"/>
      <c r="H37" s="222"/>
      <c r="I37" s="222"/>
      <c r="J37" s="222"/>
      <c r="K37" s="222"/>
      <c r="L37" s="222"/>
      <c r="M37" s="222"/>
      <c r="N37" s="222"/>
      <c r="O37" s="222"/>
      <c r="P37" s="222"/>
      <c r="Q37" s="222"/>
      <c r="R37" s="222"/>
      <c r="S37" s="222"/>
      <c r="T37" s="222"/>
      <c r="U37" s="222"/>
      <c r="V37" s="222"/>
      <c r="W37" s="222"/>
      <c r="X37" s="222"/>
      <c r="Y37" s="212"/>
      <c r="Z37" s="212"/>
      <c r="AA37" s="212"/>
      <c r="AB37" s="212"/>
      <c r="AC37" s="212"/>
      <c r="AD37" s="212"/>
      <c r="AE37" s="212"/>
      <c r="AF37" s="212"/>
      <c r="AG37" s="212" t="s">
        <v>290</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19"/>
      <c r="B38" s="220"/>
      <c r="C38" s="268" t="s">
        <v>1179</v>
      </c>
      <c r="D38" s="259"/>
      <c r="E38" s="260">
        <v>18</v>
      </c>
      <c r="F38" s="222"/>
      <c r="G38" s="222"/>
      <c r="H38" s="222"/>
      <c r="I38" s="222"/>
      <c r="J38" s="222"/>
      <c r="K38" s="222"/>
      <c r="L38" s="222"/>
      <c r="M38" s="222"/>
      <c r="N38" s="222"/>
      <c r="O38" s="222"/>
      <c r="P38" s="222"/>
      <c r="Q38" s="222"/>
      <c r="R38" s="222"/>
      <c r="S38" s="222"/>
      <c r="T38" s="222"/>
      <c r="U38" s="222"/>
      <c r="V38" s="222"/>
      <c r="W38" s="222"/>
      <c r="X38" s="222"/>
      <c r="Y38" s="212"/>
      <c r="Z38" s="212"/>
      <c r="AA38" s="212"/>
      <c r="AB38" s="212"/>
      <c r="AC38" s="212"/>
      <c r="AD38" s="212"/>
      <c r="AE38" s="212"/>
      <c r="AF38" s="212"/>
      <c r="AG38" s="212" t="s">
        <v>290</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5">
        <v>10</v>
      </c>
      <c r="B39" s="236" t="s">
        <v>1180</v>
      </c>
      <c r="C39" s="253" t="s">
        <v>1181</v>
      </c>
      <c r="D39" s="237" t="s">
        <v>283</v>
      </c>
      <c r="E39" s="238">
        <v>90</v>
      </c>
      <c r="F39" s="239"/>
      <c r="G39" s="240">
        <f>ROUND(E39*F39,2)</f>
        <v>0</v>
      </c>
      <c r="H39" s="239"/>
      <c r="I39" s="240">
        <f>ROUND(E39*H39,2)</f>
        <v>0</v>
      </c>
      <c r="J39" s="239"/>
      <c r="K39" s="240">
        <f>ROUND(E39*J39,2)</f>
        <v>0</v>
      </c>
      <c r="L39" s="240">
        <v>21</v>
      </c>
      <c r="M39" s="240">
        <f>G39*(1+L39/100)</f>
        <v>0</v>
      </c>
      <c r="N39" s="240">
        <v>0</v>
      </c>
      <c r="O39" s="240">
        <f>ROUND(E39*N39,2)</f>
        <v>0</v>
      </c>
      <c r="P39" s="240">
        <v>0</v>
      </c>
      <c r="Q39" s="240">
        <f>ROUND(E39*P39,2)</f>
        <v>0</v>
      </c>
      <c r="R39" s="240" t="s">
        <v>284</v>
      </c>
      <c r="S39" s="240" t="s">
        <v>263</v>
      </c>
      <c r="T39" s="241" t="s">
        <v>263</v>
      </c>
      <c r="U39" s="222">
        <v>0.997</v>
      </c>
      <c r="V39" s="222">
        <f>ROUND(E39*U39,2)</f>
        <v>89.73</v>
      </c>
      <c r="W39" s="222"/>
      <c r="X39" s="222" t="s">
        <v>285</v>
      </c>
      <c r="Y39" s="212"/>
      <c r="Z39" s="212"/>
      <c r="AA39" s="212"/>
      <c r="AB39" s="212"/>
      <c r="AC39" s="212"/>
      <c r="AD39" s="212"/>
      <c r="AE39" s="212"/>
      <c r="AF39" s="212"/>
      <c r="AG39" s="212" t="s">
        <v>286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19"/>
      <c r="B40" s="220"/>
      <c r="C40" s="267" t="s">
        <v>1177</v>
      </c>
      <c r="D40" s="263"/>
      <c r="E40" s="263"/>
      <c r="F40" s="263"/>
      <c r="G40" s="263"/>
      <c r="H40" s="222"/>
      <c r="I40" s="222"/>
      <c r="J40" s="222"/>
      <c r="K40" s="222"/>
      <c r="L40" s="222"/>
      <c r="M40" s="222"/>
      <c r="N40" s="222"/>
      <c r="O40" s="222"/>
      <c r="P40" s="222"/>
      <c r="Q40" s="222"/>
      <c r="R40" s="222"/>
      <c r="S40" s="222"/>
      <c r="T40" s="222"/>
      <c r="U40" s="222"/>
      <c r="V40" s="222"/>
      <c r="W40" s="222"/>
      <c r="X40" s="222"/>
      <c r="Y40" s="212"/>
      <c r="Z40" s="212"/>
      <c r="AA40" s="212"/>
      <c r="AB40" s="212"/>
      <c r="AC40" s="212"/>
      <c r="AD40" s="212"/>
      <c r="AE40" s="212"/>
      <c r="AF40" s="212"/>
      <c r="AG40" s="212" t="s">
        <v>288</v>
      </c>
      <c r="AH40" s="212"/>
      <c r="AI40" s="212"/>
      <c r="AJ40" s="212"/>
      <c r="AK40" s="212"/>
      <c r="AL40" s="212"/>
      <c r="AM40" s="212"/>
      <c r="AN40" s="212"/>
      <c r="AO40" s="212"/>
      <c r="AP40" s="212"/>
      <c r="AQ40" s="212"/>
      <c r="AR40" s="212"/>
      <c r="AS40" s="212"/>
      <c r="AT40" s="212"/>
      <c r="AU40" s="212"/>
      <c r="AV40" s="212"/>
      <c r="AW40" s="212"/>
      <c r="AX40" s="212"/>
      <c r="AY40" s="212"/>
      <c r="AZ40" s="212"/>
      <c r="BA40" s="242" t="str">
        <f>C40</f>
        <v>sypaninou z vhodných hornin tř. 1 - 4 nebo materiálem, uloženým ve vzdálenosti do 30 m od vnějšího kraje objektu, pro jakoukoliv míru zhutnění,</v>
      </c>
      <c r="BB40" s="212"/>
      <c r="BC40" s="212"/>
      <c r="BD40" s="212"/>
      <c r="BE40" s="212"/>
      <c r="BF40" s="212"/>
      <c r="BG40" s="212"/>
      <c r="BH40" s="212"/>
    </row>
    <row r="41" spans="1:60" outlineLevel="1" x14ac:dyDescent="0.25">
      <c r="A41" s="219"/>
      <c r="B41" s="220"/>
      <c r="C41" s="268" t="s">
        <v>1178</v>
      </c>
      <c r="D41" s="259"/>
      <c r="E41" s="260">
        <v>72</v>
      </c>
      <c r="F41" s="222"/>
      <c r="G41" s="222"/>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290</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19"/>
      <c r="B42" s="220"/>
      <c r="C42" s="268" t="s">
        <v>1179</v>
      </c>
      <c r="D42" s="259"/>
      <c r="E42" s="260">
        <v>18</v>
      </c>
      <c r="F42" s="222"/>
      <c r="G42" s="222"/>
      <c r="H42" s="222"/>
      <c r="I42" s="222"/>
      <c r="J42" s="222"/>
      <c r="K42" s="222"/>
      <c r="L42" s="222"/>
      <c r="M42" s="222"/>
      <c r="N42" s="222"/>
      <c r="O42" s="222"/>
      <c r="P42" s="222"/>
      <c r="Q42" s="222"/>
      <c r="R42" s="222"/>
      <c r="S42" s="222"/>
      <c r="T42" s="222"/>
      <c r="U42" s="222"/>
      <c r="V42" s="222"/>
      <c r="W42" s="222"/>
      <c r="X42" s="222"/>
      <c r="Y42" s="212"/>
      <c r="Z42" s="212"/>
      <c r="AA42" s="212"/>
      <c r="AB42" s="212"/>
      <c r="AC42" s="212"/>
      <c r="AD42" s="212"/>
      <c r="AE42" s="212"/>
      <c r="AF42" s="212"/>
      <c r="AG42" s="212" t="s">
        <v>290</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35">
        <v>11</v>
      </c>
      <c r="B43" s="236" t="s">
        <v>307</v>
      </c>
      <c r="C43" s="253" t="s">
        <v>308</v>
      </c>
      <c r="D43" s="237" t="s">
        <v>309</v>
      </c>
      <c r="E43" s="238">
        <v>428.07440000000003</v>
      </c>
      <c r="F43" s="239"/>
      <c r="G43" s="240">
        <f>ROUND(E43*F43,2)</f>
        <v>0</v>
      </c>
      <c r="H43" s="239"/>
      <c r="I43" s="240">
        <f>ROUND(E43*H43,2)</f>
        <v>0</v>
      </c>
      <c r="J43" s="239"/>
      <c r="K43" s="240">
        <f>ROUND(E43*J43,2)</f>
        <v>0</v>
      </c>
      <c r="L43" s="240">
        <v>21</v>
      </c>
      <c r="M43" s="240">
        <f>G43*(1+L43/100)</f>
        <v>0</v>
      </c>
      <c r="N43" s="240">
        <v>0</v>
      </c>
      <c r="O43" s="240">
        <f>ROUND(E43*N43,2)</f>
        <v>0</v>
      </c>
      <c r="P43" s="240">
        <v>0</v>
      </c>
      <c r="Q43" s="240">
        <f>ROUND(E43*P43,2)</f>
        <v>0</v>
      </c>
      <c r="R43" s="240" t="s">
        <v>284</v>
      </c>
      <c r="S43" s="240" t="s">
        <v>263</v>
      </c>
      <c r="T43" s="241" t="s">
        <v>263</v>
      </c>
      <c r="U43" s="222">
        <v>1.7999999999999999E-2</v>
      </c>
      <c r="V43" s="222">
        <f>ROUND(E43*U43,2)</f>
        <v>7.71</v>
      </c>
      <c r="W43" s="222"/>
      <c r="X43" s="222" t="s">
        <v>285</v>
      </c>
      <c r="Y43" s="212"/>
      <c r="Z43" s="212"/>
      <c r="AA43" s="212"/>
      <c r="AB43" s="212"/>
      <c r="AC43" s="212"/>
      <c r="AD43" s="212"/>
      <c r="AE43" s="212"/>
      <c r="AF43" s="212"/>
      <c r="AG43" s="212" t="s">
        <v>286</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19"/>
      <c r="B44" s="220"/>
      <c r="C44" s="267" t="s">
        <v>310</v>
      </c>
      <c r="D44" s="263"/>
      <c r="E44" s="263"/>
      <c r="F44" s="263"/>
      <c r="G44" s="263"/>
      <c r="H44" s="222"/>
      <c r="I44" s="222"/>
      <c r="J44" s="222"/>
      <c r="K44" s="222"/>
      <c r="L44" s="222"/>
      <c r="M44" s="222"/>
      <c r="N44" s="222"/>
      <c r="O44" s="222"/>
      <c r="P44" s="222"/>
      <c r="Q44" s="222"/>
      <c r="R44" s="222"/>
      <c r="S44" s="222"/>
      <c r="T44" s="222"/>
      <c r="U44" s="222"/>
      <c r="V44" s="222"/>
      <c r="W44" s="222"/>
      <c r="X44" s="222"/>
      <c r="Y44" s="212"/>
      <c r="Z44" s="212"/>
      <c r="AA44" s="212"/>
      <c r="AB44" s="212"/>
      <c r="AC44" s="212"/>
      <c r="AD44" s="212"/>
      <c r="AE44" s="212"/>
      <c r="AF44" s="212"/>
      <c r="AG44" s="212" t="s">
        <v>288</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19"/>
      <c r="B45" s="220"/>
      <c r="C45" s="268" t="s">
        <v>1182</v>
      </c>
      <c r="D45" s="259"/>
      <c r="E45" s="260">
        <v>408.07440000000003</v>
      </c>
      <c r="F45" s="222"/>
      <c r="G45" s="222"/>
      <c r="H45" s="222"/>
      <c r="I45" s="222"/>
      <c r="J45" s="222"/>
      <c r="K45" s="222"/>
      <c r="L45" s="222"/>
      <c r="M45" s="222"/>
      <c r="N45" s="222"/>
      <c r="O45" s="222"/>
      <c r="P45" s="222"/>
      <c r="Q45" s="222"/>
      <c r="R45" s="222"/>
      <c r="S45" s="222"/>
      <c r="T45" s="222"/>
      <c r="U45" s="222"/>
      <c r="V45" s="222"/>
      <c r="W45" s="222"/>
      <c r="X45" s="222"/>
      <c r="Y45" s="212"/>
      <c r="Z45" s="212"/>
      <c r="AA45" s="212"/>
      <c r="AB45" s="212"/>
      <c r="AC45" s="212"/>
      <c r="AD45" s="212"/>
      <c r="AE45" s="212"/>
      <c r="AF45" s="212"/>
      <c r="AG45" s="212" t="s">
        <v>290</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19"/>
      <c r="B46" s="220"/>
      <c r="C46" s="268" t="s">
        <v>1183</v>
      </c>
      <c r="D46" s="259"/>
      <c r="E46" s="260">
        <v>20</v>
      </c>
      <c r="F46" s="222"/>
      <c r="G46" s="222"/>
      <c r="H46" s="222"/>
      <c r="I46" s="222"/>
      <c r="J46" s="222"/>
      <c r="K46" s="222"/>
      <c r="L46" s="222"/>
      <c r="M46" s="222"/>
      <c r="N46" s="222"/>
      <c r="O46" s="222"/>
      <c r="P46" s="222"/>
      <c r="Q46" s="222"/>
      <c r="R46" s="222"/>
      <c r="S46" s="222"/>
      <c r="T46" s="222"/>
      <c r="U46" s="222"/>
      <c r="V46" s="222"/>
      <c r="W46" s="222"/>
      <c r="X46" s="222"/>
      <c r="Y46" s="212"/>
      <c r="Z46" s="212"/>
      <c r="AA46" s="212"/>
      <c r="AB46" s="212"/>
      <c r="AC46" s="212"/>
      <c r="AD46" s="212"/>
      <c r="AE46" s="212"/>
      <c r="AF46" s="212"/>
      <c r="AG46" s="212" t="s">
        <v>290</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35">
        <v>12</v>
      </c>
      <c r="B47" s="236" t="s">
        <v>1184</v>
      </c>
      <c r="C47" s="253" t="s">
        <v>1185</v>
      </c>
      <c r="D47" s="237" t="s">
        <v>309</v>
      </c>
      <c r="E47" s="238">
        <v>428.07440000000003</v>
      </c>
      <c r="F47" s="239"/>
      <c r="G47" s="240">
        <f>ROUND(E47*F47,2)</f>
        <v>0</v>
      </c>
      <c r="H47" s="239"/>
      <c r="I47" s="240">
        <f>ROUND(E47*H47,2)</f>
        <v>0</v>
      </c>
      <c r="J47" s="239"/>
      <c r="K47" s="240">
        <f>ROUND(E47*J47,2)</f>
        <v>0</v>
      </c>
      <c r="L47" s="240">
        <v>21</v>
      </c>
      <c r="M47" s="240">
        <f>G47*(1+L47/100)</f>
        <v>0</v>
      </c>
      <c r="N47" s="240">
        <v>5.0000000000000001E-4</v>
      </c>
      <c r="O47" s="240">
        <f>ROUND(E47*N47,2)</f>
        <v>0.21</v>
      </c>
      <c r="P47" s="240">
        <v>0</v>
      </c>
      <c r="Q47" s="240">
        <f>ROUND(E47*P47,2)</f>
        <v>0</v>
      </c>
      <c r="R47" s="240" t="s">
        <v>1186</v>
      </c>
      <c r="S47" s="240" t="s">
        <v>263</v>
      </c>
      <c r="T47" s="241" t="s">
        <v>263</v>
      </c>
      <c r="U47" s="222">
        <v>9.4E-2</v>
      </c>
      <c r="V47" s="222">
        <f>ROUND(E47*U47,2)</f>
        <v>40.24</v>
      </c>
      <c r="W47" s="222"/>
      <c r="X47" s="222" t="s">
        <v>285</v>
      </c>
      <c r="Y47" s="21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19"/>
      <c r="B48" s="220"/>
      <c r="C48" s="268" t="s">
        <v>1187</v>
      </c>
      <c r="D48" s="259"/>
      <c r="E48" s="260">
        <v>428.07440000000003</v>
      </c>
      <c r="F48" s="222"/>
      <c r="G48" s="222"/>
      <c r="H48" s="222"/>
      <c r="I48" s="222"/>
      <c r="J48" s="222"/>
      <c r="K48" s="222"/>
      <c r="L48" s="222"/>
      <c r="M48" s="222"/>
      <c r="N48" s="222"/>
      <c r="O48" s="222"/>
      <c r="P48" s="222"/>
      <c r="Q48" s="222"/>
      <c r="R48" s="222"/>
      <c r="S48" s="222"/>
      <c r="T48" s="222"/>
      <c r="U48" s="222"/>
      <c r="V48" s="222"/>
      <c r="W48" s="222"/>
      <c r="X48" s="222"/>
      <c r="Y48" s="212"/>
      <c r="Z48" s="212"/>
      <c r="AA48" s="212"/>
      <c r="AB48" s="212"/>
      <c r="AC48" s="212"/>
      <c r="AD48" s="212"/>
      <c r="AE48" s="212"/>
      <c r="AF48" s="212"/>
      <c r="AG48" s="212" t="s">
        <v>290</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x14ac:dyDescent="0.25">
      <c r="A49" s="225" t="s">
        <v>258</v>
      </c>
      <c r="B49" s="226" t="s">
        <v>168</v>
      </c>
      <c r="C49" s="252" t="s">
        <v>169</v>
      </c>
      <c r="D49" s="227"/>
      <c r="E49" s="228"/>
      <c r="F49" s="229"/>
      <c r="G49" s="229">
        <f>SUMIF(AG50:AG54,"&lt;&gt;NOR",G50:G54)</f>
        <v>0</v>
      </c>
      <c r="H49" s="229"/>
      <c r="I49" s="229">
        <f>SUM(I50:I54)</f>
        <v>0</v>
      </c>
      <c r="J49" s="229"/>
      <c r="K49" s="229">
        <f>SUM(K50:K54)</f>
        <v>0</v>
      </c>
      <c r="L49" s="229"/>
      <c r="M49" s="229">
        <f>SUM(M50:M54)</f>
        <v>0</v>
      </c>
      <c r="N49" s="229"/>
      <c r="O49" s="229">
        <f>SUM(O50:O54)</f>
        <v>524.30000000000007</v>
      </c>
      <c r="P49" s="229"/>
      <c r="Q49" s="229">
        <f>SUM(Q50:Q54)</f>
        <v>0</v>
      </c>
      <c r="R49" s="229"/>
      <c r="S49" s="229"/>
      <c r="T49" s="230"/>
      <c r="U49" s="224"/>
      <c r="V49" s="224">
        <f>SUM(V50:V54)</f>
        <v>68.17</v>
      </c>
      <c r="W49" s="224"/>
      <c r="X49" s="224"/>
      <c r="AG49" t="s">
        <v>259</v>
      </c>
    </row>
    <row r="50" spans="1:60" outlineLevel="1" x14ac:dyDescent="0.25">
      <c r="A50" s="235">
        <v>13</v>
      </c>
      <c r="B50" s="236" t="s">
        <v>1188</v>
      </c>
      <c r="C50" s="253" t="s">
        <v>1189</v>
      </c>
      <c r="D50" s="237" t="s">
        <v>309</v>
      </c>
      <c r="E50" s="238">
        <v>856.14880000000005</v>
      </c>
      <c r="F50" s="239"/>
      <c r="G50" s="240">
        <f>ROUND(E50*F50,2)</f>
        <v>0</v>
      </c>
      <c r="H50" s="239"/>
      <c r="I50" s="240">
        <f>ROUND(E50*H50,2)</f>
        <v>0</v>
      </c>
      <c r="J50" s="239"/>
      <c r="K50" s="240">
        <f>ROUND(E50*J50,2)</f>
        <v>0</v>
      </c>
      <c r="L50" s="240">
        <v>21</v>
      </c>
      <c r="M50" s="240">
        <f>G50*(1+L50/100)</f>
        <v>0</v>
      </c>
      <c r="N50" s="240">
        <v>0.50600999999999996</v>
      </c>
      <c r="O50" s="240">
        <f>ROUND(E50*N50,2)</f>
        <v>433.22</v>
      </c>
      <c r="P50" s="240">
        <v>0</v>
      </c>
      <c r="Q50" s="240">
        <f>ROUND(E50*P50,2)</f>
        <v>0</v>
      </c>
      <c r="R50" s="240" t="s">
        <v>1190</v>
      </c>
      <c r="S50" s="240" t="s">
        <v>263</v>
      </c>
      <c r="T50" s="241" t="s">
        <v>263</v>
      </c>
      <c r="U50" s="222">
        <v>0.02</v>
      </c>
      <c r="V50" s="222">
        <f>ROUND(E50*U50,2)</f>
        <v>17.12</v>
      </c>
      <c r="W50" s="222"/>
      <c r="X50" s="222" t="s">
        <v>285</v>
      </c>
      <c r="Y50" s="212"/>
      <c r="Z50" s="212"/>
      <c r="AA50" s="212"/>
      <c r="AB50" s="212"/>
      <c r="AC50" s="212"/>
      <c r="AD50" s="212"/>
      <c r="AE50" s="212"/>
      <c r="AF50" s="212"/>
      <c r="AG50" s="212" t="s">
        <v>286</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19"/>
      <c r="B51" s="220"/>
      <c r="C51" s="267" t="s">
        <v>1191</v>
      </c>
      <c r="D51" s="263"/>
      <c r="E51" s="263"/>
      <c r="F51" s="263"/>
      <c r="G51" s="263"/>
      <c r="H51" s="222"/>
      <c r="I51" s="222"/>
      <c r="J51" s="222"/>
      <c r="K51" s="222"/>
      <c r="L51" s="222"/>
      <c r="M51" s="222"/>
      <c r="N51" s="222"/>
      <c r="O51" s="222"/>
      <c r="P51" s="222"/>
      <c r="Q51" s="222"/>
      <c r="R51" s="222"/>
      <c r="S51" s="222"/>
      <c r="T51" s="222"/>
      <c r="U51" s="222"/>
      <c r="V51" s="222"/>
      <c r="W51" s="222"/>
      <c r="X51" s="222"/>
      <c r="Y51" s="212"/>
      <c r="Z51" s="212"/>
      <c r="AA51" s="212"/>
      <c r="AB51" s="212"/>
      <c r="AC51" s="212"/>
      <c r="AD51" s="212"/>
      <c r="AE51" s="212"/>
      <c r="AF51" s="212"/>
      <c r="AG51" s="212" t="s">
        <v>288</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19"/>
      <c r="B52" s="220"/>
      <c r="C52" s="268" t="s">
        <v>1192</v>
      </c>
      <c r="D52" s="259"/>
      <c r="E52" s="260">
        <v>856.14880000000005</v>
      </c>
      <c r="F52" s="222"/>
      <c r="G52" s="222"/>
      <c r="H52" s="222"/>
      <c r="I52" s="222"/>
      <c r="J52" s="222"/>
      <c r="K52" s="222"/>
      <c r="L52" s="222"/>
      <c r="M52" s="222"/>
      <c r="N52" s="222"/>
      <c r="O52" s="222"/>
      <c r="P52" s="222"/>
      <c r="Q52" s="222"/>
      <c r="R52" s="222"/>
      <c r="S52" s="222"/>
      <c r="T52" s="222"/>
      <c r="U52" s="222"/>
      <c r="V52" s="222"/>
      <c r="W52" s="222"/>
      <c r="X52" s="222"/>
      <c r="Y52" s="212"/>
      <c r="Z52" s="212"/>
      <c r="AA52" s="212"/>
      <c r="AB52" s="212"/>
      <c r="AC52" s="212"/>
      <c r="AD52" s="212"/>
      <c r="AE52" s="212"/>
      <c r="AF52" s="212"/>
      <c r="AG52" s="212" t="s">
        <v>290</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35">
        <v>14</v>
      </c>
      <c r="B53" s="236" t="s">
        <v>1193</v>
      </c>
      <c r="C53" s="253" t="s">
        <v>1194</v>
      </c>
      <c r="D53" s="237" t="s">
        <v>309</v>
      </c>
      <c r="E53" s="238">
        <v>359.49860000000001</v>
      </c>
      <c r="F53" s="239"/>
      <c r="G53" s="240">
        <f>ROUND(E53*F53,2)</f>
        <v>0</v>
      </c>
      <c r="H53" s="239"/>
      <c r="I53" s="240">
        <f>ROUND(E53*H53,2)</f>
        <v>0</v>
      </c>
      <c r="J53" s="239"/>
      <c r="K53" s="240">
        <f>ROUND(E53*J53,2)</f>
        <v>0</v>
      </c>
      <c r="L53" s="240">
        <v>21</v>
      </c>
      <c r="M53" s="240">
        <f>G53*(1+L53/100)</f>
        <v>0</v>
      </c>
      <c r="N53" s="240">
        <v>0.25335999999999997</v>
      </c>
      <c r="O53" s="240">
        <f>ROUND(E53*N53,2)</f>
        <v>91.08</v>
      </c>
      <c r="P53" s="240">
        <v>0</v>
      </c>
      <c r="Q53" s="240">
        <f>ROUND(E53*P53,2)</f>
        <v>0</v>
      </c>
      <c r="R53" s="240" t="s">
        <v>1190</v>
      </c>
      <c r="S53" s="240" t="s">
        <v>263</v>
      </c>
      <c r="T53" s="241" t="s">
        <v>263</v>
      </c>
      <c r="U53" s="222">
        <v>0.14199999999999999</v>
      </c>
      <c r="V53" s="222">
        <f>ROUND(E53*U53,2)</f>
        <v>51.05</v>
      </c>
      <c r="W53" s="222"/>
      <c r="X53" s="222" t="s">
        <v>285</v>
      </c>
      <c r="Y53" s="212"/>
      <c r="Z53" s="212"/>
      <c r="AA53" s="212"/>
      <c r="AB53" s="212"/>
      <c r="AC53" s="212"/>
      <c r="AD53" s="212"/>
      <c r="AE53" s="212"/>
      <c r="AF53" s="212"/>
      <c r="AG53" s="212" t="s">
        <v>286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19"/>
      <c r="B54" s="220"/>
      <c r="C54" s="268" t="s">
        <v>1195</v>
      </c>
      <c r="D54" s="259"/>
      <c r="E54" s="260">
        <v>359.49860000000001</v>
      </c>
      <c r="F54" s="222"/>
      <c r="G54" s="222"/>
      <c r="H54" s="222"/>
      <c r="I54" s="222"/>
      <c r="J54" s="222"/>
      <c r="K54" s="222"/>
      <c r="L54" s="222"/>
      <c r="M54" s="222"/>
      <c r="N54" s="222"/>
      <c r="O54" s="222"/>
      <c r="P54" s="222"/>
      <c r="Q54" s="222"/>
      <c r="R54" s="222"/>
      <c r="S54" s="222"/>
      <c r="T54" s="222"/>
      <c r="U54" s="222"/>
      <c r="V54" s="222"/>
      <c r="W54" s="222"/>
      <c r="X54" s="222"/>
      <c r="Y54" s="212"/>
      <c r="Z54" s="212"/>
      <c r="AA54" s="212"/>
      <c r="AB54" s="212"/>
      <c r="AC54" s="212"/>
      <c r="AD54" s="212"/>
      <c r="AE54" s="212"/>
      <c r="AF54" s="212"/>
      <c r="AG54" s="212" t="s">
        <v>290</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x14ac:dyDescent="0.25">
      <c r="A55" s="225" t="s">
        <v>258</v>
      </c>
      <c r="B55" s="226" t="s">
        <v>177</v>
      </c>
      <c r="C55" s="252" t="s">
        <v>178</v>
      </c>
      <c r="D55" s="227"/>
      <c r="E55" s="228"/>
      <c r="F55" s="229"/>
      <c r="G55" s="229">
        <f>SUMIF(AG56:AG67,"&lt;&gt;NOR",G56:G67)</f>
        <v>0</v>
      </c>
      <c r="H55" s="229"/>
      <c r="I55" s="229">
        <f>SUM(I56:I67)</f>
        <v>0</v>
      </c>
      <c r="J55" s="229"/>
      <c r="K55" s="229">
        <f>SUM(K56:K67)</f>
        <v>0</v>
      </c>
      <c r="L55" s="229"/>
      <c r="M55" s="229">
        <f>SUM(M56:M67)</f>
        <v>0</v>
      </c>
      <c r="N55" s="229"/>
      <c r="O55" s="229">
        <f>SUM(O56:O67)</f>
        <v>3.14</v>
      </c>
      <c r="P55" s="229"/>
      <c r="Q55" s="229">
        <f>SUM(Q56:Q67)</f>
        <v>0</v>
      </c>
      <c r="R55" s="229"/>
      <c r="S55" s="229"/>
      <c r="T55" s="230"/>
      <c r="U55" s="224"/>
      <c r="V55" s="224">
        <f>SUM(V56:V67)</f>
        <v>15.02</v>
      </c>
      <c r="W55" s="224"/>
      <c r="X55" s="224"/>
      <c r="AG55" t="s">
        <v>259</v>
      </c>
    </row>
    <row r="56" spans="1:60" outlineLevel="1" x14ac:dyDescent="0.25">
      <c r="A56" s="235">
        <v>15</v>
      </c>
      <c r="B56" s="236" t="s">
        <v>1196</v>
      </c>
      <c r="C56" s="253" t="s">
        <v>1197</v>
      </c>
      <c r="D56" s="237" t="s">
        <v>314</v>
      </c>
      <c r="E56" s="238">
        <v>176</v>
      </c>
      <c r="F56" s="239"/>
      <c r="G56" s="240">
        <f>ROUND(E56*F56,2)</f>
        <v>0</v>
      </c>
      <c r="H56" s="239"/>
      <c r="I56" s="240">
        <f>ROUND(E56*H56,2)</f>
        <v>0</v>
      </c>
      <c r="J56" s="239"/>
      <c r="K56" s="240">
        <f>ROUND(E56*J56,2)</f>
        <v>0</v>
      </c>
      <c r="L56" s="240">
        <v>21</v>
      </c>
      <c r="M56" s="240">
        <f>G56*(1+L56/100)</f>
        <v>0</v>
      </c>
      <c r="N56" s="240">
        <v>0</v>
      </c>
      <c r="O56" s="240">
        <f>ROUND(E56*N56,2)</f>
        <v>0</v>
      </c>
      <c r="P56" s="240">
        <v>0</v>
      </c>
      <c r="Q56" s="240">
        <f>ROUND(E56*P56,2)</f>
        <v>0</v>
      </c>
      <c r="R56" s="240"/>
      <c r="S56" s="240" t="s">
        <v>263</v>
      </c>
      <c r="T56" s="241" t="s">
        <v>263</v>
      </c>
      <c r="U56" s="222">
        <v>0.05</v>
      </c>
      <c r="V56" s="222">
        <f>ROUND(E56*U56,2)</f>
        <v>8.8000000000000007</v>
      </c>
      <c r="W56" s="222"/>
      <c r="X56" s="222" t="s">
        <v>285</v>
      </c>
      <c r="Y56" s="212"/>
      <c r="Z56" s="212"/>
      <c r="AA56" s="212"/>
      <c r="AB56" s="212"/>
      <c r="AC56" s="212"/>
      <c r="AD56" s="212"/>
      <c r="AE56" s="212"/>
      <c r="AF56" s="212"/>
      <c r="AG56" s="212" t="s">
        <v>286</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19"/>
      <c r="B57" s="220"/>
      <c r="C57" s="254" t="s">
        <v>1198</v>
      </c>
      <c r="D57" s="243"/>
      <c r="E57" s="243"/>
      <c r="F57" s="243"/>
      <c r="G57" s="243"/>
      <c r="H57" s="222"/>
      <c r="I57" s="222"/>
      <c r="J57" s="222"/>
      <c r="K57" s="222"/>
      <c r="L57" s="222"/>
      <c r="M57" s="222"/>
      <c r="N57" s="222"/>
      <c r="O57" s="222"/>
      <c r="P57" s="222"/>
      <c r="Q57" s="222"/>
      <c r="R57" s="222"/>
      <c r="S57" s="222"/>
      <c r="T57" s="222"/>
      <c r="U57" s="222"/>
      <c r="V57" s="222"/>
      <c r="W57" s="222"/>
      <c r="X57" s="222"/>
      <c r="Y57" s="212"/>
      <c r="Z57" s="212"/>
      <c r="AA57" s="212"/>
      <c r="AB57" s="212"/>
      <c r="AC57" s="212"/>
      <c r="AD57" s="212"/>
      <c r="AE57" s="212"/>
      <c r="AF57" s="212"/>
      <c r="AG57" s="212" t="s">
        <v>268</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19"/>
      <c r="B58" s="220"/>
      <c r="C58" s="269" t="s">
        <v>1199</v>
      </c>
      <c r="D58" s="264"/>
      <c r="E58" s="264"/>
      <c r="F58" s="264"/>
      <c r="G58" s="264"/>
      <c r="H58" s="222"/>
      <c r="I58" s="222"/>
      <c r="J58" s="222"/>
      <c r="K58" s="222"/>
      <c r="L58" s="222"/>
      <c r="M58" s="222"/>
      <c r="N58" s="222"/>
      <c r="O58" s="222"/>
      <c r="P58" s="222"/>
      <c r="Q58" s="222"/>
      <c r="R58" s="222"/>
      <c r="S58" s="222"/>
      <c r="T58" s="222"/>
      <c r="U58" s="222"/>
      <c r="V58" s="222"/>
      <c r="W58" s="222"/>
      <c r="X58" s="222"/>
      <c r="Y58" s="212"/>
      <c r="Z58" s="212"/>
      <c r="AA58" s="212"/>
      <c r="AB58" s="212"/>
      <c r="AC58" s="212"/>
      <c r="AD58" s="212"/>
      <c r="AE58" s="212"/>
      <c r="AF58" s="212"/>
      <c r="AG58" s="212" t="s">
        <v>268</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19"/>
      <c r="B59" s="220"/>
      <c r="C59" s="269" t="s">
        <v>1200</v>
      </c>
      <c r="D59" s="264"/>
      <c r="E59" s="264"/>
      <c r="F59" s="264"/>
      <c r="G59" s="264"/>
      <c r="H59" s="222"/>
      <c r="I59" s="222"/>
      <c r="J59" s="222"/>
      <c r="K59" s="222"/>
      <c r="L59" s="222"/>
      <c r="M59" s="222"/>
      <c r="N59" s="222"/>
      <c r="O59" s="222"/>
      <c r="P59" s="222"/>
      <c r="Q59" s="222"/>
      <c r="R59" s="222"/>
      <c r="S59" s="222"/>
      <c r="T59" s="222"/>
      <c r="U59" s="222"/>
      <c r="V59" s="222"/>
      <c r="W59" s="222"/>
      <c r="X59" s="222"/>
      <c r="Y59" s="212"/>
      <c r="Z59" s="212"/>
      <c r="AA59" s="212"/>
      <c r="AB59" s="212"/>
      <c r="AC59" s="212"/>
      <c r="AD59" s="212"/>
      <c r="AE59" s="212"/>
      <c r="AF59" s="212"/>
      <c r="AG59" s="212" t="s">
        <v>268</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19"/>
      <c r="B60" s="220"/>
      <c r="C60" s="268" t="s">
        <v>1201</v>
      </c>
      <c r="D60" s="259"/>
      <c r="E60" s="260">
        <v>176</v>
      </c>
      <c r="F60" s="222"/>
      <c r="G60" s="222"/>
      <c r="H60" s="222"/>
      <c r="I60" s="222"/>
      <c r="J60" s="222"/>
      <c r="K60" s="222"/>
      <c r="L60" s="222"/>
      <c r="M60" s="222"/>
      <c r="N60" s="222"/>
      <c r="O60" s="222"/>
      <c r="P60" s="222"/>
      <c r="Q60" s="222"/>
      <c r="R60" s="222"/>
      <c r="S60" s="222"/>
      <c r="T60" s="222"/>
      <c r="U60" s="222"/>
      <c r="V60" s="222"/>
      <c r="W60" s="222"/>
      <c r="X60" s="222"/>
      <c r="Y60" s="212"/>
      <c r="Z60" s="212"/>
      <c r="AA60" s="212"/>
      <c r="AB60" s="212"/>
      <c r="AC60" s="212"/>
      <c r="AD60" s="212"/>
      <c r="AE60" s="212"/>
      <c r="AF60" s="212"/>
      <c r="AG60" s="212" t="s">
        <v>290</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0.399999999999999" outlineLevel="1" x14ac:dyDescent="0.25">
      <c r="A61" s="235">
        <v>16</v>
      </c>
      <c r="B61" s="236" t="s">
        <v>1202</v>
      </c>
      <c r="C61" s="253" t="s">
        <v>1203</v>
      </c>
      <c r="D61" s="237" t="s">
        <v>335</v>
      </c>
      <c r="E61" s="238">
        <v>1</v>
      </c>
      <c r="F61" s="239"/>
      <c r="G61" s="240">
        <f>ROUND(E61*F61,2)</f>
        <v>0</v>
      </c>
      <c r="H61" s="239"/>
      <c r="I61" s="240">
        <f>ROUND(E61*H61,2)</f>
        <v>0</v>
      </c>
      <c r="J61" s="239"/>
      <c r="K61" s="240">
        <f>ROUND(E61*J61,2)</f>
        <v>0</v>
      </c>
      <c r="L61" s="240">
        <v>21</v>
      </c>
      <c r="M61" s="240">
        <f>G61*(1+L61/100)</f>
        <v>0</v>
      </c>
      <c r="N61" s="240">
        <v>3.1036100000000002</v>
      </c>
      <c r="O61" s="240">
        <f>ROUND(E61*N61,2)</f>
        <v>3.1</v>
      </c>
      <c r="P61" s="240">
        <v>0</v>
      </c>
      <c r="Q61" s="240">
        <f>ROUND(E61*P61,2)</f>
        <v>0</v>
      </c>
      <c r="R61" s="240" t="s">
        <v>1204</v>
      </c>
      <c r="S61" s="240" t="s">
        <v>263</v>
      </c>
      <c r="T61" s="241" t="s">
        <v>263</v>
      </c>
      <c r="U61" s="222">
        <v>6.2166699999999997</v>
      </c>
      <c r="V61" s="222">
        <f>ROUND(E61*U61,2)</f>
        <v>6.22</v>
      </c>
      <c r="W61" s="222"/>
      <c r="X61" s="222" t="s">
        <v>638</v>
      </c>
      <c r="Y61" s="212"/>
      <c r="Z61" s="212"/>
      <c r="AA61" s="212"/>
      <c r="AB61" s="212"/>
      <c r="AC61" s="212"/>
      <c r="AD61" s="212"/>
      <c r="AE61" s="212"/>
      <c r="AF61" s="212"/>
      <c r="AG61" s="212" t="s">
        <v>639</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1" outlineLevel="1" x14ac:dyDescent="0.25">
      <c r="A62" s="219"/>
      <c r="B62" s="220"/>
      <c r="C62" s="267" t="s">
        <v>1205</v>
      </c>
      <c r="D62" s="263"/>
      <c r="E62" s="263"/>
      <c r="F62" s="263"/>
      <c r="G62" s="263"/>
      <c r="H62" s="222"/>
      <c r="I62" s="222"/>
      <c r="J62" s="222"/>
      <c r="K62" s="222"/>
      <c r="L62" s="222"/>
      <c r="M62" s="222"/>
      <c r="N62" s="222"/>
      <c r="O62" s="222"/>
      <c r="P62" s="222"/>
      <c r="Q62" s="222"/>
      <c r="R62" s="222"/>
      <c r="S62" s="222"/>
      <c r="T62" s="222"/>
      <c r="U62" s="222"/>
      <c r="V62" s="222"/>
      <c r="W62" s="222"/>
      <c r="X62" s="222"/>
      <c r="Y62" s="212"/>
      <c r="Z62" s="212"/>
      <c r="AA62" s="212"/>
      <c r="AB62" s="212"/>
      <c r="AC62" s="212"/>
      <c r="AD62" s="212"/>
      <c r="AE62" s="212"/>
      <c r="AF62" s="212"/>
      <c r="AG62" s="212" t="s">
        <v>288</v>
      </c>
      <c r="AH62" s="212"/>
      <c r="AI62" s="212"/>
      <c r="AJ62" s="212"/>
      <c r="AK62" s="212"/>
      <c r="AL62" s="212"/>
      <c r="AM62" s="212"/>
      <c r="AN62" s="212"/>
      <c r="AO62" s="212"/>
      <c r="AP62" s="212"/>
      <c r="AQ62" s="212"/>
      <c r="AR62" s="212"/>
      <c r="AS62" s="212"/>
      <c r="AT62" s="212"/>
      <c r="AU62" s="212"/>
      <c r="AV62" s="212"/>
      <c r="AW62" s="212"/>
      <c r="AX62" s="212"/>
      <c r="AY62" s="212"/>
      <c r="AZ62" s="212"/>
      <c r="BA62" s="242" t="str">
        <f>C62</f>
        <v>kanalizační, obložením dna betonem C 25/30 z cementu portlandského nebo struskoportlandského, podkladní prstenec z prostého betonu C -/7,5 pod poklop do výšky 10 cm, dodávka a osazení poklopu litinového kruhového včetně rámu.</v>
      </c>
      <c r="BB62" s="212"/>
      <c r="BC62" s="212"/>
      <c r="BD62" s="212"/>
      <c r="BE62" s="212"/>
      <c r="BF62" s="212"/>
      <c r="BG62" s="212"/>
      <c r="BH62" s="212"/>
    </row>
    <row r="63" spans="1:60" outlineLevel="1" x14ac:dyDescent="0.25">
      <c r="A63" s="219"/>
      <c r="B63" s="220"/>
      <c r="C63" s="268" t="s">
        <v>1206</v>
      </c>
      <c r="D63" s="259"/>
      <c r="E63" s="260">
        <v>1</v>
      </c>
      <c r="F63" s="222"/>
      <c r="G63" s="222"/>
      <c r="H63" s="222"/>
      <c r="I63" s="222"/>
      <c r="J63" s="222"/>
      <c r="K63" s="222"/>
      <c r="L63" s="222"/>
      <c r="M63" s="222"/>
      <c r="N63" s="222"/>
      <c r="O63" s="222"/>
      <c r="P63" s="222"/>
      <c r="Q63" s="222"/>
      <c r="R63" s="222"/>
      <c r="S63" s="222"/>
      <c r="T63" s="222"/>
      <c r="U63" s="222"/>
      <c r="V63" s="222"/>
      <c r="W63" s="222"/>
      <c r="X63" s="222"/>
      <c r="Y63" s="212"/>
      <c r="Z63" s="212"/>
      <c r="AA63" s="212"/>
      <c r="AB63" s="212"/>
      <c r="AC63" s="212"/>
      <c r="AD63" s="212"/>
      <c r="AE63" s="212"/>
      <c r="AF63" s="212"/>
      <c r="AG63" s="212" t="s">
        <v>290</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5">
        <v>17</v>
      </c>
      <c r="B64" s="236" t="s">
        <v>1207</v>
      </c>
      <c r="C64" s="253" t="s">
        <v>1208</v>
      </c>
      <c r="D64" s="237" t="s">
        <v>335</v>
      </c>
      <c r="E64" s="238">
        <v>2</v>
      </c>
      <c r="F64" s="239"/>
      <c r="G64" s="240">
        <f>ROUND(E64*F64,2)</f>
        <v>0</v>
      </c>
      <c r="H64" s="239"/>
      <c r="I64" s="240">
        <f>ROUND(E64*H64,2)</f>
        <v>0</v>
      </c>
      <c r="J64" s="239"/>
      <c r="K64" s="240">
        <f>ROUND(E64*J64,2)</f>
        <v>0</v>
      </c>
      <c r="L64" s="240">
        <v>21</v>
      </c>
      <c r="M64" s="240">
        <f>G64*(1+L64/100)</f>
        <v>0</v>
      </c>
      <c r="N64" s="240">
        <v>0</v>
      </c>
      <c r="O64" s="240">
        <f>ROUND(E64*N64,2)</f>
        <v>0</v>
      </c>
      <c r="P64" s="240">
        <v>0</v>
      </c>
      <c r="Q64" s="240">
        <f>ROUND(E64*P64,2)</f>
        <v>0</v>
      </c>
      <c r="R64" s="240"/>
      <c r="S64" s="240" t="s">
        <v>315</v>
      </c>
      <c r="T64" s="241" t="s">
        <v>264</v>
      </c>
      <c r="U64" s="222">
        <v>0</v>
      </c>
      <c r="V64" s="222">
        <f>ROUND(E64*U64,2)</f>
        <v>0</v>
      </c>
      <c r="W64" s="222"/>
      <c r="X64" s="222" t="s">
        <v>638</v>
      </c>
      <c r="Y64" s="212"/>
      <c r="Z64" s="212"/>
      <c r="AA64" s="212"/>
      <c r="AB64" s="212"/>
      <c r="AC64" s="212"/>
      <c r="AD64" s="212"/>
      <c r="AE64" s="212"/>
      <c r="AF64" s="212"/>
      <c r="AG64" s="212" t="s">
        <v>639</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19"/>
      <c r="B65" s="220"/>
      <c r="C65" s="268" t="s">
        <v>1209</v>
      </c>
      <c r="D65" s="259"/>
      <c r="E65" s="260">
        <v>2</v>
      </c>
      <c r="F65" s="222"/>
      <c r="G65" s="222"/>
      <c r="H65" s="222"/>
      <c r="I65" s="222"/>
      <c r="J65" s="222"/>
      <c r="K65" s="222"/>
      <c r="L65" s="222"/>
      <c r="M65" s="222"/>
      <c r="N65" s="222"/>
      <c r="O65" s="222"/>
      <c r="P65" s="222"/>
      <c r="Q65" s="222"/>
      <c r="R65" s="222"/>
      <c r="S65" s="222"/>
      <c r="T65" s="222"/>
      <c r="U65" s="222"/>
      <c r="V65" s="222"/>
      <c r="W65" s="222"/>
      <c r="X65" s="222"/>
      <c r="Y65" s="212"/>
      <c r="Z65" s="212"/>
      <c r="AA65" s="212"/>
      <c r="AB65" s="212"/>
      <c r="AC65" s="212"/>
      <c r="AD65" s="212"/>
      <c r="AE65" s="212"/>
      <c r="AF65" s="212"/>
      <c r="AG65" s="212" t="s">
        <v>290</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5">
        <v>18</v>
      </c>
      <c r="B66" s="236" t="s">
        <v>1210</v>
      </c>
      <c r="C66" s="253" t="s">
        <v>1211</v>
      </c>
      <c r="D66" s="237" t="s">
        <v>314</v>
      </c>
      <c r="E66" s="238">
        <v>193.6</v>
      </c>
      <c r="F66" s="239"/>
      <c r="G66" s="240">
        <f>ROUND(E66*F66,2)</f>
        <v>0</v>
      </c>
      <c r="H66" s="239"/>
      <c r="I66" s="240">
        <f>ROUND(E66*H66,2)</f>
        <v>0</v>
      </c>
      <c r="J66" s="239"/>
      <c r="K66" s="240">
        <f>ROUND(E66*J66,2)</f>
        <v>0</v>
      </c>
      <c r="L66" s="240">
        <v>21</v>
      </c>
      <c r="M66" s="240">
        <f>G66*(1+L66/100)</f>
        <v>0</v>
      </c>
      <c r="N66" s="240">
        <v>2.2000000000000001E-4</v>
      </c>
      <c r="O66" s="240">
        <f>ROUND(E66*N66,2)</f>
        <v>0.04</v>
      </c>
      <c r="P66" s="240">
        <v>0</v>
      </c>
      <c r="Q66" s="240">
        <f>ROUND(E66*P66,2)</f>
        <v>0</v>
      </c>
      <c r="R66" s="240"/>
      <c r="S66" s="240" t="s">
        <v>315</v>
      </c>
      <c r="T66" s="241" t="s">
        <v>264</v>
      </c>
      <c r="U66" s="222">
        <v>0</v>
      </c>
      <c r="V66" s="222">
        <f>ROUND(E66*U66,2)</f>
        <v>0</v>
      </c>
      <c r="W66" s="222"/>
      <c r="X66" s="222" t="s">
        <v>759</v>
      </c>
      <c r="Y66" s="212"/>
      <c r="Z66" s="212"/>
      <c r="AA66" s="212"/>
      <c r="AB66" s="212"/>
      <c r="AC66" s="212"/>
      <c r="AD66" s="212"/>
      <c r="AE66" s="212"/>
      <c r="AF66" s="212"/>
      <c r="AG66" s="212" t="s">
        <v>1212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19"/>
      <c r="B67" s="220"/>
      <c r="C67" s="268" t="s">
        <v>1213</v>
      </c>
      <c r="D67" s="259"/>
      <c r="E67" s="260">
        <v>193.6</v>
      </c>
      <c r="F67" s="222"/>
      <c r="G67" s="222"/>
      <c r="H67" s="222"/>
      <c r="I67" s="222"/>
      <c r="J67" s="222"/>
      <c r="K67" s="222"/>
      <c r="L67" s="222"/>
      <c r="M67" s="222"/>
      <c r="N67" s="222"/>
      <c r="O67" s="222"/>
      <c r="P67" s="222"/>
      <c r="Q67" s="222"/>
      <c r="R67" s="222"/>
      <c r="S67" s="222"/>
      <c r="T67" s="222"/>
      <c r="U67" s="222"/>
      <c r="V67" s="222"/>
      <c r="W67" s="222"/>
      <c r="X67" s="222"/>
      <c r="Y67" s="212"/>
      <c r="Z67" s="212"/>
      <c r="AA67" s="212"/>
      <c r="AB67" s="212"/>
      <c r="AC67" s="212"/>
      <c r="AD67" s="212"/>
      <c r="AE67" s="212"/>
      <c r="AF67" s="212"/>
      <c r="AG67" s="212" t="s">
        <v>290</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x14ac:dyDescent="0.25">
      <c r="A68" s="225" t="s">
        <v>258</v>
      </c>
      <c r="B68" s="226" t="s">
        <v>191</v>
      </c>
      <c r="C68" s="252" t="s">
        <v>192</v>
      </c>
      <c r="D68" s="227"/>
      <c r="E68" s="228"/>
      <c r="F68" s="229"/>
      <c r="G68" s="229">
        <f>SUMIF(AG69:AG69,"&lt;&gt;NOR",G69:G69)</f>
        <v>0</v>
      </c>
      <c r="H68" s="229"/>
      <c r="I68" s="229">
        <f>SUM(I69:I69)</f>
        <v>0</v>
      </c>
      <c r="J68" s="229"/>
      <c r="K68" s="229">
        <f>SUM(K69:K69)</f>
        <v>0</v>
      </c>
      <c r="L68" s="229"/>
      <c r="M68" s="229">
        <f>SUM(M69:M69)</f>
        <v>0</v>
      </c>
      <c r="N68" s="229"/>
      <c r="O68" s="229">
        <f>SUM(O69:O69)</f>
        <v>0</v>
      </c>
      <c r="P68" s="229"/>
      <c r="Q68" s="229">
        <f>SUM(Q69:Q69)</f>
        <v>0</v>
      </c>
      <c r="R68" s="229"/>
      <c r="S68" s="229"/>
      <c r="T68" s="230"/>
      <c r="U68" s="224"/>
      <c r="V68" s="224">
        <f>SUM(V69:V69)</f>
        <v>198.31</v>
      </c>
      <c r="W68" s="224"/>
      <c r="X68" s="224"/>
      <c r="AG68" t="s">
        <v>259</v>
      </c>
    </row>
    <row r="69" spans="1:60" outlineLevel="1" x14ac:dyDescent="0.25">
      <c r="A69" s="244">
        <v>19</v>
      </c>
      <c r="B69" s="245" t="s">
        <v>1214</v>
      </c>
      <c r="C69" s="255" t="s">
        <v>1215</v>
      </c>
      <c r="D69" s="246" t="s">
        <v>349</v>
      </c>
      <c r="E69" s="247">
        <v>597.33169999999996</v>
      </c>
      <c r="F69" s="248"/>
      <c r="G69" s="249">
        <f>ROUND(E69*F69,2)</f>
        <v>0</v>
      </c>
      <c r="H69" s="248"/>
      <c r="I69" s="249">
        <f>ROUND(E69*H69,2)</f>
        <v>0</v>
      </c>
      <c r="J69" s="248"/>
      <c r="K69" s="249">
        <f>ROUND(E69*J69,2)</f>
        <v>0</v>
      </c>
      <c r="L69" s="249">
        <v>21</v>
      </c>
      <c r="M69" s="249">
        <f>G69*(1+L69/100)</f>
        <v>0</v>
      </c>
      <c r="N69" s="249">
        <v>0</v>
      </c>
      <c r="O69" s="249">
        <f>ROUND(E69*N69,2)</f>
        <v>0</v>
      </c>
      <c r="P69" s="249">
        <v>0</v>
      </c>
      <c r="Q69" s="249">
        <f>ROUND(E69*P69,2)</f>
        <v>0</v>
      </c>
      <c r="R69" s="249"/>
      <c r="S69" s="249" t="s">
        <v>263</v>
      </c>
      <c r="T69" s="250" t="s">
        <v>263</v>
      </c>
      <c r="U69" s="222">
        <v>0.33200000000000002</v>
      </c>
      <c r="V69" s="222">
        <f>ROUND(E69*U69,2)</f>
        <v>198.31</v>
      </c>
      <c r="W69" s="222"/>
      <c r="X69" s="222" t="s">
        <v>658</v>
      </c>
      <c r="Y69" s="212"/>
      <c r="Z69" s="212"/>
      <c r="AA69" s="212"/>
      <c r="AB69" s="212"/>
      <c r="AC69" s="212"/>
      <c r="AD69" s="212"/>
      <c r="AE69" s="212"/>
      <c r="AF69" s="212"/>
      <c r="AG69" s="212" t="s">
        <v>659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x14ac:dyDescent="0.25">
      <c r="A70" s="225" t="s">
        <v>258</v>
      </c>
      <c r="B70" s="226" t="s">
        <v>193</v>
      </c>
      <c r="C70" s="252" t="s">
        <v>194</v>
      </c>
      <c r="D70" s="227"/>
      <c r="E70" s="228"/>
      <c r="F70" s="229"/>
      <c r="G70" s="229">
        <f>SUMIF(AG71:AG76,"&lt;&gt;NOR",G71:G76)</f>
        <v>0</v>
      </c>
      <c r="H70" s="229"/>
      <c r="I70" s="229">
        <f>SUM(I71:I76)</f>
        <v>0</v>
      </c>
      <c r="J70" s="229"/>
      <c r="K70" s="229">
        <f>SUM(K71:K76)</f>
        <v>0</v>
      </c>
      <c r="L70" s="229"/>
      <c r="M70" s="229">
        <f>SUM(M71:M76)</f>
        <v>0</v>
      </c>
      <c r="N70" s="229"/>
      <c r="O70" s="229">
        <f>SUM(O71:O76)</f>
        <v>0.76</v>
      </c>
      <c r="P70" s="229"/>
      <c r="Q70" s="229">
        <f>SUM(Q71:Q76)</f>
        <v>0</v>
      </c>
      <c r="R70" s="229"/>
      <c r="S70" s="229"/>
      <c r="T70" s="230"/>
      <c r="U70" s="224"/>
      <c r="V70" s="224">
        <f>SUM(V71:V76)</f>
        <v>154.1</v>
      </c>
      <c r="W70" s="224"/>
      <c r="X70" s="224"/>
      <c r="AG70" t="s">
        <v>259</v>
      </c>
    </row>
    <row r="71" spans="1:60" ht="20.399999999999999" outlineLevel="1" x14ac:dyDescent="0.25">
      <c r="A71" s="235">
        <v>20</v>
      </c>
      <c r="B71" s="236" t="s">
        <v>1216</v>
      </c>
      <c r="C71" s="253" t="s">
        <v>1217</v>
      </c>
      <c r="D71" s="237" t="s">
        <v>309</v>
      </c>
      <c r="E71" s="238">
        <v>428.07440000000003</v>
      </c>
      <c r="F71" s="239"/>
      <c r="G71" s="240">
        <f>ROUND(E71*F71,2)</f>
        <v>0</v>
      </c>
      <c r="H71" s="239"/>
      <c r="I71" s="240">
        <f>ROUND(E71*H71,2)</f>
        <v>0</v>
      </c>
      <c r="J71" s="239"/>
      <c r="K71" s="240">
        <f>ROUND(E71*J71,2)</f>
        <v>0</v>
      </c>
      <c r="L71" s="240">
        <v>21</v>
      </c>
      <c r="M71" s="240">
        <f>G71*(1+L71/100)</f>
        <v>0</v>
      </c>
      <c r="N71" s="240">
        <v>1.4400000000000001E-3</v>
      </c>
      <c r="O71" s="240">
        <f>ROUND(E71*N71,2)</f>
        <v>0.62</v>
      </c>
      <c r="P71" s="240">
        <v>0</v>
      </c>
      <c r="Q71" s="240">
        <f>ROUND(E71*P71,2)</f>
        <v>0</v>
      </c>
      <c r="R71" s="240" t="s">
        <v>611</v>
      </c>
      <c r="S71" s="240" t="s">
        <v>263</v>
      </c>
      <c r="T71" s="241" t="s">
        <v>263</v>
      </c>
      <c r="U71" s="222">
        <v>0.31</v>
      </c>
      <c r="V71" s="222">
        <f>ROUND(E71*U71,2)</f>
        <v>132.69999999999999</v>
      </c>
      <c r="W71" s="222"/>
      <c r="X71" s="222" t="s">
        <v>285</v>
      </c>
      <c r="Y71" s="212"/>
      <c r="Z71" s="212"/>
      <c r="AA71" s="212"/>
      <c r="AB71" s="212"/>
      <c r="AC71" s="212"/>
      <c r="AD71" s="212"/>
      <c r="AE71" s="212"/>
      <c r="AF71" s="212"/>
      <c r="AG71" s="212" t="s">
        <v>286</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19"/>
      <c r="B72" s="220"/>
      <c r="C72" s="268" t="s">
        <v>1218</v>
      </c>
      <c r="D72" s="259"/>
      <c r="E72" s="260">
        <v>428.07440000000003</v>
      </c>
      <c r="F72" s="222"/>
      <c r="G72" s="222"/>
      <c r="H72" s="222"/>
      <c r="I72" s="222"/>
      <c r="J72" s="222"/>
      <c r="K72" s="222"/>
      <c r="L72" s="222"/>
      <c r="M72" s="222"/>
      <c r="N72" s="222"/>
      <c r="O72" s="222"/>
      <c r="P72" s="222"/>
      <c r="Q72" s="222"/>
      <c r="R72" s="222"/>
      <c r="S72" s="222"/>
      <c r="T72" s="222"/>
      <c r="U72" s="222"/>
      <c r="V72" s="222"/>
      <c r="W72" s="222"/>
      <c r="X72" s="222"/>
      <c r="Y72" s="212"/>
      <c r="Z72" s="212"/>
      <c r="AA72" s="212"/>
      <c r="AB72" s="212"/>
      <c r="AC72" s="212"/>
      <c r="AD72" s="212"/>
      <c r="AE72" s="212"/>
      <c r="AF72" s="212"/>
      <c r="AG72" s="212" t="s">
        <v>290</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35">
        <v>21</v>
      </c>
      <c r="B73" s="236" t="s">
        <v>1219</v>
      </c>
      <c r="C73" s="253" t="s">
        <v>1220</v>
      </c>
      <c r="D73" s="237" t="s">
        <v>309</v>
      </c>
      <c r="E73" s="238">
        <v>428.07440000000003</v>
      </c>
      <c r="F73" s="239"/>
      <c r="G73" s="240">
        <f>ROUND(E73*F73,2)</f>
        <v>0</v>
      </c>
      <c r="H73" s="239"/>
      <c r="I73" s="240">
        <f>ROUND(E73*H73,2)</f>
        <v>0</v>
      </c>
      <c r="J73" s="239"/>
      <c r="K73" s="240">
        <f>ROUND(E73*J73,2)</f>
        <v>0</v>
      </c>
      <c r="L73" s="240">
        <v>21</v>
      </c>
      <c r="M73" s="240">
        <f>G73*(1+L73/100)</f>
        <v>0</v>
      </c>
      <c r="N73" s="240">
        <v>3.2000000000000003E-4</v>
      </c>
      <c r="O73" s="240">
        <f>ROUND(E73*N73,2)</f>
        <v>0.14000000000000001</v>
      </c>
      <c r="P73" s="240">
        <v>0</v>
      </c>
      <c r="Q73" s="240">
        <f>ROUND(E73*P73,2)</f>
        <v>0</v>
      </c>
      <c r="R73" s="240" t="s">
        <v>611</v>
      </c>
      <c r="S73" s="240" t="s">
        <v>263</v>
      </c>
      <c r="T73" s="241" t="s">
        <v>263</v>
      </c>
      <c r="U73" s="222">
        <v>0.05</v>
      </c>
      <c r="V73" s="222">
        <f>ROUND(E73*U73,2)</f>
        <v>21.4</v>
      </c>
      <c r="W73" s="222"/>
      <c r="X73" s="222" t="s">
        <v>285</v>
      </c>
      <c r="Y73" s="212"/>
      <c r="Z73" s="212"/>
      <c r="AA73" s="212"/>
      <c r="AB73" s="212"/>
      <c r="AC73" s="212"/>
      <c r="AD73" s="212"/>
      <c r="AE73" s="212"/>
      <c r="AF73" s="212"/>
      <c r="AG73" s="212" t="s">
        <v>286</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19"/>
      <c r="B74" s="220"/>
      <c r="C74" s="268" t="s">
        <v>1221</v>
      </c>
      <c r="D74" s="259"/>
      <c r="E74" s="260">
        <v>428.07440000000003</v>
      </c>
      <c r="F74" s="222"/>
      <c r="G74" s="222"/>
      <c r="H74" s="222"/>
      <c r="I74" s="222"/>
      <c r="J74" s="222"/>
      <c r="K74" s="222"/>
      <c r="L74" s="222"/>
      <c r="M74" s="222"/>
      <c r="N74" s="222"/>
      <c r="O74" s="222"/>
      <c r="P74" s="222"/>
      <c r="Q74" s="222"/>
      <c r="R74" s="222"/>
      <c r="S74" s="222"/>
      <c r="T74" s="222"/>
      <c r="U74" s="222"/>
      <c r="V74" s="222"/>
      <c r="W74" s="222"/>
      <c r="X74" s="222"/>
      <c r="Y74" s="212"/>
      <c r="Z74" s="212"/>
      <c r="AA74" s="212"/>
      <c r="AB74" s="212"/>
      <c r="AC74" s="212"/>
      <c r="AD74" s="212"/>
      <c r="AE74" s="212"/>
      <c r="AF74" s="212"/>
      <c r="AG74" s="212" t="s">
        <v>290</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19">
        <v>22</v>
      </c>
      <c r="B75" s="220" t="s">
        <v>666</v>
      </c>
      <c r="C75" s="273" t="s">
        <v>667</v>
      </c>
      <c r="D75" s="221" t="s">
        <v>0</v>
      </c>
      <c r="E75" s="266"/>
      <c r="F75" s="223"/>
      <c r="G75" s="222">
        <f>ROUND(E75*F75,2)</f>
        <v>0</v>
      </c>
      <c r="H75" s="223"/>
      <c r="I75" s="222">
        <f>ROUND(E75*H75,2)</f>
        <v>0</v>
      </c>
      <c r="J75" s="223"/>
      <c r="K75" s="222">
        <f>ROUND(E75*J75,2)</f>
        <v>0</v>
      </c>
      <c r="L75" s="222">
        <v>21</v>
      </c>
      <c r="M75" s="222">
        <f>G75*(1+L75/100)</f>
        <v>0</v>
      </c>
      <c r="N75" s="222">
        <v>0</v>
      </c>
      <c r="O75" s="222">
        <f>ROUND(E75*N75,2)</f>
        <v>0</v>
      </c>
      <c r="P75" s="222">
        <v>0</v>
      </c>
      <c r="Q75" s="222">
        <f>ROUND(E75*P75,2)</f>
        <v>0</v>
      </c>
      <c r="R75" s="222" t="s">
        <v>611</v>
      </c>
      <c r="S75" s="222" t="s">
        <v>263</v>
      </c>
      <c r="T75" s="222" t="s">
        <v>263</v>
      </c>
      <c r="U75" s="222">
        <v>0</v>
      </c>
      <c r="V75" s="222">
        <f>ROUND(E75*U75,2)</f>
        <v>0</v>
      </c>
      <c r="W75" s="222"/>
      <c r="X75" s="222" t="s">
        <v>658</v>
      </c>
      <c r="Y75" s="212"/>
      <c r="Z75" s="212"/>
      <c r="AA75" s="212"/>
      <c r="AB75" s="212"/>
      <c r="AC75" s="212"/>
      <c r="AD75" s="212"/>
      <c r="AE75" s="212"/>
      <c r="AF75" s="212"/>
      <c r="AG75" s="212" t="s">
        <v>659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19"/>
      <c r="B76" s="220"/>
      <c r="C76" s="270" t="s">
        <v>668</v>
      </c>
      <c r="D76" s="265"/>
      <c r="E76" s="265"/>
      <c r="F76" s="265"/>
      <c r="G76" s="265"/>
      <c r="H76" s="222"/>
      <c r="I76" s="222"/>
      <c r="J76" s="222"/>
      <c r="K76" s="222"/>
      <c r="L76" s="222"/>
      <c r="M76" s="222"/>
      <c r="N76" s="222"/>
      <c r="O76" s="222"/>
      <c r="P76" s="222"/>
      <c r="Q76" s="222"/>
      <c r="R76" s="222"/>
      <c r="S76" s="222"/>
      <c r="T76" s="222"/>
      <c r="U76" s="222"/>
      <c r="V76" s="222"/>
      <c r="W76" s="222"/>
      <c r="X76" s="222"/>
      <c r="Y76" s="212"/>
      <c r="Z76" s="212"/>
      <c r="AA76" s="212"/>
      <c r="AB76" s="212"/>
      <c r="AC76" s="212"/>
      <c r="AD76" s="212"/>
      <c r="AE76" s="212"/>
      <c r="AF76" s="212"/>
      <c r="AG76" s="212" t="s">
        <v>288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x14ac:dyDescent="0.25">
      <c r="A77" s="3"/>
      <c r="B77" s="4"/>
      <c r="C77" s="256"/>
      <c r="D77" s="6"/>
      <c r="E77" s="3"/>
      <c r="F77" s="3"/>
      <c r="G77" s="3"/>
      <c r="H77" s="3"/>
      <c r="I77" s="3"/>
      <c r="J77" s="3"/>
      <c r="K77" s="3"/>
      <c r="L77" s="3"/>
      <c r="M77" s="3"/>
      <c r="N77" s="3"/>
      <c r="O77" s="3"/>
      <c r="P77" s="3"/>
      <c r="Q77" s="3"/>
      <c r="R77" s="3"/>
      <c r="S77" s="3"/>
      <c r="T77" s="3"/>
      <c r="U77" s="3"/>
      <c r="V77" s="3"/>
      <c r="W77" s="3"/>
      <c r="X77" s="3"/>
      <c r="AE77">
        <v>15</v>
      </c>
      <c r="AF77">
        <v>21</v>
      </c>
      <c r="AG77" t="s">
        <v>245</v>
      </c>
    </row>
    <row r="78" spans="1:60" x14ac:dyDescent="0.25">
      <c r="A78" s="215"/>
      <c r="B78" s="216" t="s">
        <v>29</v>
      </c>
      <c r="C78" s="257"/>
      <c r="D78" s="217"/>
      <c r="E78" s="218"/>
      <c r="F78" s="218"/>
      <c r="G78" s="251">
        <f>G8+G49+G55+G68+G70</f>
        <v>0</v>
      </c>
      <c r="H78" s="3"/>
      <c r="I78" s="3"/>
      <c r="J78" s="3"/>
      <c r="K78" s="3"/>
      <c r="L78" s="3"/>
      <c r="M78" s="3"/>
      <c r="N78" s="3"/>
      <c r="O78" s="3"/>
      <c r="P78" s="3"/>
      <c r="Q78" s="3"/>
      <c r="R78" s="3"/>
      <c r="S78" s="3"/>
      <c r="T78" s="3"/>
      <c r="U78" s="3"/>
      <c r="V78" s="3"/>
      <c r="W78" s="3"/>
      <c r="X78" s="3"/>
      <c r="AE78">
        <f>SUMIF(L7:L76,AE77,G7:G76)</f>
        <v>0</v>
      </c>
      <c r="AF78">
        <f>SUMIF(L7:L76,AF77,G7:G76)</f>
        <v>0</v>
      </c>
      <c r="AG78" t="s">
        <v>278</v>
      </c>
    </row>
    <row r="79" spans="1:60" x14ac:dyDescent="0.25">
      <c r="C79" s="258"/>
      <c r="D79" s="10"/>
      <c r="AG79" t="s">
        <v>279</v>
      </c>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lQVaKxFbaAc7jbuUt8H1pkTUSmgqsqDWy4E8hXXzDdfsEh8VnZ8Cwiha4XfTN1EDf0cZP4tkOB4bm4N9X6Ylbg==" saltValue="FLolo0ux4Fbu5JbAffq6pA==" spinCount="100000" sheet="1"/>
  <mergeCells count="19">
    <mergeCell ref="C76:G76"/>
    <mergeCell ref="C44:G44"/>
    <mergeCell ref="C51:G51"/>
    <mergeCell ref="C57:G57"/>
    <mergeCell ref="C58:G58"/>
    <mergeCell ref="C59:G59"/>
    <mergeCell ref="C62:G62"/>
    <mergeCell ref="C17:G17"/>
    <mergeCell ref="C24:G24"/>
    <mergeCell ref="C27:G27"/>
    <mergeCell ref="C33:G33"/>
    <mergeCell ref="C36:G36"/>
    <mergeCell ref="C40:G40"/>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B225-E652-4B0D-A9C4-6A58BED3F1C0}">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66</v>
      </c>
      <c r="C4" s="204" t="s">
        <v>79</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68</v>
      </c>
      <c r="C8" s="252" t="s">
        <v>160</v>
      </c>
      <c r="D8" s="227"/>
      <c r="E8" s="228"/>
      <c r="F8" s="229"/>
      <c r="G8" s="229">
        <f>SUMIF(AG9:AG20,"&lt;&gt;NOR",G9:G20)</f>
        <v>0</v>
      </c>
      <c r="H8" s="229"/>
      <c r="I8" s="229">
        <f>SUM(I9:I20)</f>
        <v>0</v>
      </c>
      <c r="J8" s="229"/>
      <c r="K8" s="229">
        <f>SUM(K9:K20)</f>
        <v>0</v>
      </c>
      <c r="L8" s="229"/>
      <c r="M8" s="229">
        <f>SUM(M9:M20)</f>
        <v>0</v>
      </c>
      <c r="N8" s="229"/>
      <c r="O8" s="229">
        <f>SUM(O9:O20)</f>
        <v>628.69999999999993</v>
      </c>
      <c r="P8" s="229"/>
      <c r="Q8" s="229">
        <f>SUM(Q9:Q20)</f>
        <v>0</v>
      </c>
      <c r="R8" s="229"/>
      <c r="S8" s="229"/>
      <c r="T8" s="230"/>
      <c r="U8" s="224"/>
      <c r="V8" s="224">
        <f>SUM(V9:V20)</f>
        <v>3899.66</v>
      </c>
      <c r="W8" s="224"/>
      <c r="X8" s="224"/>
      <c r="AG8" t="s">
        <v>259</v>
      </c>
    </row>
    <row r="9" spans="1:60" ht="20.399999999999999" outlineLevel="1" x14ac:dyDescent="0.25">
      <c r="A9" s="235">
        <v>1</v>
      </c>
      <c r="B9" s="236" t="s">
        <v>1222</v>
      </c>
      <c r="C9" s="253" t="s">
        <v>1223</v>
      </c>
      <c r="D9" s="237" t="s">
        <v>283</v>
      </c>
      <c r="E9" s="238">
        <v>85.07</v>
      </c>
      <c r="F9" s="239"/>
      <c r="G9" s="240">
        <f>ROUND(E9*F9,2)</f>
        <v>0</v>
      </c>
      <c r="H9" s="239"/>
      <c r="I9" s="240">
        <f>ROUND(E9*H9,2)</f>
        <v>0</v>
      </c>
      <c r="J9" s="239"/>
      <c r="K9" s="240">
        <f>ROUND(E9*J9,2)</f>
        <v>0</v>
      </c>
      <c r="L9" s="240">
        <v>21</v>
      </c>
      <c r="M9" s="240">
        <f>G9*(1+L9/100)</f>
        <v>0</v>
      </c>
      <c r="N9" s="240">
        <v>2.59138</v>
      </c>
      <c r="O9" s="240">
        <f>ROUND(E9*N9,2)</f>
        <v>220.45</v>
      </c>
      <c r="P9" s="240">
        <v>0</v>
      </c>
      <c r="Q9" s="240">
        <f>ROUND(E9*P9,2)</f>
        <v>0</v>
      </c>
      <c r="R9" s="240" t="s">
        <v>361</v>
      </c>
      <c r="S9" s="240" t="s">
        <v>263</v>
      </c>
      <c r="T9" s="241" t="s">
        <v>263</v>
      </c>
      <c r="U9" s="222">
        <v>4.1929999999999996</v>
      </c>
      <c r="V9" s="222">
        <f>ROUND(E9*U9,2)</f>
        <v>356.7</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1" outlineLevel="1" x14ac:dyDescent="0.25">
      <c r="A10" s="219"/>
      <c r="B10" s="220"/>
      <c r="C10" s="267" t="s">
        <v>362</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42" t="str">
        <f>C10</f>
        <v>čistíren odpadních vod (mimo budovy), nádrží, vodojemů, žlabů nebo kanálů, včetně pomocného pracovního lešení o výšce podlahy do 1900 mm a pro zatížení do 1,5 kPa,</v>
      </c>
      <c r="BB10" s="212"/>
      <c r="BC10" s="212"/>
      <c r="BD10" s="212"/>
      <c r="BE10" s="212"/>
      <c r="BF10" s="212"/>
      <c r="BG10" s="212"/>
      <c r="BH10" s="212"/>
    </row>
    <row r="11" spans="1:60" outlineLevel="1" x14ac:dyDescent="0.25">
      <c r="A11" s="219"/>
      <c r="B11" s="220"/>
      <c r="C11" s="268" t="s">
        <v>1224</v>
      </c>
      <c r="D11" s="259"/>
      <c r="E11" s="260">
        <v>85.07</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5">
        <v>2</v>
      </c>
      <c r="B12" s="236" t="s">
        <v>1225</v>
      </c>
      <c r="C12" s="253" t="s">
        <v>1226</v>
      </c>
      <c r="D12" s="237" t="s">
        <v>283</v>
      </c>
      <c r="E12" s="238">
        <v>132.32</v>
      </c>
      <c r="F12" s="239"/>
      <c r="G12" s="240">
        <f>ROUND(E12*F12,2)</f>
        <v>0</v>
      </c>
      <c r="H12" s="239"/>
      <c r="I12" s="240">
        <f>ROUND(E12*H12,2)</f>
        <v>0</v>
      </c>
      <c r="J12" s="239"/>
      <c r="K12" s="240">
        <f>ROUND(E12*J12,2)</f>
        <v>0</v>
      </c>
      <c r="L12" s="240">
        <v>21</v>
      </c>
      <c r="M12" s="240">
        <f>G12*(1+L12/100)</f>
        <v>0</v>
      </c>
      <c r="N12" s="240">
        <v>2.59138</v>
      </c>
      <c r="O12" s="240">
        <f>ROUND(E12*N12,2)</f>
        <v>342.89</v>
      </c>
      <c r="P12" s="240">
        <v>0</v>
      </c>
      <c r="Q12" s="240">
        <f>ROUND(E12*P12,2)</f>
        <v>0</v>
      </c>
      <c r="R12" s="240" t="s">
        <v>361</v>
      </c>
      <c r="S12" s="240" t="s">
        <v>263</v>
      </c>
      <c r="T12" s="241" t="s">
        <v>263</v>
      </c>
      <c r="U12" s="222">
        <v>4.1929999999999996</v>
      </c>
      <c r="V12" s="222">
        <f>ROUND(E12*U12,2)</f>
        <v>554.82000000000005</v>
      </c>
      <c r="W12" s="222"/>
      <c r="X12" s="222" t="s">
        <v>285</v>
      </c>
      <c r="Y12" s="212"/>
      <c r="Z12" s="212"/>
      <c r="AA12" s="212"/>
      <c r="AB12" s="212"/>
      <c r="AC12" s="212"/>
      <c r="AD12" s="212"/>
      <c r="AE12" s="212"/>
      <c r="AF12" s="212"/>
      <c r="AG12" s="212" t="s">
        <v>286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1" outlineLevel="1" x14ac:dyDescent="0.25">
      <c r="A13" s="219"/>
      <c r="B13" s="220"/>
      <c r="C13" s="267" t="s">
        <v>362</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42" t="str">
        <f>C13</f>
        <v>čistíren odpadních vod (mimo budovy), nádrží, vodojemů, žlabů nebo kanálů, včetně pomocného pracovního lešení o výšce podlahy do 1900 mm a pro zatížení do 1,5 kPa,</v>
      </c>
      <c r="BB13" s="212"/>
      <c r="BC13" s="212"/>
      <c r="BD13" s="212"/>
      <c r="BE13" s="212"/>
      <c r="BF13" s="212"/>
      <c r="BG13" s="212"/>
      <c r="BH13" s="212"/>
    </row>
    <row r="14" spans="1:60" outlineLevel="1" x14ac:dyDescent="0.25">
      <c r="A14" s="219"/>
      <c r="B14" s="220"/>
      <c r="C14" s="268" t="s">
        <v>1227</v>
      </c>
      <c r="D14" s="259"/>
      <c r="E14" s="260">
        <v>132.32</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5">
        <v>3</v>
      </c>
      <c r="B15" s="236" t="s">
        <v>378</v>
      </c>
      <c r="C15" s="253" t="s">
        <v>379</v>
      </c>
      <c r="D15" s="237" t="s">
        <v>349</v>
      </c>
      <c r="E15" s="238">
        <v>24.100999999999999</v>
      </c>
      <c r="F15" s="239"/>
      <c r="G15" s="240">
        <f>ROUND(E15*F15,2)</f>
        <v>0</v>
      </c>
      <c r="H15" s="239"/>
      <c r="I15" s="240">
        <f>ROUND(E15*H15,2)</f>
        <v>0</v>
      </c>
      <c r="J15" s="239"/>
      <c r="K15" s="240">
        <f>ROUND(E15*J15,2)</f>
        <v>0</v>
      </c>
      <c r="L15" s="240">
        <v>21</v>
      </c>
      <c r="M15" s="240">
        <f>G15*(1+L15/100)</f>
        <v>0</v>
      </c>
      <c r="N15" s="240">
        <v>1.02535</v>
      </c>
      <c r="O15" s="240">
        <f>ROUND(E15*N15,2)</f>
        <v>24.71</v>
      </c>
      <c r="P15" s="240">
        <v>0</v>
      </c>
      <c r="Q15" s="240">
        <f>ROUND(E15*P15,2)</f>
        <v>0</v>
      </c>
      <c r="R15" s="240" t="s">
        <v>361</v>
      </c>
      <c r="S15" s="240" t="s">
        <v>263</v>
      </c>
      <c r="T15" s="241" t="s">
        <v>263</v>
      </c>
      <c r="U15" s="222">
        <v>22.07</v>
      </c>
      <c r="V15" s="222">
        <f>ROUND(E15*U15,2)</f>
        <v>531.91</v>
      </c>
      <c r="W15" s="222"/>
      <c r="X15" s="222" t="s">
        <v>285</v>
      </c>
      <c r="Y15" s="212"/>
      <c r="Z15" s="212"/>
      <c r="AA15" s="212"/>
      <c r="AB15" s="212"/>
      <c r="AC15" s="212"/>
      <c r="AD15" s="212"/>
      <c r="AE15" s="212"/>
      <c r="AF15" s="212"/>
      <c r="AG15" s="212" t="s">
        <v>286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1" outlineLevel="1" x14ac:dyDescent="0.25">
      <c r="A16" s="219"/>
      <c r="B16" s="220"/>
      <c r="C16" s="267" t="s">
        <v>380</v>
      </c>
      <c r="D16" s="263"/>
      <c r="E16" s="263"/>
      <c r="F16" s="263"/>
      <c r="G16" s="263"/>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288</v>
      </c>
      <c r="AH16" s="212"/>
      <c r="AI16" s="212"/>
      <c r="AJ16" s="212"/>
      <c r="AK16" s="212"/>
      <c r="AL16" s="212"/>
      <c r="AM16" s="212"/>
      <c r="AN16" s="212"/>
      <c r="AO16" s="212"/>
      <c r="AP16" s="212"/>
      <c r="AQ16" s="212"/>
      <c r="AR16" s="212"/>
      <c r="AS16" s="212"/>
      <c r="AT16" s="212"/>
      <c r="AU16" s="212"/>
      <c r="AV16" s="212"/>
      <c r="AW16" s="212"/>
      <c r="AX16" s="212"/>
      <c r="AY16" s="212"/>
      <c r="AZ16" s="212"/>
      <c r="BA16" s="242" t="str">
        <f>C16</f>
        <v>čistíren odpadních vod (mimo budovy), nádrží, vodojemů, žlabů nebo kanálů , včetně pomocného pracovního lešení o výšce podlahy do 1900 mm a pro zatížení do 1,5 kPa,</v>
      </c>
      <c r="BB16" s="212"/>
      <c r="BC16" s="212"/>
      <c r="BD16" s="212"/>
      <c r="BE16" s="212"/>
      <c r="BF16" s="212"/>
      <c r="BG16" s="212"/>
      <c r="BH16" s="212"/>
    </row>
    <row r="17" spans="1:60" outlineLevel="1" x14ac:dyDescent="0.25">
      <c r="A17" s="235">
        <v>4</v>
      </c>
      <c r="B17" s="236" t="s">
        <v>1228</v>
      </c>
      <c r="C17" s="253" t="s">
        <v>1229</v>
      </c>
      <c r="D17" s="237" t="s">
        <v>309</v>
      </c>
      <c r="E17" s="238">
        <v>1034.2</v>
      </c>
      <c r="F17" s="239"/>
      <c r="G17" s="240">
        <f>ROUND(E17*F17,2)</f>
        <v>0</v>
      </c>
      <c r="H17" s="239"/>
      <c r="I17" s="240">
        <f>ROUND(E17*H17,2)</f>
        <v>0</v>
      </c>
      <c r="J17" s="239"/>
      <c r="K17" s="240">
        <f>ROUND(E17*J17,2)</f>
        <v>0</v>
      </c>
      <c r="L17" s="240">
        <v>21</v>
      </c>
      <c r="M17" s="240">
        <f>G17*(1+L17/100)</f>
        <v>0</v>
      </c>
      <c r="N17" s="240">
        <v>0</v>
      </c>
      <c r="O17" s="240">
        <f>ROUND(E17*N17,2)</f>
        <v>0</v>
      </c>
      <c r="P17" s="240">
        <v>0</v>
      </c>
      <c r="Q17" s="240">
        <f>ROUND(E17*P17,2)</f>
        <v>0</v>
      </c>
      <c r="R17" s="240"/>
      <c r="S17" s="240" t="s">
        <v>315</v>
      </c>
      <c r="T17" s="241" t="s">
        <v>264</v>
      </c>
      <c r="U17" s="222">
        <v>0.39500000000000002</v>
      </c>
      <c r="V17" s="222">
        <f>ROUND(E17*U17,2)</f>
        <v>408.51</v>
      </c>
      <c r="W17" s="222"/>
      <c r="X17" s="222" t="s">
        <v>285</v>
      </c>
      <c r="Y17" s="212"/>
      <c r="Z17" s="212"/>
      <c r="AA17" s="212"/>
      <c r="AB17" s="212"/>
      <c r="AC17" s="212"/>
      <c r="AD17" s="212"/>
      <c r="AE17" s="212"/>
      <c r="AF17" s="212"/>
      <c r="AG17" s="212" t="s">
        <v>286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8" t="s">
        <v>1230</v>
      </c>
      <c r="D18" s="259"/>
      <c r="E18" s="260">
        <v>1034.2</v>
      </c>
      <c r="F18" s="222"/>
      <c r="G18" s="222"/>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290</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35">
        <v>5</v>
      </c>
      <c r="B19" s="236" t="s">
        <v>1231</v>
      </c>
      <c r="C19" s="253" t="s">
        <v>1232</v>
      </c>
      <c r="D19" s="237" t="s">
        <v>309</v>
      </c>
      <c r="E19" s="238">
        <v>1034.2</v>
      </c>
      <c r="F19" s="239"/>
      <c r="G19" s="240">
        <f>ROUND(E19*F19,2)</f>
        <v>0</v>
      </c>
      <c r="H19" s="239"/>
      <c r="I19" s="240">
        <f>ROUND(E19*H19,2)</f>
        <v>0</v>
      </c>
      <c r="J19" s="239"/>
      <c r="K19" s="240">
        <f>ROUND(E19*J19,2)</f>
        <v>0</v>
      </c>
      <c r="L19" s="240">
        <v>21</v>
      </c>
      <c r="M19" s="240">
        <f>G19*(1+L19/100)</f>
        <v>0</v>
      </c>
      <c r="N19" s="240">
        <v>3.9309999999999998E-2</v>
      </c>
      <c r="O19" s="240">
        <f>ROUND(E19*N19,2)</f>
        <v>40.65</v>
      </c>
      <c r="P19" s="240">
        <v>0</v>
      </c>
      <c r="Q19" s="240">
        <f>ROUND(E19*P19,2)</f>
        <v>0</v>
      </c>
      <c r="R19" s="240"/>
      <c r="S19" s="240" t="s">
        <v>315</v>
      </c>
      <c r="T19" s="241" t="s">
        <v>264</v>
      </c>
      <c r="U19" s="222">
        <v>1.98</v>
      </c>
      <c r="V19" s="222">
        <f>ROUND(E19*U19,2)</f>
        <v>2047.72</v>
      </c>
      <c r="W19" s="222"/>
      <c r="X19" s="222" t="s">
        <v>285</v>
      </c>
      <c r="Y19" s="212"/>
      <c r="Z19" s="212"/>
      <c r="AA19" s="212"/>
      <c r="AB19" s="212"/>
      <c r="AC19" s="212"/>
      <c r="AD19" s="212"/>
      <c r="AE19" s="212"/>
      <c r="AF19" s="212"/>
      <c r="AG19" s="212" t="s">
        <v>286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19"/>
      <c r="B20" s="220"/>
      <c r="C20" s="268" t="s">
        <v>1230</v>
      </c>
      <c r="D20" s="259"/>
      <c r="E20" s="260">
        <v>1034.2</v>
      </c>
      <c r="F20" s="222"/>
      <c r="G20" s="222"/>
      <c r="H20" s="222"/>
      <c r="I20" s="222"/>
      <c r="J20" s="222"/>
      <c r="K20" s="222"/>
      <c r="L20" s="222"/>
      <c r="M20" s="222"/>
      <c r="N20" s="222"/>
      <c r="O20" s="222"/>
      <c r="P20" s="222"/>
      <c r="Q20" s="222"/>
      <c r="R20" s="222"/>
      <c r="S20" s="222"/>
      <c r="T20" s="222"/>
      <c r="U20" s="222"/>
      <c r="V20" s="222"/>
      <c r="W20" s="222"/>
      <c r="X20" s="222"/>
      <c r="Y20" s="212"/>
      <c r="Z20" s="212"/>
      <c r="AA20" s="212"/>
      <c r="AB20" s="212"/>
      <c r="AC20" s="212"/>
      <c r="AD20" s="212"/>
      <c r="AE20" s="212"/>
      <c r="AF20" s="212"/>
      <c r="AG20" s="212" t="s">
        <v>290</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225" t="s">
        <v>258</v>
      </c>
      <c r="B21" s="226" t="s">
        <v>179</v>
      </c>
      <c r="C21" s="252" t="s">
        <v>180</v>
      </c>
      <c r="D21" s="227"/>
      <c r="E21" s="228"/>
      <c r="F21" s="229"/>
      <c r="G21" s="229">
        <f>SUMIF(AG22:AG23,"&lt;&gt;NOR",G22:G23)</f>
        <v>0</v>
      </c>
      <c r="H21" s="229"/>
      <c r="I21" s="229">
        <f>SUM(I22:I23)</f>
        <v>0</v>
      </c>
      <c r="J21" s="229"/>
      <c r="K21" s="229">
        <f>SUM(K22:K23)</f>
        <v>0</v>
      </c>
      <c r="L21" s="229"/>
      <c r="M21" s="229">
        <f>SUM(M22:M23)</f>
        <v>0</v>
      </c>
      <c r="N21" s="229"/>
      <c r="O21" s="229">
        <f>SUM(O22:O23)</f>
        <v>5.6099999999999994</v>
      </c>
      <c r="P21" s="229"/>
      <c r="Q21" s="229">
        <f>SUM(Q22:Q23)</f>
        <v>0</v>
      </c>
      <c r="R21" s="229"/>
      <c r="S21" s="229"/>
      <c r="T21" s="230"/>
      <c r="U21" s="224"/>
      <c r="V21" s="224">
        <f>SUM(V22:V23)</f>
        <v>425.47</v>
      </c>
      <c r="W21" s="224"/>
      <c r="X21" s="224"/>
      <c r="AG21" t="s">
        <v>259</v>
      </c>
    </row>
    <row r="22" spans="1:60" outlineLevel="1" x14ac:dyDescent="0.25">
      <c r="A22" s="244">
        <v>6</v>
      </c>
      <c r="B22" s="245" t="s">
        <v>1233</v>
      </c>
      <c r="C22" s="255" t="s">
        <v>1234</v>
      </c>
      <c r="D22" s="246" t="s">
        <v>314</v>
      </c>
      <c r="E22" s="247">
        <v>128</v>
      </c>
      <c r="F22" s="248"/>
      <c r="G22" s="249">
        <f>ROUND(E22*F22,2)</f>
        <v>0</v>
      </c>
      <c r="H22" s="248"/>
      <c r="I22" s="249">
        <f>ROUND(E22*H22,2)</f>
        <v>0</v>
      </c>
      <c r="J22" s="248"/>
      <c r="K22" s="249">
        <f>ROUND(E22*J22,2)</f>
        <v>0</v>
      </c>
      <c r="L22" s="249">
        <v>21</v>
      </c>
      <c r="M22" s="249">
        <f>G22*(1+L22/100)</f>
        <v>0</v>
      </c>
      <c r="N22" s="249">
        <v>3.4959999999999998E-2</v>
      </c>
      <c r="O22" s="249">
        <f>ROUND(E22*N22,2)</f>
        <v>4.47</v>
      </c>
      <c r="P22" s="249">
        <v>0</v>
      </c>
      <c r="Q22" s="249">
        <f>ROUND(E22*P22,2)</f>
        <v>0</v>
      </c>
      <c r="R22" s="249"/>
      <c r="S22" s="249" t="s">
        <v>315</v>
      </c>
      <c r="T22" s="250" t="s">
        <v>264</v>
      </c>
      <c r="U22" s="222">
        <v>2.2749999999999999</v>
      </c>
      <c r="V22" s="222">
        <f>ROUND(E22*U22,2)</f>
        <v>291.2</v>
      </c>
      <c r="W22" s="222"/>
      <c r="X22" s="222" t="s">
        <v>285</v>
      </c>
      <c r="Y22" s="212"/>
      <c r="Z22" s="212"/>
      <c r="AA22" s="212"/>
      <c r="AB22" s="212"/>
      <c r="AC22" s="212"/>
      <c r="AD22" s="212"/>
      <c r="AE22" s="212"/>
      <c r="AF22" s="212"/>
      <c r="AG22" s="212" t="s">
        <v>286</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7</v>
      </c>
      <c r="B23" s="245" t="s">
        <v>1235</v>
      </c>
      <c r="C23" s="255" t="s">
        <v>1236</v>
      </c>
      <c r="D23" s="246" t="s">
        <v>314</v>
      </c>
      <c r="E23" s="247">
        <v>128</v>
      </c>
      <c r="F23" s="248"/>
      <c r="G23" s="249">
        <f>ROUND(E23*F23,2)</f>
        <v>0</v>
      </c>
      <c r="H23" s="248"/>
      <c r="I23" s="249">
        <f>ROUND(E23*H23,2)</f>
        <v>0</v>
      </c>
      <c r="J23" s="248"/>
      <c r="K23" s="249">
        <f>ROUND(E23*J23,2)</f>
        <v>0</v>
      </c>
      <c r="L23" s="249">
        <v>21</v>
      </c>
      <c r="M23" s="249">
        <f>G23*(1+L23/100)</f>
        <v>0</v>
      </c>
      <c r="N23" s="249">
        <v>8.9099999999999995E-3</v>
      </c>
      <c r="O23" s="249">
        <f>ROUND(E23*N23,2)</f>
        <v>1.1399999999999999</v>
      </c>
      <c r="P23" s="249">
        <v>0</v>
      </c>
      <c r="Q23" s="249">
        <f>ROUND(E23*P23,2)</f>
        <v>0</v>
      </c>
      <c r="R23" s="249"/>
      <c r="S23" s="249" t="s">
        <v>315</v>
      </c>
      <c r="T23" s="250" t="s">
        <v>264</v>
      </c>
      <c r="U23" s="222">
        <v>1.0489999999999999</v>
      </c>
      <c r="V23" s="222">
        <f>ROUND(E23*U23,2)</f>
        <v>134.27000000000001</v>
      </c>
      <c r="W23" s="222"/>
      <c r="X23" s="222" t="s">
        <v>285</v>
      </c>
      <c r="Y23" s="21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5">
      <c r="A24" s="225" t="s">
        <v>258</v>
      </c>
      <c r="B24" s="226" t="s">
        <v>191</v>
      </c>
      <c r="C24" s="252" t="s">
        <v>192</v>
      </c>
      <c r="D24" s="227"/>
      <c r="E24" s="228"/>
      <c r="F24" s="229"/>
      <c r="G24" s="229">
        <f>SUMIF(AG25:AG25,"&lt;&gt;NOR",G25:G25)</f>
        <v>0</v>
      </c>
      <c r="H24" s="229"/>
      <c r="I24" s="229">
        <f>SUM(I25:I25)</f>
        <v>0</v>
      </c>
      <c r="J24" s="229"/>
      <c r="K24" s="229">
        <f>SUM(K25:K25)</f>
        <v>0</v>
      </c>
      <c r="L24" s="229"/>
      <c r="M24" s="229">
        <f>SUM(M25:M25)</f>
        <v>0</v>
      </c>
      <c r="N24" s="229"/>
      <c r="O24" s="229">
        <f>SUM(O25:O25)</f>
        <v>0</v>
      </c>
      <c r="P24" s="229"/>
      <c r="Q24" s="229">
        <f>SUM(Q25:Q25)</f>
        <v>0</v>
      </c>
      <c r="R24" s="229"/>
      <c r="S24" s="229"/>
      <c r="T24" s="230"/>
      <c r="U24" s="224"/>
      <c r="V24" s="224">
        <f>SUM(V25:V25)</f>
        <v>210.59</v>
      </c>
      <c r="W24" s="224"/>
      <c r="X24" s="224"/>
      <c r="AG24" t="s">
        <v>259</v>
      </c>
    </row>
    <row r="25" spans="1:60" outlineLevel="1" x14ac:dyDescent="0.25">
      <c r="A25" s="235">
        <v>8</v>
      </c>
      <c r="B25" s="236" t="s">
        <v>1214</v>
      </c>
      <c r="C25" s="253" t="s">
        <v>1215</v>
      </c>
      <c r="D25" s="237" t="s">
        <v>349</v>
      </c>
      <c r="E25" s="238">
        <v>634.32182</v>
      </c>
      <c r="F25" s="239"/>
      <c r="G25" s="240">
        <f>ROUND(E25*F25,2)</f>
        <v>0</v>
      </c>
      <c r="H25" s="239"/>
      <c r="I25" s="240">
        <f>ROUND(E25*H25,2)</f>
        <v>0</v>
      </c>
      <c r="J25" s="239"/>
      <c r="K25" s="240">
        <f>ROUND(E25*J25,2)</f>
        <v>0</v>
      </c>
      <c r="L25" s="240">
        <v>21</v>
      </c>
      <c r="M25" s="240">
        <f>G25*(1+L25/100)</f>
        <v>0</v>
      </c>
      <c r="N25" s="240">
        <v>0</v>
      </c>
      <c r="O25" s="240">
        <f>ROUND(E25*N25,2)</f>
        <v>0</v>
      </c>
      <c r="P25" s="240">
        <v>0</v>
      </c>
      <c r="Q25" s="240">
        <f>ROUND(E25*P25,2)</f>
        <v>0</v>
      </c>
      <c r="R25" s="240"/>
      <c r="S25" s="240" t="s">
        <v>263</v>
      </c>
      <c r="T25" s="241" t="s">
        <v>263</v>
      </c>
      <c r="U25" s="222">
        <v>0.33200000000000002</v>
      </c>
      <c r="V25" s="222">
        <f>ROUND(E25*U25,2)</f>
        <v>210.59</v>
      </c>
      <c r="W25" s="222"/>
      <c r="X25" s="222" t="s">
        <v>658</v>
      </c>
      <c r="Y25" s="212"/>
      <c r="Z25" s="212"/>
      <c r="AA25" s="212"/>
      <c r="AB25" s="212"/>
      <c r="AC25" s="212"/>
      <c r="AD25" s="212"/>
      <c r="AE25" s="212"/>
      <c r="AF25" s="212"/>
      <c r="AG25" s="212" t="s">
        <v>659</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5">
      <c r="A26" s="3"/>
      <c r="B26" s="4"/>
      <c r="C26" s="256"/>
      <c r="D26" s="6"/>
      <c r="E26" s="3"/>
      <c r="F26" s="3"/>
      <c r="G26" s="3"/>
      <c r="H26" s="3"/>
      <c r="I26" s="3"/>
      <c r="J26" s="3"/>
      <c r="K26" s="3"/>
      <c r="L26" s="3"/>
      <c r="M26" s="3"/>
      <c r="N26" s="3"/>
      <c r="O26" s="3"/>
      <c r="P26" s="3"/>
      <c r="Q26" s="3"/>
      <c r="R26" s="3"/>
      <c r="S26" s="3"/>
      <c r="T26" s="3"/>
      <c r="U26" s="3"/>
      <c r="V26" s="3"/>
      <c r="W26" s="3"/>
      <c r="X26" s="3"/>
      <c r="AE26">
        <v>15</v>
      </c>
      <c r="AF26">
        <v>21</v>
      </c>
      <c r="AG26" t="s">
        <v>245</v>
      </c>
    </row>
    <row r="27" spans="1:60" x14ac:dyDescent="0.25">
      <c r="A27" s="215"/>
      <c r="B27" s="216" t="s">
        <v>29</v>
      </c>
      <c r="C27" s="257"/>
      <c r="D27" s="217"/>
      <c r="E27" s="218"/>
      <c r="F27" s="218"/>
      <c r="G27" s="251">
        <f>G8+G21+G24</f>
        <v>0</v>
      </c>
      <c r="H27" s="3"/>
      <c r="I27" s="3"/>
      <c r="J27" s="3"/>
      <c r="K27" s="3"/>
      <c r="L27" s="3"/>
      <c r="M27" s="3"/>
      <c r="N27" s="3"/>
      <c r="O27" s="3"/>
      <c r="P27" s="3"/>
      <c r="Q27" s="3"/>
      <c r="R27" s="3"/>
      <c r="S27" s="3"/>
      <c r="T27" s="3"/>
      <c r="U27" s="3"/>
      <c r="V27" s="3"/>
      <c r="W27" s="3"/>
      <c r="X27" s="3"/>
      <c r="AE27">
        <f>SUMIF(L7:L25,AE26,G7:G25)</f>
        <v>0</v>
      </c>
      <c r="AF27">
        <f>SUMIF(L7:L25,AF26,G7:G25)</f>
        <v>0</v>
      </c>
      <c r="AG27" t="s">
        <v>278</v>
      </c>
    </row>
    <row r="28" spans="1:60" x14ac:dyDescent="0.25">
      <c r="C28" s="258"/>
      <c r="D28" s="10"/>
      <c r="AG28" t="s">
        <v>279</v>
      </c>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Um7rxT+gE8uv794BCHBNmT9ltOUBgD4ssPgtYjfSMyry1qDt1SYtRyNgVP7CkLyDyH1I+eNJLmvQHrGvanzGA==" saltValue="G/zTyS+sI+FUnlXAbLbSOg==" spinCount="100000" sheet="1"/>
  <mergeCells count="7">
    <mergeCell ref="C16:G16"/>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8515-8932-4B9E-858D-7B0215E1DC32}">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68</v>
      </c>
      <c r="C4" s="204" t="s">
        <v>80</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202</v>
      </c>
      <c r="C8" s="252" t="s">
        <v>203</v>
      </c>
      <c r="D8" s="227"/>
      <c r="E8" s="228"/>
      <c r="F8" s="229"/>
      <c r="G8" s="229">
        <f>SUMIF(AG9:AG25,"&lt;&gt;NOR",G9:G25)</f>
        <v>0</v>
      </c>
      <c r="H8" s="229"/>
      <c r="I8" s="229">
        <f>SUM(I9:I25)</f>
        <v>0</v>
      </c>
      <c r="J8" s="229"/>
      <c r="K8" s="229">
        <f>SUM(K9:K25)</f>
        <v>0</v>
      </c>
      <c r="L8" s="229"/>
      <c r="M8" s="229">
        <f>SUM(M9:M25)</f>
        <v>0</v>
      </c>
      <c r="N8" s="229"/>
      <c r="O8" s="229">
        <f>SUM(O9:O25)</f>
        <v>0</v>
      </c>
      <c r="P8" s="229"/>
      <c r="Q8" s="229">
        <f>SUM(Q9:Q25)</f>
        <v>0</v>
      </c>
      <c r="R8" s="229"/>
      <c r="S8" s="229"/>
      <c r="T8" s="230"/>
      <c r="U8" s="224"/>
      <c r="V8" s="224">
        <f>SUM(V9:V25)</f>
        <v>0</v>
      </c>
      <c r="W8" s="224"/>
      <c r="X8" s="224"/>
      <c r="AG8" t="s">
        <v>259</v>
      </c>
    </row>
    <row r="9" spans="1:60" outlineLevel="1" x14ac:dyDescent="0.25">
      <c r="A9" s="235">
        <v>1</v>
      </c>
      <c r="B9" s="236" t="s">
        <v>64</v>
      </c>
      <c r="C9" s="253" t="s">
        <v>1237</v>
      </c>
      <c r="D9" s="237" t="s">
        <v>758</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315</v>
      </c>
      <c r="T9" s="241"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54" t="s">
        <v>1267</v>
      </c>
      <c r="D10" s="243"/>
      <c r="E10" s="243"/>
      <c r="F10" s="243"/>
      <c r="G10" s="24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268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19"/>
      <c r="B11" s="220"/>
      <c r="C11" s="269" t="s">
        <v>1268</v>
      </c>
      <c r="D11" s="264"/>
      <c r="E11" s="264"/>
      <c r="F11" s="264"/>
      <c r="G11" s="264"/>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268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19"/>
      <c r="B12" s="220"/>
      <c r="C12" s="269" t="s">
        <v>1269</v>
      </c>
      <c r="D12" s="264"/>
      <c r="E12" s="264"/>
      <c r="F12" s="264"/>
      <c r="G12" s="264"/>
      <c r="H12" s="222"/>
      <c r="I12" s="222"/>
      <c r="J12" s="222"/>
      <c r="K12" s="222"/>
      <c r="L12" s="222"/>
      <c r="M12" s="222"/>
      <c r="N12" s="222"/>
      <c r="O12" s="222"/>
      <c r="P12" s="222"/>
      <c r="Q12" s="222"/>
      <c r="R12" s="222"/>
      <c r="S12" s="222"/>
      <c r="T12" s="222"/>
      <c r="U12" s="222"/>
      <c r="V12" s="222"/>
      <c r="W12" s="222"/>
      <c r="X12" s="222"/>
      <c r="Y12" s="212"/>
      <c r="Z12" s="212"/>
      <c r="AA12" s="212"/>
      <c r="AB12" s="212"/>
      <c r="AC12" s="212"/>
      <c r="AD12" s="212"/>
      <c r="AE12" s="212"/>
      <c r="AF12" s="212"/>
      <c r="AG12" s="212" t="s">
        <v>268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9" t="s">
        <v>1270</v>
      </c>
      <c r="D13" s="264"/>
      <c r="E13" s="264"/>
      <c r="F13" s="264"/>
      <c r="G13" s="264"/>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268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9" t="s">
        <v>1271</v>
      </c>
      <c r="D14" s="264"/>
      <c r="E14" s="264"/>
      <c r="F14" s="264"/>
      <c r="G14" s="264"/>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268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69" t="s">
        <v>1272</v>
      </c>
      <c r="D15" s="264"/>
      <c r="E15" s="264"/>
      <c r="F15" s="264"/>
      <c r="G15" s="264"/>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268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19"/>
      <c r="B16" s="220"/>
      <c r="C16" s="269" t="s">
        <v>1238</v>
      </c>
      <c r="D16" s="264"/>
      <c r="E16" s="264"/>
      <c r="F16" s="264"/>
      <c r="G16" s="264"/>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268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4">
        <v>2</v>
      </c>
      <c r="B17" s="245" t="s">
        <v>66</v>
      </c>
      <c r="C17" s="255" t="s">
        <v>1239</v>
      </c>
      <c r="D17" s="246" t="s">
        <v>758</v>
      </c>
      <c r="E17" s="247">
        <v>1</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759</v>
      </c>
      <c r="Y17" s="212"/>
      <c r="Z17" s="212"/>
      <c r="AA17" s="212"/>
      <c r="AB17" s="212"/>
      <c r="AC17" s="212"/>
      <c r="AD17" s="212"/>
      <c r="AE17" s="212"/>
      <c r="AF17" s="212"/>
      <c r="AG17" s="212" t="s">
        <v>760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3</v>
      </c>
      <c r="B18" s="245" t="s">
        <v>68</v>
      </c>
      <c r="C18" s="255" t="s">
        <v>1240</v>
      </c>
      <c r="D18" s="246" t="s">
        <v>758</v>
      </c>
      <c r="E18" s="247">
        <v>1</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759</v>
      </c>
      <c r="Y18" s="212"/>
      <c r="Z18" s="212"/>
      <c r="AA18" s="212"/>
      <c r="AB18" s="212"/>
      <c r="AC18" s="212"/>
      <c r="AD18" s="212"/>
      <c r="AE18" s="212"/>
      <c r="AF18" s="212"/>
      <c r="AG18" s="212" t="s">
        <v>760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4</v>
      </c>
      <c r="B19" s="245" t="s">
        <v>70</v>
      </c>
      <c r="C19" s="255" t="s">
        <v>1241</v>
      </c>
      <c r="D19" s="246" t="s">
        <v>758</v>
      </c>
      <c r="E19" s="247">
        <v>1</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285</v>
      </c>
      <c r="Y19" s="212"/>
      <c r="Z19" s="212"/>
      <c r="AA19" s="212"/>
      <c r="AB19" s="212"/>
      <c r="AC19" s="212"/>
      <c r="AD19" s="212"/>
      <c r="AE19" s="212"/>
      <c r="AF19" s="212"/>
      <c r="AG19" s="212" t="s">
        <v>737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4">
        <v>5</v>
      </c>
      <c r="B20" s="245" t="s">
        <v>72</v>
      </c>
      <c r="C20" s="255" t="s">
        <v>1242</v>
      </c>
      <c r="D20" s="246" t="s">
        <v>758</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285</v>
      </c>
      <c r="Y20" s="212"/>
      <c r="Z20" s="212"/>
      <c r="AA20" s="212"/>
      <c r="AB20" s="212"/>
      <c r="AC20" s="212"/>
      <c r="AD20" s="212"/>
      <c r="AE20" s="212"/>
      <c r="AF20" s="212"/>
      <c r="AG20" s="212" t="s">
        <v>737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6</v>
      </c>
      <c r="B21" s="245" t="s">
        <v>74</v>
      </c>
      <c r="C21" s="255" t="s">
        <v>1243</v>
      </c>
      <c r="D21" s="246" t="s">
        <v>758</v>
      </c>
      <c r="E21" s="247">
        <v>1</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759</v>
      </c>
      <c r="Y21" s="212"/>
      <c r="Z21" s="212"/>
      <c r="AA21" s="212"/>
      <c r="AB21" s="212"/>
      <c r="AC21" s="212"/>
      <c r="AD21" s="212"/>
      <c r="AE21" s="212"/>
      <c r="AF21" s="212"/>
      <c r="AG21" s="212" t="s">
        <v>760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7</v>
      </c>
      <c r="B22" s="245" t="s">
        <v>767</v>
      </c>
      <c r="C22" s="255" t="s">
        <v>1244</v>
      </c>
      <c r="D22" s="246" t="s">
        <v>758</v>
      </c>
      <c r="E22" s="247">
        <v>6</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315</v>
      </c>
      <c r="T22" s="250" t="s">
        <v>264</v>
      </c>
      <c r="U22" s="222">
        <v>0</v>
      </c>
      <c r="V22" s="222">
        <f>ROUND(E22*U22,2)</f>
        <v>0</v>
      </c>
      <c r="W22" s="222"/>
      <c r="X22" s="222" t="s">
        <v>759</v>
      </c>
      <c r="Y22" s="212"/>
      <c r="Z22" s="212"/>
      <c r="AA22" s="212"/>
      <c r="AB22" s="212"/>
      <c r="AC22" s="212"/>
      <c r="AD22" s="212"/>
      <c r="AE22" s="212"/>
      <c r="AF22" s="212"/>
      <c r="AG22" s="212" t="s">
        <v>760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8</v>
      </c>
      <c r="B23" s="245" t="s">
        <v>177</v>
      </c>
      <c r="C23" s="255" t="s">
        <v>1245</v>
      </c>
      <c r="D23" s="246" t="s">
        <v>758</v>
      </c>
      <c r="E23" s="247">
        <v>1</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285</v>
      </c>
      <c r="Y23" s="212"/>
      <c r="Z23" s="212"/>
      <c r="AA23" s="212"/>
      <c r="AB23" s="212"/>
      <c r="AC23" s="212"/>
      <c r="AD23" s="212"/>
      <c r="AE23" s="212"/>
      <c r="AF23" s="212"/>
      <c r="AG23" s="212" t="s">
        <v>737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9</v>
      </c>
      <c r="B24" s="245" t="s">
        <v>179</v>
      </c>
      <c r="C24" s="255" t="s">
        <v>1246</v>
      </c>
      <c r="D24" s="246" t="s">
        <v>758</v>
      </c>
      <c r="E24" s="247">
        <v>1</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285</v>
      </c>
      <c r="Y24" s="212"/>
      <c r="Z24" s="212"/>
      <c r="AA24" s="212"/>
      <c r="AB24" s="212"/>
      <c r="AC24" s="212"/>
      <c r="AD24" s="212"/>
      <c r="AE24" s="212"/>
      <c r="AF24" s="212"/>
      <c r="AG24" s="212" t="s">
        <v>737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10</v>
      </c>
      <c r="B25" s="245" t="s">
        <v>771</v>
      </c>
      <c r="C25" s="255" t="s">
        <v>1247</v>
      </c>
      <c r="D25" s="246" t="s">
        <v>758</v>
      </c>
      <c r="E25" s="247">
        <v>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759</v>
      </c>
      <c r="Y25" s="212"/>
      <c r="Z25" s="212"/>
      <c r="AA25" s="212"/>
      <c r="AB25" s="212"/>
      <c r="AC25" s="212"/>
      <c r="AD25" s="212"/>
      <c r="AE25" s="212"/>
      <c r="AF25" s="212"/>
      <c r="AG25" s="212" t="s">
        <v>760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5">
      <c r="A26" s="225" t="s">
        <v>258</v>
      </c>
      <c r="B26" s="226" t="s">
        <v>204</v>
      </c>
      <c r="C26" s="252" t="s">
        <v>205</v>
      </c>
      <c r="D26" s="227"/>
      <c r="E26" s="228"/>
      <c r="F26" s="229"/>
      <c r="G26" s="229">
        <f>SUMIF(AG27:AG35,"&lt;&gt;NOR",G27:G35)</f>
        <v>0</v>
      </c>
      <c r="H26" s="229"/>
      <c r="I26" s="229">
        <f>SUM(I27:I35)</f>
        <v>0</v>
      </c>
      <c r="J26" s="229"/>
      <c r="K26" s="229">
        <f>SUM(K27:K35)</f>
        <v>0</v>
      </c>
      <c r="L26" s="229"/>
      <c r="M26" s="229">
        <f>SUM(M27:M35)</f>
        <v>0</v>
      </c>
      <c r="N26" s="229"/>
      <c r="O26" s="229">
        <f>SUM(O27:O35)</f>
        <v>0</v>
      </c>
      <c r="P26" s="229"/>
      <c r="Q26" s="229">
        <f>SUM(Q27:Q35)</f>
        <v>0</v>
      </c>
      <c r="R26" s="229"/>
      <c r="S26" s="229"/>
      <c r="T26" s="230"/>
      <c r="U26" s="224"/>
      <c r="V26" s="224">
        <f>SUM(V27:V35)</f>
        <v>0</v>
      </c>
      <c r="W26" s="224"/>
      <c r="X26" s="224"/>
      <c r="AG26" t="s">
        <v>259</v>
      </c>
    </row>
    <row r="27" spans="1:60" outlineLevel="1" x14ac:dyDescent="0.25">
      <c r="A27" s="244">
        <v>11</v>
      </c>
      <c r="B27" s="245" t="s">
        <v>153</v>
      </c>
      <c r="C27" s="255" t="s">
        <v>1248</v>
      </c>
      <c r="D27" s="246" t="s">
        <v>758</v>
      </c>
      <c r="E27" s="247">
        <v>2</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315</v>
      </c>
      <c r="T27" s="250" t="s">
        <v>264</v>
      </c>
      <c r="U27" s="222">
        <v>0</v>
      </c>
      <c r="V27" s="222">
        <f>ROUND(E27*U27,2)</f>
        <v>0</v>
      </c>
      <c r="W27" s="222"/>
      <c r="X27" s="222" t="s">
        <v>759</v>
      </c>
      <c r="Y27" s="212"/>
      <c r="Z27" s="212"/>
      <c r="AA27" s="212"/>
      <c r="AB27" s="212"/>
      <c r="AC27" s="212"/>
      <c r="AD27" s="212"/>
      <c r="AE27" s="212"/>
      <c r="AF27" s="212"/>
      <c r="AG27" s="212" t="s">
        <v>760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4">
        <v>12</v>
      </c>
      <c r="B28" s="245" t="s">
        <v>774</v>
      </c>
      <c r="C28" s="255" t="s">
        <v>1249</v>
      </c>
      <c r="D28" s="246" t="s">
        <v>758</v>
      </c>
      <c r="E28" s="247">
        <v>2</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285</v>
      </c>
      <c r="Y28" s="212"/>
      <c r="Z28" s="212"/>
      <c r="AA28" s="212"/>
      <c r="AB28" s="212"/>
      <c r="AC28" s="212"/>
      <c r="AD28" s="212"/>
      <c r="AE28" s="212"/>
      <c r="AF28" s="212"/>
      <c r="AG28" s="212" t="s">
        <v>737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13</v>
      </c>
      <c r="B29" s="245" t="s">
        <v>776</v>
      </c>
      <c r="C29" s="255" t="s">
        <v>1243</v>
      </c>
      <c r="D29" s="246" t="s">
        <v>758</v>
      </c>
      <c r="E29" s="247">
        <v>2</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759</v>
      </c>
      <c r="Y29" s="212"/>
      <c r="Z29" s="212"/>
      <c r="AA29" s="212"/>
      <c r="AB29" s="212"/>
      <c r="AC29" s="212"/>
      <c r="AD29" s="212"/>
      <c r="AE29" s="212"/>
      <c r="AF29" s="212"/>
      <c r="AG29" s="212" t="s">
        <v>760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14</v>
      </c>
      <c r="B30" s="245" t="s">
        <v>778</v>
      </c>
      <c r="C30" s="255" t="s">
        <v>1250</v>
      </c>
      <c r="D30" s="246" t="s">
        <v>758</v>
      </c>
      <c r="E30" s="247">
        <v>2</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759</v>
      </c>
      <c r="Y30" s="212"/>
      <c r="Z30" s="212"/>
      <c r="AA30" s="212"/>
      <c r="AB30" s="212"/>
      <c r="AC30" s="212"/>
      <c r="AD30" s="212"/>
      <c r="AE30" s="212"/>
      <c r="AF30" s="212"/>
      <c r="AG30" s="212" t="s">
        <v>760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15</v>
      </c>
      <c r="B31" s="245" t="s">
        <v>780</v>
      </c>
      <c r="C31" s="255" t="s">
        <v>1251</v>
      </c>
      <c r="D31" s="246" t="s">
        <v>758</v>
      </c>
      <c r="E31" s="247">
        <v>2</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285</v>
      </c>
      <c r="Y31" s="212"/>
      <c r="Z31" s="212"/>
      <c r="AA31" s="212"/>
      <c r="AB31" s="212"/>
      <c r="AC31" s="212"/>
      <c r="AD31" s="212"/>
      <c r="AE31" s="212"/>
      <c r="AF31" s="212"/>
      <c r="AG31" s="212" t="s">
        <v>737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4">
        <v>16</v>
      </c>
      <c r="B32" s="245" t="s">
        <v>782</v>
      </c>
      <c r="C32" s="255" t="s">
        <v>1244</v>
      </c>
      <c r="D32" s="246" t="s">
        <v>758</v>
      </c>
      <c r="E32" s="247">
        <v>18</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315</v>
      </c>
      <c r="T32" s="250" t="s">
        <v>264</v>
      </c>
      <c r="U32" s="222">
        <v>0</v>
      </c>
      <c r="V32" s="222">
        <f>ROUND(E32*U32,2)</f>
        <v>0</v>
      </c>
      <c r="W32" s="222"/>
      <c r="X32" s="222" t="s">
        <v>759</v>
      </c>
      <c r="Y32" s="212"/>
      <c r="Z32" s="212"/>
      <c r="AA32" s="212"/>
      <c r="AB32" s="212"/>
      <c r="AC32" s="212"/>
      <c r="AD32" s="212"/>
      <c r="AE32" s="212"/>
      <c r="AF32" s="212"/>
      <c r="AG32" s="212" t="s">
        <v>760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4">
        <v>17</v>
      </c>
      <c r="B33" s="245" t="s">
        <v>784</v>
      </c>
      <c r="C33" s="255" t="s">
        <v>1252</v>
      </c>
      <c r="D33" s="246" t="s">
        <v>758</v>
      </c>
      <c r="E33" s="247">
        <v>1</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315</v>
      </c>
      <c r="T33" s="250" t="s">
        <v>264</v>
      </c>
      <c r="U33" s="222">
        <v>0</v>
      </c>
      <c r="V33" s="222">
        <f>ROUND(E33*U33,2)</f>
        <v>0</v>
      </c>
      <c r="W33" s="222"/>
      <c r="X33" s="222" t="s">
        <v>285</v>
      </c>
      <c r="Y33" s="212"/>
      <c r="Z33" s="212"/>
      <c r="AA33" s="212"/>
      <c r="AB33" s="212"/>
      <c r="AC33" s="212"/>
      <c r="AD33" s="212"/>
      <c r="AE33" s="212"/>
      <c r="AF33" s="212"/>
      <c r="AG33" s="212" t="s">
        <v>737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18</v>
      </c>
      <c r="B34" s="245" t="s">
        <v>786</v>
      </c>
      <c r="C34" s="255" t="s">
        <v>1253</v>
      </c>
      <c r="D34" s="246" t="s">
        <v>758</v>
      </c>
      <c r="E34" s="247">
        <v>1</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759</v>
      </c>
      <c r="Y34" s="212"/>
      <c r="Z34" s="212"/>
      <c r="AA34" s="212"/>
      <c r="AB34" s="212"/>
      <c r="AC34" s="212"/>
      <c r="AD34" s="212"/>
      <c r="AE34" s="212"/>
      <c r="AF34" s="212"/>
      <c r="AG34" s="212" t="s">
        <v>760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19</v>
      </c>
      <c r="B35" s="245" t="s">
        <v>788</v>
      </c>
      <c r="C35" s="255" t="s">
        <v>1254</v>
      </c>
      <c r="D35" s="246" t="s">
        <v>758</v>
      </c>
      <c r="E35" s="247">
        <v>1</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759</v>
      </c>
      <c r="Y35" s="212"/>
      <c r="Z35" s="212"/>
      <c r="AA35" s="212"/>
      <c r="AB35" s="212"/>
      <c r="AC35" s="212"/>
      <c r="AD35" s="212"/>
      <c r="AE35" s="212"/>
      <c r="AF35" s="212"/>
      <c r="AG35" s="212" t="s">
        <v>760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5">
      <c r="A36" s="225" t="s">
        <v>258</v>
      </c>
      <c r="B36" s="226" t="s">
        <v>206</v>
      </c>
      <c r="C36" s="252" t="s">
        <v>207</v>
      </c>
      <c r="D36" s="227"/>
      <c r="E36" s="228"/>
      <c r="F36" s="229"/>
      <c r="G36" s="229">
        <f>SUMIF(AG37:AG44,"&lt;&gt;NOR",G37:G44)</f>
        <v>0</v>
      </c>
      <c r="H36" s="229"/>
      <c r="I36" s="229">
        <f>SUM(I37:I44)</f>
        <v>0</v>
      </c>
      <c r="J36" s="229"/>
      <c r="K36" s="229">
        <f>SUM(K37:K44)</f>
        <v>0</v>
      </c>
      <c r="L36" s="229"/>
      <c r="M36" s="229">
        <f>SUM(M37:M44)</f>
        <v>0</v>
      </c>
      <c r="N36" s="229"/>
      <c r="O36" s="229">
        <f>SUM(O37:O44)</f>
        <v>0</v>
      </c>
      <c r="P36" s="229"/>
      <c r="Q36" s="229">
        <f>SUM(Q37:Q44)</f>
        <v>0</v>
      </c>
      <c r="R36" s="229"/>
      <c r="S36" s="229"/>
      <c r="T36" s="230"/>
      <c r="U36" s="224"/>
      <c r="V36" s="224">
        <f>SUM(V37:V44)</f>
        <v>0</v>
      </c>
      <c r="W36" s="224"/>
      <c r="X36" s="224"/>
      <c r="AG36" t="s">
        <v>259</v>
      </c>
    </row>
    <row r="37" spans="1:60" outlineLevel="1" x14ac:dyDescent="0.25">
      <c r="A37" s="244">
        <v>20</v>
      </c>
      <c r="B37" s="245" t="s">
        <v>790</v>
      </c>
      <c r="C37" s="255" t="s">
        <v>1255</v>
      </c>
      <c r="D37" s="246" t="s">
        <v>314</v>
      </c>
      <c r="E37" s="247">
        <v>24</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315</v>
      </c>
      <c r="T37" s="250" t="s">
        <v>264</v>
      </c>
      <c r="U37" s="222">
        <v>0</v>
      </c>
      <c r="V37" s="222">
        <f>ROUND(E37*U37,2)</f>
        <v>0</v>
      </c>
      <c r="W37" s="222"/>
      <c r="X37" s="222" t="s">
        <v>759</v>
      </c>
      <c r="Y37" s="212"/>
      <c r="Z37" s="212"/>
      <c r="AA37" s="212"/>
      <c r="AB37" s="212"/>
      <c r="AC37" s="212"/>
      <c r="AD37" s="212"/>
      <c r="AE37" s="212"/>
      <c r="AF37" s="212"/>
      <c r="AG37" s="212" t="s">
        <v>760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4">
        <v>21</v>
      </c>
      <c r="B38" s="245" t="s">
        <v>792</v>
      </c>
      <c r="C38" s="255" t="s">
        <v>1256</v>
      </c>
      <c r="D38" s="246" t="s">
        <v>758</v>
      </c>
      <c r="E38" s="247">
        <v>2</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315</v>
      </c>
      <c r="T38" s="250" t="s">
        <v>264</v>
      </c>
      <c r="U38" s="222">
        <v>0</v>
      </c>
      <c r="V38" s="222">
        <f>ROUND(E38*U38,2)</f>
        <v>0</v>
      </c>
      <c r="W38" s="222"/>
      <c r="X38" s="222" t="s">
        <v>759</v>
      </c>
      <c r="Y38" s="212"/>
      <c r="Z38" s="212"/>
      <c r="AA38" s="212"/>
      <c r="AB38" s="212"/>
      <c r="AC38" s="212"/>
      <c r="AD38" s="212"/>
      <c r="AE38" s="212"/>
      <c r="AF38" s="212"/>
      <c r="AG38" s="212" t="s">
        <v>760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4">
        <v>22</v>
      </c>
      <c r="B39" s="245" t="s">
        <v>158</v>
      </c>
      <c r="C39" s="255" t="s">
        <v>1257</v>
      </c>
      <c r="D39" s="246" t="s">
        <v>758</v>
      </c>
      <c r="E39" s="247">
        <v>2</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315</v>
      </c>
      <c r="T39" s="250" t="s">
        <v>264</v>
      </c>
      <c r="U39" s="222">
        <v>0</v>
      </c>
      <c r="V39" s="222">
        <f>ROUND(E39*U39,2)</f>
        <v>0</v>
      </c>
      <c r="W39" s="222"/>
      <c r="X39" s="222" t="s">
        <v>759</v>
      </c>
      <c r="Y39" s="212"/>
      <c r="Z39" s="212"/>
      <c r="AA39" s="212"/>
      <c r="AB39" s="212"/>
      <c r="AC39" s="212"/>
      <c r="AD39" s="212"/>
      <c r="AE39" s="212"/>
      <c r="AF39" s="212"/>
      <c r="AG39" s="212" t="s">
        <v>760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4">
        <v>23</v>
      </c>
      <c r="B40" s="245" t="s">
        <v>795</v>
      </c>
      <c r="C40" s="255" t="s">
        <v>1258</v>
      </c>
      <c r="D40" s="246" t="s">
        <v>758</v>
      </c>
      <c r="E40" s="247">
        <v>1</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315</v>
      </c>
      <c r="T40" s="250" t="s">
        <v>264</v>
      </c>
      <c r="U40" s="222">
        <v>0</v>
      </c>
      <c r="V40" s="222">
        <f>ROUND(E40*U40,2)</f>
        <v>0</v>
      </c>
      <c r="W40" s="222"/>
      <c r="X40" s="222" t="s">
        <v>759</v>
      </c>
      <c r="Y40" s="212"/>
      <c r="Z40" s="212"/>
      <c r="AA40" s="212"/>
      <c r="AB40" s="212"/>
      <c r="AC40" s="212"/>
      <c r="AD40" s="212"/>
      <c r="AE40" s="212"/>
      <c r="AF40" s="212"/>
      <c r="AG40" s="212" t="s">
        <v>760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4">
        <v>24</v>
      </c>
      <c r="B41" s="245" t="s">
        <v>797</v>
      </c>
      <c r="C41" s="255" t="s">
        <v>1259</v>
      </c>
      <c r="D41" s="246" t="s">
        <v>758</v>
      </c>
      <c r="E41" s="247">
        <v>4</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315</v>
      </c>
      <c r="T41" s="250" t="s">
        <v>264</v>
      </c>
      <c r="U41" s="222">
        <v>0</v>
      </c>
      <c r="V41" s="222">
        <f>ROUND(E41*U41,2)</f>
        <v>0</v>
      </c>
      <c r="W41" s="222"/>
      <c r="X41" s="222" t="s">
        <v>759</v>
      </c>
      <c r="Y41" s="212"/>
      <c r="Z41" s="212"/>
      <c r="AA41" s="212"/>
      <c r="AB41" s="212"/>
      <c r="AC41" s="212"/>
      <c r="AD41" s="212"/>
      <c r="AE41" s="212"/>
      <c r="AF41" s="212"/>
      <c r="AG41" s="212" t="s">
        <v>760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4">
        <v>25</v>
      </c>
      <c r="B42" s="245" t="s">
        <v>799</v>
      </c>
      <c r="C42" s="255" t="s">
        <v>1260</v>
      </c>
      <c r="D42" s="246" t="s">
        <v>758</v>
      </c>
      <c r="E42" s="247">
        <v>1</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315</v>
      </c>
      <c r="T42" s="250" t="s">
        <v>264</v>
      </c>
      <c r="U42" s="222">
        <v>0</v>
      </c>
      <c r="V42" s="222">
        <f>ROUND(E42*U42,2)</f>
        <v>0</v>
      </c>
      <c r="W42" s="222"/>
      <c r="X42" s="222" t="s">
        <v>285</v>
      </c>
      <c r="Y42" s="212"/>
      <c r="Z42" s="212"/>
      <c r="AA42" s="212"/>
      <c r="AB42" s="212"/>
      <c r="AC42" s="212"/>
      <c r="AD42" s="212"/>
      <c r="AE42" s="212"/>
      <c r="AF42" s="212"/>
      <c r="AG42" s="212" t="s">
        <v>737</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4">
        <v>26</v>
      </c>
      <c r="B43" s="245" t="s">
        <v>801</v>
      </c>
      <c r="C43" s="255" t="s">
        <v>1261</v>
      </c>
      <c r="D43" s="246" t="s">
        <v>758</v>
      </c>
      <c r="E43" s="247">
        <v>2</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315</v>
      </c>
      <c r="T43" s="250" t="s">
        <v>264</v>
      </c>
      <c r="U43" s="222">
        <v>0</v>
      </c>
      <c r="V43" s="222">
        <f>ROUND(E43*U43,2)</f>
        <v>0</v>
      </c>
      <c r="W43" s="222"/>
      <c r="X43" s="222" t="s">
        <v>285</v>
      </c>
      <c r="Y43" s="212"/>
      <c r="Z43" s="212"/>
      <c r="AA43" s="212"/>
      <c r="AB43" s="212"/>
      <c r="AC43" s="212"/>
      <c r="AD43" s="212"/>
      <c r="AE43" s="212"/>
      <c r="AF43" s="212"/>
      <c r="AG43" s="212" t="s">
        <v>737</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4">
        <v>27</v>
      </c>
      <c r="B44" s="245" t="s">
        <v>803</v>
      </c>
      <c r="C44" s="255" t="s">
        <v>1262</v>
      </c>
      <c r="D44" s="246" t="s">
        <v>758</v>
      </c>
      <c r="E44" s="247">
        <v>2</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315</v>
      </c>
      <c r="T44" s="250" t="s">
        <v>264</v>
      </c>
      <c r="U44" s="222">
        <v>0</v>
      </c>
      <c r="V44" s="222">
        <f>ROUND(E44*U44,2)</f>
        <v>0</v>
      </c>
      <c r="W44" s="222"/>
      <c r="X44" s="222" t="s">
        <v>285</v>
      </c>
      <c r="Y44" s="212"/>
      <c r="Z44" s="212"/>
      <c r="AA44" s="212"/>
      <c r="AB44" s="212"/>
      <c r="AC44" s="212"/>
      <c r="AD44" s="212"/>
      <c r="AE44" s="212"/>
      <c r="AF44" s="212"/>
      <c r="AG44" s="212" t="s">
        <v>737</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x14ac:dyDescent="0.25">
      <c r="A45" s="225" t="s">
        <v>258</v>
      </c>
      <c r="B45" s="226" t="s">
        <v>208</v>
      </c>
      <c r="C45" s="252" t="s">
        <v>209</v>
      </c>
      <c r="D45" s="227"/>
      <c r="E45" s="228"/>
      <c r="F45" s="229"/>
      <c r="G45" s="229">
        <f>SUMIF(AG46:AG57,"&lt;&gt;NOR",G46:G57)</f>
        <v>0</v>
      </c>
      <c r="H45" s="229"/>
      <c r="I45" s="229">
        <f>SUM(I46:I57)</f>
        <v>0</v>
      </c>
      <c r="J45" s="229"/>
      <c r="K45" s="229">
        <f>SUM(K46:K57)</f>
        <v>0</v>
      </c>
      <c r="L45" s="229"/>
      <c r="M45" s="229">
        <f>SUM(M46:M57)</f>
        <v>0</v>
      </c>
      <c r="N45" s="229"/>
      <c r="O45" s="229">
        <f>SUM(O46:O57)</f>
        <v>0</v>
      </c>
      <c r="P45" s="229"/>
      <c r="Q45" s="229">
        <f>SUM(Q46:Q57)</f>
        <v>0</v>
      </c>
      <c r="R45" s="229"/>
      <c r="S45" s="229"/>
      <c r="T45" s="230"/>
      <c r="U45" s="224"/>
      <c r="V45" s="224">
        <f>SUM(V46:V57)</f>
        <v>0</v>
      </c>
      <c r="W45" s="224"/>
      <c r="X45" s="224"/>
      <c r="AG45" t="s">
        <v>259</v>
      </c>
    </row>
    <row r="46" spans="1:60" outlineLevel="1" x14ac:dyDescent="0.25">
      <c r="A46" s="244">
        <v>28</v>
      </c>
      <c r="B46" s="245" t="s">
        <v>805</v>
      </c>
      <c r="C46" s="255" t="s">
        <v>1255</v>
      </c>
      <c r="D46" s="246" t="s">
        <v>314</v>
      </c>
      <c r="E46" s="247">
        <v>20</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315</v>
      </c>
      <c r="T46" s="250" t="s">
        <v>264</v>
      </c>
      <c r="U46" s="222">
        <v>0</v>
      </c>
      <c r="V46" s="222">
        <f>ROUND(E46*U46,2)</f>
        <v>0</v>
      </c>
      <c r="W46" s="222"/>
      <c r="X46" s="222" t="s">
        <v>759</v>
      </c>
      <c r="Y46" s="212"/>
      <c r="Z46" s="212"/>
      <c r="AA46" s="212"/>
      <c r="AB46" s="212"/>
      <c r="AC46" s="212"/>
      <c r="AD46" s="212"/>
      <c r="AE46" s="212"/>
      <c r="AF46" s="212"/>
      <c r="AG46" s="212" t="s">
        <v>760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4">
        <v>29</v>
      </c>
      <c r="B47" s="245" t="s">
        <v>807</v>
      </c>
      <c r="C47" s="255" t="s">
        <v>1256</v>
      </c>
      <c r="D47" s="246" t="s">
        <v>758</v>
      </c>
      <c r="E47" s="247">
        <v>2</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c r="S47" s="249" t="s">
        <v>315</v>
      </c>
      <c r="T47" s="250" t="s">
        <v>264</v>
      </c>
      <c r="U47" s="222">
        <v>0</v>
      </c>
      <c r="V47" s="222">
        <f>ROUND(E47*U47,2)</f>
        <v>0</v>
      </c>
      <c r="W47" s="222"/>
      <c r="X47" s="222" t="s">
        <v>759</v>
      </c>
      <c r="Y47" s="212"/>
      <c r="Z47" s="212"/>
      <c r="AA47" s="212"/>
      <c r="AB47" s="212"/>
      <c r="AC47" s="212"/>
      <c r="AD47" s="212"/>
      <c r="AE47" s="212"/>
      <c r="AF47" s="212"/>
      <c r="AG47" s="212" t="s">
        <v>760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4">
        <v>30</v>
      </c>
      <c r="B48" s="245" t="s">
        <v>809</v>
      </c>
      <c r="C48" s="255" t="s">
        <v>1257</v>
      </c>
      <c r="D48" s="246" t="s">
        <v>758</v>
      </c>
      <c r="E48" s="247">
        <v>2</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315</v>
      </c>
      <c r="T48" s="250" t="s">
        <v>264</v>
      </c>
      <c r="U48" s="222">
        <v>0</v>
      </c>
      <c r="V48" s="222">
        <f>ROUND(E48*U48,2)</f>
        <v>0</v>
      </c>
      <c r="W48" s="222"/>
      <c r="X48" s="222" t="s">
        <v>759</v>
      </c>
      <c r="Y48" s="212"/>
      <c r="Z48" s="212"/>
      <c r="AA48" s="212"/>
      <c r="AB48" s="212"/>
      <c r="AC48" s="212"/>
      <c r="AD48" s="212"/>
      <c r="AE48" s="212"/>
      <c r="AF48" s="212"/>
      <c r="AG48" s="212" t="s">
        <v>760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4">
        <v>31</v>
      </c>
      <c r="B49" s="245" t="s">
        <v>811</v>
      </c>
      <c r="C49" s="255" t="s">
        <v>1258</v>
      </c>
      <c r="D49" s="246" t="s">
        <v>758</v>
      </c>
      <c r="E49" s="247">
        <v>2</v>
      </c>
      <c r="F49" s="248"/>
      <c r="G49" s="249">
        <f>ROUND(E49*F49,2)</f>
        <v>0</v>
      </c>
      <c r="H49" s="248"/>
      <c r="I49" s="249">
        <f>ROUND(E49*H49,2)</f>
        <v>0</v>
      </c>
      <c r="J49" s="248"/>
      <c r="K49" s="249">
        <f>ROUND(E49*J49,2)</f>
        <v>0</v>
      </c>
      <c r="L49" s="249">
        <v>21</v>
      </c>
      <c r="M49" s="249">
        <f>G49*(1+L49/100)</f>
        <v>0</v>
      </c>
      <c r="N49" s="249">
        <v>0</v>
      </c>
      <c r="O49" s="249">
        <f>ROUND(E49*N49,2)</f>
        <v>0</v>
      </c>
      <c r="P49" s="249">
        <v>0</v>
      </c>
      <c r="Q49" s="249">
        <f>ROUND(E49*P49,2)</f>
        <v>0</v>
      </c>
      <c r="R49" s="249"/>
      <c r="S49" s="249" t="s">
        <v>315</v>
      </c>
      <c r="T49" s="250" t="s">
        <v>264</v>
      </c>
      <c r="U49" s="222">
        <v>0</v>
      </c>
      <c r="V49" s="222">
        <f>ROUND(E49*U49,2)</f>
        <v>0</v>
      </c>
      <c r="W49" s="222"/>
      <c r="X49" s="222" t="s">
        <v>759</v>
      </c>
      <c r="Y49" s="212"/>
      <c r="Z49" s="212"/>
      <c r="AA49" s="212"/>
      <c r="AB49" s="212"/>
      <c r="AC49" s="212"/>
      <c r="AD49" s="212"/>
      <c r="AE49" s="212"/>
      <c r="AF49" s="212"/>
      <c r="AG49" s="212" t="s">
        <v>760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4">
        <v>32</v>
      </c>
      <c r="B50" s="245" t="s">
        <v>813</v>
      </c>
      <c r="C50" s="255" t="s">
        <v>1259</v>
      </c>
      <c r="D50" s="246" t="s">
        <v>758</v>
      </c>
      <c r="E50" s="247">
        <v>8</v>
      </c>
      <c r="F50" s="248"/>
      <c r="G50" s="249">
        <f>ROUND(E50*F50,2)</f>
        <v>0</v>
      </c>
      <c r="H50" s="248"/>
      <c r="I50" s="249">
        <f>ROUND(E50*H50,2)</f>
        <v>0</v>
      </c>
      <c r="J50" s="248"/>
      <c r="K50" s="249">
        <f>ROUND(E50*J50,2)</f>
        <v>0</v>
      </c>
      <c r="L50" s="249">
        <v>21</v>
      </c>
      <c r="M50" s="249">
        <f>G50*(1+L50/100)</f>
        <v>0</v>
      </c>
      <c r="N50" s="249">
        <v>0</v>
      </c>
      <c r="O50" s="249">
        <f>ROUND(E50*N50,2)</f>
        <v>0</v>
      </c>
      <c r="P50" s="249">
        <v>0</v>
      </c>
      <c r="Q50" s="249">
        <f>ROUND(E50*P50,2)</f>
        <v>0</v>
      </c>
      <c r="R50" s="249"/>
      <c r="S50" s="249" t="s">
        <v>315</v>
      </c>
      <c r="T50" s="250" t="s">
        <v>264</v>
      </c>
      <c r="U50" s="222">
        <v>0</v>
      </c>
      <c r="V50" s="222">
        <f>ROUND(E50*U50,2)</f>
        <v>0</v>
      </c>
      <c r="W50" s="222"/>
      <c r="X50" s="222" t="s">
        <v>759</v>
      </c>
      <c r="Y50" s="212"/>
      <c r="Z50" s="212"/>
      <c r="AA50" s="212"/>
      <c r="AB50" s="212"/>
      <c r="AC50" s="212"/>
      <c r="AD50" s="212"/>
      <c r="AE50" s="212"/>
      <c r="AF50" s="212"/>
      <c r="AG50" s="212" t="s">
        <v>760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4">
        <v>33</v>
      </c>
      <c r="B51" s="245" t="s">
        <v>161</v>
      </c>
      <c r="C51" s="255" t="s">
        <v>1263</v>
      </c>
      <c r="D51" s="246" t="s">
        <v>758</v>
      </c>
      <c r="E51" s="247">
        <v>1</v>
      </c>
      <c r="F51" s="248"/>
      <c r="G51" s="249">
        <f>ROUND(E51*F51,2)</f>
        <v>0</v>
      </c>
      <c r="H51" s="248"/>
      <c r="I51" s="249">
        <f>ROUND(E51*H51,2)</f>
        <v>0</v>
      </c>
      <c r="J51" s="248"/>
      <c r="K51" s="249">
        <f>ROUND(E51*J51,2)</f>
        <v>0</v>
      </c>
      <c r="L51" s="249">
        <v>21</v>
      </c>
      <c r="M51" s="249">
        <f>G51*(1+L51/100)</f>
        <v>0</v>
      </c>
      <c r="N51" s="249">
        <v>0</v>
      </c>
      <c r="O51" s="249">
        <f>ROUND(E51*N51,2)</f>
        <v>0</v>
      </c>
      <c r="P51" s="249">
        <v>0</v>
      </c>
      <c r="Q51" s="249">
        <f>ROUND(E51*P51,2)</f>
        <v>0</v>
      </c>
      <c r="R51" s="249"/>
      <c r="S51" s="249" t="s">
        <v>315</v>
      </c>
      <c r="T51" s="250" t="s">
        <v>264</v>
      </c>
      <c r="U51" s="222">
        <v>0</v>
      </c>
      <c r="V51" s="222">
        <f>ROUND(E51*U51,2)</f>
        <v>0</v>
      </c>
      <c r="W51" s="222"/>
      <c r="X51" s="222" t="s">
        <v>759</v>
      </c>
      <c r="Y51" s="212"/>
      <c r="Z51" s="212"/>
      <c r="AA51" s="212"/>
      <c r="AB51" s="212"/>
      <c r="AC51" s="212"/>
      <c r="AD51" s="212"/>
      <c r="AE51" s="212"/>
      <c r="AF51" s="212"/>
      <c r="AG51" s="212" t="s">
        <v>760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4">
        <v>34</v>
      </c>
      <c r="B52" s="245" t="s">
        <v>816</v>
      </c>
      <c r="C52" s="255" t="s">
        <v>1264</v>
      </c>
      <c r="D52" s="246" t="s">
        <v>758</v>
      </c>
      <c r="E52" s="247">
        <v>1</v>
      </c>
      <c r="F52" s="248"/>
      <c r="G52" s="249">
        <f>ROUND(E52*F52,2)</f>
        <v>0</v>
      </c>
      <c r="H52" s="248"/>
      <c r="I52" s="249">
        <f>ROUND(E52*H52,2)</f>
        <v>0</v>
      </c>
      <c r="J52" s="248"/>
      <c r="K52" s="249">
        <f>ROUND(E52*J52,2)</f>
        <v>0</v>
      </c>
      <c r="L52" s="249">
        <v>21</v>
      </c>
      <c r="M52" s="249">
        <f>G52*(1+L52/100)</f>
        <v>0</v>
      </c>
      <c r="N52" s="249">
        <v>0</v>
      </c>
      <c r="O52" s="249">
        <f>ROUND(E52*N52,2)</f>
        <v>0</v>
      </c>
      <c r="P52" s="249">
        <v>0</v>
      </c>
      <c r="Q52" s="249">
        <f>ROUND(E52*P52,2)</f>
        <v>0</v>
      </c>
      <c r="R52" s="249"/>
      <c r="S52" s="249" t="s">
        <v>315</v>
      </c>
      <c r="T52" s="250" t="s">
        <v>264</v>
      </c>
      <c r="U52" s="222">
        <v>0</v>
      </c>
      <c r="V52" s="222">
        <f>ROUND(E52*U52,2)</f>
        <v>0</v>
      </c>
      <c r="W52" s="222"/>
      <c r="X52" s="222" t="s">
        <v>285</v>
      </c>
      <c r="Y52" s="212"/>
      <c r="Z52" s="212"/>
      <c r="AA52" s="212"/>
      <c r="AB52" s="212"/>
      <c r="AC52" s="212"/>
      <c r="AD52" s="212"/>
      <c r="AE52" s="212"/>
      <c r="AF52" s="212"/>
      <c r="AG52" s="212" t="s">
        <v>737</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4">
        <v>35</v>
      </c>
      <c r="B53" s="245" t="s">
        <v>818</v>
      </c>
      <c r="C53" s="255" t="s">
        <v>1265</v>
      </c>
      <c r="D53" s="246" t="s">
        <v>758</v>
      </c>
      <c r="E53" s="247">
        <v>1</v>
      </c>
      <c r="F53" s="248"/>
      <c r="G53" s="249">
        <f>ROUND(E53*F53,2)</f>
        <v>0</v>
      </c>
      <c r="H53" s="248"/>
      <c r="I53" s="249">
        <f>ROUND(E53*H53,2)</f>
        <v>0</v>
      </c>
      <c r="J53" s="248"/>
      <c r="K53" s="249">
        <f>ROUND(E53*J53,2)</f>
        <v>0</v>
      </c>
      <c r="L53" s="249">
        <v>21</v>
      </c>
      <c r="M53" s="249">
        <f>G53*(1+L53/100)</f>
        <v>0</v>
      </c>
      <c r="N53" s="249">
        <v>0</v>
      </c>
      <c r="O53" s="249">
        <f>ROUND(E53*N53,2)</f>
        <v>0</v>
      </c>
      <c r="P53" s="249">
        <v>0</v>
      </c>
      <c r="Q53" s="249">
        <f>ROUND(E53*P53,2)</f>
        <v>0</v>
      </c>
      <c r="R53" s="249"/>
      <c r="S53" s="249" t="s">
        <v>315</v>
      </c>
      <c r="T53" s="250" t="s">
        <v>264</v>
      </c>
      <c r="U53" s="222">
        <v>0</v>
      </c>
      <c r="V53" s="222">
        <f>ROUND(E53*U53,2)</f>
        <v>0</v>
      </c>
      <c r="W53" s="222"/>
      <c r="X53" s="222" t="s">
        <v>759</v>
      </c>
      <c r="Y53" s="212"/>
      <c r="Z53" s="212"/>
      <c r="AA53" s="212"/>
      <c r="AB53" s="212"/>
      <c r="AC53" s="212"/>
      <c r="AD53" s="212"/>
      <c r="AE53" s="212"/>
      <c r="AF53" s="212"/>
      <c r="AG53" s="212" t="s">
        <v>760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4">
        <v>36</v>
      </c>
      <c r="B54" s="245" t="s">
        <v>820</v>
      </c>
      <c r="C54" s="255" t="s">
        <v>1261</v>
      </c>
      <c r="D54" s="246" t="s">
        <v>758</v>
      </c>
      <c r="E54" s="247">
        <v>2</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315</v>
      </c>
      <c r="T54" s="250" t="s">
        <v>264</v>
      </c>
      <c r="U54" s="222">
        <v>0</v>
      </c>
      <c r="V54" s="222">
        <f>ROUND(E54*U54,2)</f>
        <v>0</v>
      </c>
      <c r="W54" s="222"/>
      <c r="X54" s="222" t="s">
        <v>285</v>
      </c>
      <c r="Y54" s="212"/>
      <c r="Z54" s="212"/>
      <c r="AA54" s="212"/>
      <c r="AB54" s="212"/>
      <c r="AC54" s="212"/>
      <c r="AD54" s="212"/>
      <c r="AE54" s="212"/>
      <c r="AF54" s="212"/>
      <c r="AG54" s="212" t="s">
        <v>737</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4">
        <v>37</v>
      </c>
      <c r="B55" s="245" t="s">
        <v>822</v>
      </c>
      <c r="C55" s="255" t="s">
        <v>1262</v>
      </c>
      <c r="D55" s="246" t="s">
        <v>758</v>
      </c>
      <c r="E55" s="247">
        <v>2</v>
      </c>
      <c r="F55" s="248"/>
      <c r="G55" s="249">
        <f>ROUND(E55*F55,2)</f>
        <v>0</v>
      </c>
      <c r="H55" s="248"/>
      <c r="I55" s="249">
        <f>ROUND(E55*H55,2)</f>
        <v>0</v>
      </c>
      <c r="J55" s="248"/>
      <c r="K55" s="249">
        <f>ROUND(E55*J55,2)</f>
        <v>0</v>
      </c>
      <c r="L55" s="249">
        <v>21</v>
      </c>
      <c r="M55" s="249">
        <f>G55*(1+L55/100)</f>
        <v>0</v>
      </c>
      <c r="N55" s="249">
        <v>0</v>
      </c>
      <c r="O55" s="249">
        <f>ROUND(E55*N55,2)</f>
        <v>0</v>
      </c>
      <c r="P55" s="249">
        <v>0</v>
      </c>
      <c r="Q55" s="249">
        <f>ROUND(E55*P55,2)</f>
        <v>0</v>
      </c>
      <c r="R55" s="249"/>
      <c r="S55" s="249" t="s">
        <v>315</v>
      </c>
      <c r="T55" s="250" t="s">
        <v>264</v>
      </c>
      <c r="U55" s="222">
        <v>0</v>
      </c>
      <c r="V55" s="222">
        <f>ROUND(E55*U55,2)</f>
        <v>0</v>
      </c>
      <c r="W55" s="222"/>
      <c r="X55" s="222" t="s">
        <v>285</v>
      </c>
      <c r="Y55" s="212"/>
      <c r="Z55" s="212"/>
      <c r="AA55" s="212"/>
      <c r="AB55" s="212"/>
      <c r="AC55" s="212"/>
      <c r="AD55" s="212"/>
      <c r="AE55" s="212"/>
      <c r="AF55" s="212"/>
      <c r="AG55" s="212" t="s">
        <v>737</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4">
        <v>38</v>
      </c>
      <c r="B56" s="245" t="s">
        <v>163</v>
      </c>
      <c r="C56" s="255" t="s">
        <v>1266</v>
      </c>
      <c r="D56" s="246" t="s">
        <v>758</v>
      </c>
      <c r="E56" s="247">
        <v>1</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315</v>
      </c>
      <c r="T56" s="250" t="s">
        <v>264</v>
      </c>
      <c r="U56" s="222">
        <v>0</v>
      </c>
      <c r="V56" s="222">
        <f>ROUND(E56*U56,2)</f>
        <v>0</v>
      </c>
      <c r="W56" s="222"/>
      <c r="X56" s="222" t="s">
        <v>759</v>
      </c>
      <c r="Y56" s="212"/>
      <c r="Z56" s="212"/>
      <c r="AA56" s="212"/>
      <c r="AB56" s="212"/>
      <c r="AC56" s="212"/>
      <c r="AD56" s="212"/>
      <c r="AE56" s="212"/>
      <c r="AF56" s="212"/>
      <c r="AG56" s="212" t="s">
        <v>760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35">
        <v>39</v>
      </c>
      <c r="B57" s="236" t="s">
        <v>825</v>
      </c>
      <c r="C57" s="253" t="s">
        <v>31</v>
      </c>
      <c r="D57" s="237" t="s">
        <v>512</v>
      </c>
      <c r="E57" s="238">
        <v>114</v>
      </c>
      <c r="F57" s="239"/>
      <c r="G57" s="240">
        <f>ROUND(E57*F57,2)</f>
        <v>0</v>
      </c>
      <c r="H57" s="239"/>
      <c r="I57" s="240">
        <f>ROUND(E57*H57,2)</f>
        <v>0</v>
      </c>
      <c r="J57" s="239"/>
      <c r="K57" s="240">
        <f>ROUND(E57*J57,2)</f>
        <v>0</v>
      </c>
      <c r="L57" s="240">
        <v>21</v>
      </c>
      <c r="M57" s="240">
        <f>G57*(1+L57/100)</f>
        <v>0</v>
      </c>
      <c r="N57" s="240">
        <v>0</v>
      </c>
      <c r="O57" s="240">
        <f>ROUND(E57*N57,2)</f>
        <v>0</v>
      </c>
      <c r="P57" s="240">
        <v>0</v>
      </c>
      <c r="Q57" s="240">
        <f>ROUND(E57*P57,2)</f>
        <v>0</v>
      </c>
      <c r="R57" s="240"/>
      <c r="S57" s="240" t="s">
        <v>315</v>
      </c>
      <c r="T57" s="241" t="s">
        <v>264</v>
      </c>
      <c r="U57" s="222">
        <v>0</v>
      </c>
      <c r="V57" s="222">
        <f>ROUND(E57*U57,2)</f>
        <v>0</v>
      </c>
      <c r="W57" s="222"/>
      <c r="X57" s="222" t="s">
        <v>285</v>
      </c>
      <c r="Y57" s="212"/>
      <c r="Z57" s="212"/>
      <c r="AA57" s="212"/>
      <c r="AB57" s="212"/>
      <c r="AC57" s="212"/>
      <c r="AD57" s="212"/>
      <c r="AE57" s="212"/>
      <c r="AF57" s="212"/>
      <c r="AG57" s="212" t="s">
        <v>737</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5">
      <c r="A58" s="3"/>
      <c r="B58" s="4"/>
      <c r="C58" s="256"/>
      <c r="D58" s="6"/>
      <c r="E58" s="3"/>
      <c r="F58" s="3"/>
      <c r="G58" s="3"/>
      <c r="H58" s="3"/>
      <c r="I58" s="3"/>
      <c r="J58" s="3"/>
      <c r="K58" s="3"/>
      <c r="L58" s="3"/>
      <c r="M58" s="3"/>
      <c r="N58" s="3"/>
      <c r="O58" s="3"/>
      <c r="P58" s="3"/>
      <c r="Q58" s="3"/>
      <c r="R58" s="3"/>
      <c r="S58" s="3"/>
      <c r="T58" s="3"/>
      <c r="U58" s="3"/>
      <c r="V58" s="3"/>
      <c r="W58" s="3"/>
      <c r="X58" s="3"/>
      <c r="AE58">
        <v>15</v>
      </c>
      <c r="AF58">
        <v>21</v>
      </c>
      <c r="AG58" t="s">
        <v>245</v>
      </c>
    </row>
    <row r="59" spans="1:60" x14ac:dyDescent="0.25">
      <c r="A59" s="215"/>
      <c r="B59" s="216" t="s">
        <v>29</v>
      </c>
      <c r="C59" s="257"/>
      <c r="D59" s="217"/>
      <c r="E59" s="218"/>
      <c r="F59" s="218"/>
      <c r="G59" s="251">
        <f>G8+G26+G36+G45</f>
        <v>0</v>
      </c>
      <c r="H59" s="3"/>
      <c r="I59" s="3"/>
      <c r="J59" s="3"/>
      <c r="K59" s="3"/>
      <c r="L59" s="3"/>
      <c r="M59" s="3"/>
      <c r="N59" s="3"/>
      <c r="O59" s="3"/>
      <c r="P59" s="3"/>
      <c r="Q59" s="3"/>
      <c r="R59" s="3"/>
      <c r="S59" s="3"/>
      <c r="T59" s="3"/>
      <c r="U59" s="3"/>
      <c r="V59" s="3"/>
      <c r="W59" s="3"/>
      <c r="X59" s="3"/>
      <c r="AE59">
        <f>SUMIF(L7:L57,AE58,G7:G57)</f>
        <v>0</v>
      </c>
      <c r="AF59">
        <f>SUMIF(L7:L57,AF58,G7:G57)</f>
        <v>0</v>
      </c>
      <c r="AG59" t="s">
        <v>278</v>
      </c>
    </row>
    <row r="60" spans="1:60" x14ac:dyDescent="0.25">
      <c r="C60" s="258"/>
      <c r="D60" s="10"/>
      <c r="AG60" t="s">
        <v>279</v>
      </c>
    </row>
    <row r="61" spans="1:60" x14ac:dyDescent="0.25">
      <c r="D61" s="10"/>
    </row>
    <row r="62" spans="1:60" x14ac:dyDescent="0.25">
      <c r="D62" s="10"/>
    </row>
    <row r="63" spans="1:60" x14ac:dyDescent="0.25">
      <c r="D63" s="10"/>
    </row>
    <row r="64" spans="1:60"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2xMPfrIsQBpOdOJe4BVmh3piU9aMsAuv/kDEl6Y/WdkrELrGbn0HGKE2hiBtAhUWEoWbUo2bdDSHTokW/sLw==" saltValue="YF1ncMB8VGTcDWZ6xPXDYA==" spinCount="100000" sheet="1"/>
  <mergeCells count="11">
    <mergeCell ref="C12:G12"/>
    <mergeCell ref="C13:G13"/>
    <mergeCell ref="C14:G14"/>
    <mergeCell ref="C15:G15"/>
    <mergeCell ref="C16:G16"/>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18926-D91E-451F-B281-1169573D0ABE}">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70</v>
      </c>
      <c r="C4" s="204" t="s">
        <v>81</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SUMIF(AG9:AG29,"&lt;&gt;NOR",G9:G29)</f>
        <v>0</v>
      </c>
      <c r="H8" s="229"/>
      <c r="I8" s="229">
        <f>SUM(I9:I29)</f>
        <v>0</v>
      </c>
      <c r="J8" s="229"/>
      <c r="K8" s="229">
        <f>SUM(K9:K29)</f>
        <v>0</v>
      </c>
      <c r="L8" s="229"/>
      <c r="M8" s="229">
        <f>SUM(M9:M29)</f>
        <v>0</v>
      </c>
      <c r="N8" s="229"/>
      <c r="O8" s="229">
        <f>SUM(O9:O29)</f>
        <v>0</v>
      </c>
      <c r="P8" s="229"/>
      <c r="Q8" s="229">
        <f>SUM(Q9:Q29)</f>
        <v>0</v>
      </c>
      <c r="R8" s="229"/>
      <c r="S8" s="229"/>
      <c r="T8" s="230"/>
      <c r="U8" s="224"/>
      <c r="V8" s="224">
        <f>SUM(V9:V29)</f>
        <v>6.62</v>
      </c>
      <c r="W8" s="224"/>
      <c r="X8" s="224"/>
      <c r="AG8" t="s">
        <v>259</v>
      </c>
    </row>
    <row r="9" spans="1:60" outlineLevel="1" x14ac:dyDescent="0.25">
      <c r="A9" s="235">
        <v>1</v>
      </c>
      <c r="B9" s="236" t="s">
        <v>1152</v>
      </c>
      <c r="C9" s="253" t="s">
        <v>1153</v>
      </c>
      <c r="D9" s="237" t="s">
        <v>283</v>
      </c>
      <c r="E9" s="238">
        <v>11</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1.34E-2</v>
      </c>
      <c r="V9" s="222">
        <f>ROUND(E9*U9,2)</f>
        <v>0.15</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1154</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42" t="str">
        <f>C10</f>
        <v>nebo lesní půdy, s vodorovným přemístěním na hromady v místě upotřebení nebo na dočasné či trvalé skládky se složením</v>
      </c>
      <c r="BB10" s="212"/>
      <c r="BC10" s="212"/>
      <c r="BD10" s="212"/>
      <c r="BE10" s="212"/>
      <c r="BF10" s="212"/>
      <c r="BG10" s="212"/>
      <c r="BH10" s="212"/>
    </row>
    <row r="11" spans="1:60" outlineLevel="1" x14ac:dyDescent="0.25">
      <c r="A11" s="219"/>
      <c r="B11" s="220"/>
      <c r="C11" s="268" t="s">
        <v>1273</v>
      </c>
      <c r="D11" s="259"/>
      <c r="E11" s="260"/>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19"/>
      <c r="B12" s="220"/>
      <c r="C12" s="271" t="s">
        <v>381</v>
      </c>
      <c r="D12" s="261"/>
      <c r="E12" s="262"/>
      <c r="F12" s="222"/>
      <c r="G12" s="222"/>
      <c r="H12" s="222"/>
      <c r="I12" s="222"/>
      <c r="J12" s="222"/>
      <c r="K12" s="222"/>
      <c r="L12" s="222"/>
      <c r="M12" s="222"/>
      <c r="N12" s="222"/>
      <c r="O12" s="222"/>
      <c r="P12" s="222"/>
      <c r="Q12" s="222"/>
      <c r="R12" s="222"/>
      <c r="S12" s="222"/>
      <c r="T12" s="222"/>
      <c r="U12" s="222"/>
      <c r="V12" s="222"/>
      <c r="W12" s="222"/>
      <c r="X12" s="222"/>
      <c r="Y12" s="212"/>
      <c r="Z12" s="212"/>
      <c r="AA12" s="212"/>
      <c r="AB12" s="212"/>
      <c r="AC12" s="212"/>
      <c r="AD12" s="212"/>
      <c r="AE12" s="212"/>
      <c r="AF12" s="212"/>
      <c r="AG12" s="212" t="s">
        <v>290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72" t="s">
        <v>1274</v>
      </c>
      <c r="D13" s="261"/>
      <c r="E13" s="262">
        <v>55</v>
      </c>
      <c r="F13" s="222"/>
      <c r="G13" s="222"/>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290</v>
      </c>
      <c r="AH13" s="212">
        <v>2</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71" t="s">
        <v>386</v>
      </c>
      <c r="D14" s="261"/>
      <c r="E14" s="262"/>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68" t="s">
        <v>1275</v>
      </c>
      <c r="D15" s="259"/>
      <c r="E15" s="260">
        <v>11</v>
      </c>
      <c r="F15" s="222"/>
      <c r="G15" s="222"/>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290</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35">
        <v>2</v>
      </c>
      <c r="B16" s="236" t="s">
        <v>1276</v>
      </c>
      <c r="C16" s="253" t="s">
        <v>1277</v>
      </c>
      <c r="D16" s="237" t="s">
        <v>283</v>
      </c>
      <c r="E16" s="238">
        <v>33</v>
      </c>
      <c r="F16" s="239"/>
      <c r="G16" s="240">
        <f>ROUND(E16*F16,2)</f>
        <v>0</v>
      </c>
      <c r="H16" s="239"/>
      <c r="I16" s="240">
        <f>ROUND(E16*H16,2)</f>
        <v>0</v>
      </c>
      <c r="J16" s="239"/>
      <c r="K16" s="240">
        <f>ROUND(E16*J16,2)</f>
        <v>0</v>
      </c>
      <c r="L16" s="240">
        <v>21</v>
      </c>
      <c r="M16" s="240">
        <f>G16*(1+L16/100)</f>
        <v>0</v>
      </c>
      <c r="N16" s="240">
        <v>0</v>
      </c>
      <c r="O16" s="240">
        <f>ROUND(E16*N16,2)</f>
        <v>0</v>
      </c>
      <c r="P16" s="240">
        <v>0</v>
      </c>
      <c r="Q16" s="240">
        <f>ROUND(E16*P16,2)</f>
        <v>0</v>
      </c>
      <c r="R16" s="240" t="s">
        <v>284</v>
      </c>
      <c r="S16" s="240" t="s">
        <v>263</v>
      </c>
      <c r="T16" s="241" t="s">
        <v>263</v>
      </c>
      <c r="U16" s="222">
        <v>0.11700000000000001</v>
      </c>
      <c r="V16" s="222">
        <f>ROUND(E16*U16,2)</f>
        <v>3.86</v>
      </c>
      <c r="W16" s="222"/>
      <c r="X16" s="222" t="s">
        <v>285</v>
      </c>
      <c r="Y16" s="212"/>
      <c r="Z16" s="212"/>
      <c r="AA16" s="212"/>
      <c r="AB16" s="212"/>
      <c r="AC16" s="212"/>
      <c r="AD16" s="212"/>
      <c r="AE16" s="212"/>
      <c r="AF16" s="212"/>
      <c r="AG16" s="212" t="s">
        <v>286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7" t="s">
        <v>1158</v>
      </c>
      <c r="D17" s="263"/>
      <c r="E17" s="263"/>
      <c r="F17" s="263"/>
      <c r="G17" s="263"/>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288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8" t="s">
        <v>1273</v>
      </c>
      <c r="D18" s="259"/>
      <c r="E18" s="260"/>
      <c r="F18" s="222"/>
      <c r="G18" s="222"/>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290</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19"/>
      <c r="B19" s="220"/>
      <c r="C19" s="268" t="s">
        <v>1278</v>
      </c>
      <c r="D19" s="259"/>
      <c r="E19" s="260">
        <v>33</v>
      </c>
      <c r="F19" s="222"/>
      <c r="G19" s="222"/>
      <c r="H19" s="222"/>
      <c r="I19" s="222"/>
      <c r="J19" s="222"/>
      <c r="K19" s="222"/>
      <c r="L19" s="222"/>
      <c r="M19" s="222"/>
      <c r="N19" s="222"/>
      <c r="O19" s="222"/>
      <c r="P19" s="222"/>
      <c r="Q19" s="222"/>
      <c r="R19" s="222"/>
      <c r="S19" s="222"/>
      <c r="T19" s="222"/>
      <c r="U19" s="222"/>
      <c r="V19" s="222"/>
      <c r="W19" s="222"/>
      <c r="X19" s="222"/>
      <c r="Y19" s="212"/>
      <c r="Z19" s="212"/>
      <c r="AA19" s="212"/>
      <c r="AB19" s="212"/>
      <c r="AC19" s="212"/>
      <c r="AD19" s="212"/>
      <c r="AE19" s="212"/>
      <c r="AF19" s="212"/>
      <c r="AG19" s="212" t="s">
        <v>290</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0.399999999999999" outlineLevel="1" x14ac:dyDescent="0.25">
      <c r="A20" s="235">
        <v>3</v>
      </c>
      <c r="B20" s="236" t="s">
        <v>1161</v>
      </c>
      <c r="C20" s="253" t="s">
        <v>1162</v>
      </c>
      <c r="D20" s="237" t="s">
        <v>283</v>
      </c>
      <c r="E20" s="238">
        <v>16.5</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t="s">
        <v>284</v>
      </c>
      <c r="S20" s="240" t="s">
        <v>263</v>
      </c>
      <c r="T20" s="241" t="s">
        <v>263</v>
      </c>
      <c r="U20" s="222">
        <v>5.8000000000000003E-2</v>
      </c>
      <c r="V20" s="222">
        <f>ROUND(E20*U20,2)</f>
        <v>0.96</v>
      </c>
      <c r="W20" s="222"/>
      <c r="X20" s="222" t="s">
        <v>285</v>
      </c>
      <c r="Y20" s="21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67" t="s">
        <v>1158</v>
      </c>
      <c r="D21" s="263"/>
      <c r="E21" s="263"/>
      <c r="F21" s="263"/>
      <c r="G21" s="263"/>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288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1279</v>
      </c>
      <c r="D22" s="259"/>
      <c r="E22" s="260">
        <v>16.5</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35">
        <v>4</v>
      </c>
      <c r="B23" s="236" t="s">
        <v>291</v>
      </c>
      <c r="C23" s="253" t="s">
        <v>292</v>
      </c>
      <c r="D23" s="237" t="s">
        <v>283</v>
      </c>
      <c r="E23" s="238">
        <v>33</v>
      </c>
      <c r="F23" s="239"/>
      <c r="G23" s="240">
        <f>ROUND(E23*F23,2)</f>
        <v>0</v>
      </c>
      <c r="H23" s="239"/>
      <c r="I23" s="240">
        <f>ROUND(E23*H23,2)</f>
        <v>0</v>
      </c>
      <c r="J23" s="239"/>
      <c r="K23" s="240">
        <f>ROUND(E23*J23,2)</f>
        <v>0</v>
      </c>
      <c r="L23" s="240">
        <v>21</v>
      </c>
      <c r="M23" s="240">
        <f>G23*(1+L23/100)</f>
        <v>0</v>
      </c>
      <c r="N23" s="240">
        <v>0</v>
      </c>
      <c r="O23" s="240">
        <f>ROUND(E23*N23,2)</f>
        <v>0</v>
      </c>
      <c r="P23" s="240">
        <v>0</v>
      </c>
      <c r="Q23" s="240">
        <f>ROUND(E23*P23,2)</f>
        <v>0</v>
      </c>
      <c r="R23" s="240" t="s">
        <v>284</v>
      </c>
      <c r="S23" s="240" t="s">
        <v>263</v>
      </c>
      <c r="T23" s="241" t="s">
        <v>263</v>
      </c>
      <c r="U23" s="222">
        <v>1.0999999999999999E-2</v>
      </c>
      <c r="V23" s="222">
        <f>ROUND(E23*U23,2)</f>
        <v>0.36</v>
      </c>
      <c r="W23" s="222"/>
      <c r="X23" s="222" t="s">
        <v>285</v>
      </c>
      <c r="Y23" s="21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19"/>
      <c r="B24" s="220"/>
      <c r="C24" s="267" t="s">
        <v>293</v>
      </c>
      <c r="D24" s="263"/>
      <c r="E24" s="263"/>
      <c r="F24" s="263"/>
      <c r="G24" s="263"/>
      <c r="H24" s="222"/>
      <c r="I24" s="222"/>
      <c r="J24" s="222"/>
      <c r="K24" s="222"/>
      <c r="L24" s="222"/>
      <c r="M24" s="222"/>
      <c r="N24" s="222"/>
      <c r="O24" s="222"/>
      <c r="P24" s="222"/>
      <c r="Q24" s="222"/>
      <c r="R24" s="222"/>
      <c r="S24" s="222"/>
      <c r="T24" s="222"/>
      <c r="U24" s="222"/>
      <c r="V24" s="222"/>
      <c r="W24" s="222"/>
      <c r="X24" s="222"/>
      <c r="Y24" s="212"/>
      <c r="Z24" s="212"/>
      <c r="AA24" s="212"/>
      <c r="AB24" s="212"/>
      <c r="AC24" s="212"/>
      <c r="AD24" s="212"/>
      <c r="AE24" s="212"/>
      <c r="AF24" s="212"/>
      <c r="AG24" s="212" t="s">
        <v>288</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0.399999999999999" outlineLevel="1" x14ac:dyDescent="0.25">
      <c r="A25" s="244">
        <v>5</v>
      </c>
      <c r="B25" s="245" t="s">
        <v>301</v>
      </c>
      <c r="C25" s="255" t="s">
        <v>302</v>
      </c>
      <c r="D25" s="246" t="s">
        <v>283</v>
      </c>
      <c r="E25" s="247">
        <v>33</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t="s">
        <v>284</v>
      </c>
      <c r="S25" s="249" t="s">
        <v>263</v>
      </c>
      <c r="T25" s="250" t="s">
        <v>263</v>
      </c>
      <c r="U25" s="222">
        <v>8.9999999999999993E-3</v>
      </c>
      <c r="V25" s="222">
        <f>ROUND(E25*U25,2)</f>
        <v>0.3</v>
      </c>
      <c r="W25" s="222"/>
      <c r="X25" s="222" t="s">
        <v>285</v>
      </c>
      <c r="Y25" s="212"/>
      <c r="Z25" s="212"/>
      <c r="AA25" s="212"/>
      <c r="AB25" s="212"/>
      <c r="AC25" s="212"/>
      <c r="AD25" s="212"/>
      <c r="AE25" s="212"/>
      <c r="AF25" s="212"/>
      <c r="AG25" s="212" t="s">
        <v>286</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35">
        <v>6</v>
      </c>
      <c r="B26" s="236" t="s">
        <v>307</v>
      </c>
      <c r="C26" s="253" t="s">
        <v>308</v>
      </c>
      <c r="D26" s="237" t="s">
        <v>309</v>
      </c>
      <c r="E26" s="238">
        <v>55</v>
      </c>
      <c r="F26" s="239"/>
      <c r="G26" s="240">
        <f>ROUND(E26*F26,2)</f>
        <v>0</v>
      </c>
      <c r="H26" s="239"/>
      <c r="I26" s="240">
        <f>ROUND(E26*H26,2)</f>
        <v>0</v>
      </c>
      <c r="J26" s="239"/>
      <c r="K26" s="240">
        <f>ROUND(E26*J26,2)</f>
        <v>0</v>
      </c>
      <c r="L26" s="240">
        <v>21</v>
      </c>
      <c r="M26" s="240">
        <f>G26*(1+L26/100)</f>
        <v>0</v>
      </c>
      <c r="N26" s="240">
        <v>0</v>
      </c>
      <c r="O26" s="240">
        <f>ROUND(E26*N26,2)</f>
        <v>0</v>
      </c>
      <c r="P26" s="240">
        <v>0</v>
      </c>
      <c r="Q26" s="240">
        <f>ROUND(E26*P26,2)</f>
        <v>0</v>
      </c>
      <c r="R26" s="240" t="s">
        <v>284</v>
      </c>
      <c r="S26" s="240" t="s">
        <v>263</v>
      </c>
      <c r="T26" s="241" t="s">
        <v>263</v>
      </c>
      <c r="U26" s="222">
        <v>1.7999999999999999E-2</v>
      </c>
      <c r="V26" s="222">
        <f>ROUND(E26*U26,2)</f>
        <v>0.99</v>
      </c>
      <c r="W26" s="222"/>
      <c r="X26" s="222" t="s">
        <v>285</v>
      </c>
      <c r="Y26" s="212"/>
      <c r="Z26" s="212"/>
      <c r="AA26" s="212"/>
      <c r="AB26" s="212"/>
      <c r="AC26" s="212"/>
      <c r="AD26" s="212"/>
      <c r="AE26" s="212"/>
      <c r="AF26" s="212"/>
      <c r="AG26" s="212" t="s">
        <v>286</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19"/>
      <c r="B27" s="220"/>
      <c r="C27" s="267" t="s">
        <v>310</v>
      </c>
      <c r="D27" s="263"/>
      <c r="E27" s="263"/>
      <c r="F27" s="263"/>
      <c r="G27" s="263"/>
      <c r="H27" s="222"/>
      <c r="I27" s="222"/>
      <c r="J27" s="222"/>
      <c r="K27" s="222"/>
      <c r="L27" s="222"/>
      <c r="M27" s="222"/>
      <c r="N27" s="222"/>
      <c r="O27" s="222"/>
      <c r="P27" s="222"/>
      <c r="Q27" s="222"/>
      <c r="R27" s="222"/>
      <c r="S27" s="222"/>
      <c r="T27" s="222"/>
      <c r="U27" s="222"/>
      <c r="V27" s="222"/>
      <c r="W27" s="222"/>
      <c r="X27" s="222"/>
      <c r="Y27" s="212"/>
      <c r="Z27" s="212"/>
      <c r="AA27" s="212"/>
      <c r="AB27" s="212"/>
      <c r="AC27" s="212"/>
      <c r="AD27" s="212"/>
      <c r="AE27" s="212"/>
      <c r="AF27" s="212"/>
      <c r="AG27" s="212" t="s">
        <v>288</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8" t="s">
        <v>1273</v>
      </c>
      <c r="D28" s="259"/>
      <c r="E28" s="260"/>
      <c r="F28" s="222"/>
      <c r="G28" s="222"/>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290</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68" t="s">
        <v>1280</v>
      </c>
      <c r="D29" s="259"/>
      <c r="E29" s="260">
        <v>55</v>
      </c>
      <c r="F29" s="222"/>
      <c r="G29" s="222"/>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290</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5">
      <c r="A30" s="225" t="s">
        <v>258</v>
      </c>
      <c r="B30" s="226" t="s">
        <v>72</v>
      </c>
      <c r="C30" s="252" t="s">
        <v>95</v>
      </c>
      <c r="D30" s="227"/>
      <c r="E30" s="228"/>
      <c r="F30" s="229"/>
      <c r="G30" s="229">
        <f>SUMIF(AG31:AG38,"&lt;&gt;NOR",G31:G38)</f>
        <v>0</v>
      </c>
      <c r="H30" s="229"/>
      <c r="I30" s="229">
        <f>SUM(I31:I38)</f>
        <v>0</v>
      </c>
      <c r="J30" s="229"/>
      <c r="K30" s="229">
        <f>SUM(K31:K38)</f>
        <v>0</v>
      </c>
      <c r="L30" s="229"/>
      <c r="M30" s="229">
        <f>SUM(M31:M38)</f>
        <v>0</v>
      </c>
      <c r="N30" s="229"/>
      <c r="O30" s="229">
        <f>SUM(O31:O38)</f>
        <v>85.92</v>
      </c>
      <c r="P30" s="229"/>
      <c r="Q30" s="229">
        <f>SUM(Q31:Q38)</f>
        <v>0</v>
      </c>
      <c r="R30" s="229"/>
      <c r="S30" s="229"/>
      <c r="T30" s="230"/>
      <c r="U30" s="224"/>
      <c r="V30" s="224">
        <f>SUM(V31:V38)</f>
        <v>5.23</v>
      </c>
      <c r="W30" s="224"/>
      <c r="X30" s="224"/>
      <c r="AG30" t="s">
        <v>259</v>
      </c>
    </row>
    <row r="31" spans="1:60" ht="20.399999999999999" outlineLevel="1" x14ac:dyDescent="0.25">
      <c r="A31" s="235">
        <v>7</v>
      </c>
      <c r="B31" s="236" t="s">
        <v>1281</v>
      </c>
      <c r="C31" s="253" t="s">
        <v>1282</v>
      </c>
      <c r="D31" s="237" t="s">
        <v>309</v>
      </c>
      <c r="E31" s="238">
        <v>55</v>
      </c>
      <c r="F31" s="239"/>
      <c r="G31" s="240">
        <f>ROUND(E31*F31,2)</f>
        <v>0</v>
      </c>
      <c r="H31" s="239"/>
      <c r="I31" s="240">
        <f>ROUND(E31*H31,2)</f>
        <v>0</v>
      </c>
      <c r="J31" s="239"/>
      <c r="K31" s="240">
        <f>ROUND(E31*J31,2)</f>
        <v>0</v>
      </c>
      <c r="L31" s="240">
        <v>21</v>
      </c>
      <c r="M31" s="240">
        <f>G31*(1+L31/100)</f>
        <v>0</v>
      </c>
      <c r="N31" s="240">
        <v>0.28799999999999998</v>
      </c>
      <c r="O31" s="240">
        <f>ROUND(E31*N31,2)</f>
        <v>15.84</v>
      </c>
      <c r="P31" s="240">
        <v>0</v>
      </c>
      <c r="Q31" s="240">
        <f>ROUND(E31*P31,2)</f>
        <v>0</v>
      </c>
      <c r="R31" s="240" t="s">
        <v>1190</v>
      </c>
      <c r="S31" s="240" t="s">
        <v>263</v>
      </c>
      <c r="T31" s="241" t="s">
        <v>263</v>
      </c>
      <c r="U31" s="222">
        <v>2.3E-2</v>
      </c>
      <c r="V31" s="222">
        <f>ROUND(E31*U31,2)</f>
        <v>1.27</v>
      </c>
      <c r="W31" s="222"/>
      <c r="X31" s="222" t="s">
        <v>285</v>
      </c>
      <c r="Y31" s="212"/>
      <c r="Z31" s="212"/>
      <c r="AA31" s="212"/>
      <c r="AB31" s="212"/>
      <c r="AC31" s="212"/>
      <c r="AD31" s="212"/>
      <c r="AE31" s="212"/>
      <c r="AF31" s="212"/>
      <c r="AG31" s="212" t="s">
        <v>286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19"/>
      <c r="B32" s="220"/>
      <c r="C32" s="268" t="s">
        <v>1283</v>
      </c>
      <c r="D32" s="259"/>
      <c r="E32" s="260">
        <v>55</v>
      </c>
      <c r="F32" s="222"/>
      <c r="G32" s="222"/>
      <c r="H32" s="222"/>
      <c r="I32" s="222"/>
      <c r="J32" s="222"/>
      <c r="K32" s="222"/>
      <c r="L32" s="222"/>
      <c r="M32" s="222"/>
      <c r="N32" s="222"/>
      <c r="O32" s="222"/>
      <c r="P32" s="222"/>
      <c r="Q32" s="222"/>
      <c r="R32" s="222"/>
      <c r="S32" s="222"/>
      <c r="T32" s="222"/>
      <c r="U32" s="222"/>
      <c r="V32" s="222"/>
      <c r="W32" s="222"/>
      <c r="X32" s="222"/>
      <c r="Y32" s="212"/>
      <c r="Z32" s="212"/>
      <c r="AA32" s="212"/>
      <c r="AB32" s="212"/>
      <c r="AC32" s="212"/>
      <c r="AD32" s="212"/>
      <c r="AE32" s="212"/>
      <c r="AF32" s="212"/>
      <c r="AG32" s="212" t="s">
        <v>290</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0.399999999999999" outlineLevel="1" x14ac:dyDescent="0.25">
      <c r="A33" s="235">
        <v>8</v>
      </c>
      <c r="B33" s="236" t="s">
        <v>1284</v>
      </c>
      <c r="C33" s="253" t="s">
        <v>1285</v>
      </c>
      <c r="D33" s="237" t="s">
        <v>309</v>
      </c>
      <c r="E33" s="238">
        <v>110</v>
      </c>
      <c r="F33" s="239"/>
      <c r="G33" s="240">
        <f>ROUND(E33*F33,2)</f>
        <v>0</v>
      </c>
      <c r="H33" s="239"/>
      <c r="I33" s="240">
        <f>ROUND(E33*H33,2)</f>
        <v>0</v>
      </c>
      <c r="J33" s="239"/>
      <c r="K33" s="240">
        <f>ROUND(E33*J33,2)</f>
        <v>0</v>
      </c>
      <c r="L33" s="240">
        <v>21</v>
      </c>
      <c r="M33" s="240">
        <f>G33*(1+L33/100)</f>
        <v>0</v>
      </c>
      <c r="N33" s="240">
        <v>0.378</v>
      </c>
      <c r="O33" s="240">
        <f>ROUND(E33*N33,2)</f>
        <v>41.58</v>
      </c>
      <c r="P33" s="240">
        <v>0</v>
      </c>
      <c r="Q33" s="240">
        <f>ROUND(E33*P33,2)</f>
        <v>0</v>
      </c>
      <c r="R33" s="240" t="s">
        <v>1190</v>
      </c>
      <c r="S33" s="240" t="s">
        <v>263</v>
      </c>
      <c r="T33" s="241" t="s">
        <v>263</v>
      </c>
      <c r="U33" s="222">
        <v>2.5999999999999999E-2</v>
      </c>
      <c r="V33" s="222">
        <f>ROUND(E33*U33,2)</f>
        <v>2.86</v>
      </c>
      <c r="W33" s="222"/>
      <c r="X33" s="222" t="s">
        <v>285</v>
      </c>
      <c r="Y33" s="212"/>
      <c r="Z33" s="212"/>
      <c r="AA33" s="212"/>
      <c r="AB33" s="212"/>
      <c r="AC33" s="212"/>
      <c r="AD33" s="212"/>
      <c r="AE33" s="212"/>
      <c r="AF33" s="212"/>
      <c r="AG33" s="212" t="s">
        <v>286</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19"/>
      <c r="B34" s="220"/>
      <c r="C34" s="268" t="s">
        <v>1286</v>
      </c>
      <c r="D34" s="259"/>
      <c r="E34" s="260">
        <v>110</v>
      </c>
      <c r="F34" s="222"/>
      <c r="G34" s="222"/>
      <c r="H34" s="222"/>
      <c r="I34" s="222"/>
      <c r="J34" s="222"/>
      <c r="K34" s="222"/>
      <c r="L34" s="222"/>
      <c r="M34" s="222"/>
      <c r="N34" s="222"/>
      <c r="O34" s="222"/>
      <c r="P34" s="222"/>
      <c r="Q34" s="222"/>
      <c r="R34" s="222"/>
      <c r="S34" s="222"/>
      <c r="T34" s="222"/>
      <c r="U34" s="222"/>
      <c r="V34" s="222"/>
      <c r="W34" s="222"/>
      <c r="X34" s="222"/>
      <c r="Y34" s="212"/>
      <c r="Z34" s="212"/>
      <c r="AA34" s="212"/>
      <c r="AB34" s="212"/>
      <c r="AC34" s="212"/>
      <c r="AD34" s="212"/>
      <c r="AE34" s="212"/>
      <c r="AF34" s="212"/>
      <c r="AG34" s="212" t="s">
        <v>290</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5">
        <v>9</v>
      </c>
      <c r="B35" s="236" t="s">
        <v>1287</v>
      </c>
      <c r="C35" s="253" t="s">
        <v>1288</v>
      </c>
      <c r="D35" s="237" t="s">
        <v>309</v>
      </c>
      <c r="E35" s="238">
        <v>55</v>
      </c>
      <c r="F35" s="239"/>
      <c r="G35" s="240">
        <f>ROUND(E35*F35,2)</f>
        <v>0</v>
      </c>
      <c r="H35" s="239"/>
      <c r="I35" s="240">
        <f>ROUND(E35*H35,2)</f>
        <v>0</v>
      </c>
      <c r="J35" s="239"/>
      <c r="K35" s="240">
        <f>ROUND(E35*J35,2)</f>
        <v>0</v>
      </c>
      <c r="L35" s="240">
        <v>21</v>
      </c>
      <c r="M35" s="240">
        <f>G35*(1+L35/100)</f>
        <v>0</v>
      </c>
      <c r="N35" s="240">
        <v>0.51815</v>
      </c>
      <c r="O35" s="240">
        <f>ROUND(E35*N35,2)</f>
        <v>28.5</v>
      </c>
      <c r="P35" s="240">
        <v>0</v>
      </c>
      <c r="Q35" s="240">
        <f>ROUND(E35*P35,2)</f>
        <v>0</v>
      </c>
      <c r="R35" s="240" t="s">
        <v>1190</v>
      </c>
      <c r="S35" s="240" t="s">
        <v>263</v>
      </c>
      <c r="T35" s="241" t="s">
        <v>263</v>
      </c>
      <c r="U35" s="222">
        <v>0.02</v>
      </c>
      <c r="V35" s="222">
        <f>ROUND(E35*U35,2)</f>
        <v>1.1000000000000001</v>
      </c>
      <c r="W35" s="222"/>
      <c r="X35" s="222" t="s">
        <v>285</v>
      </c>
      <c r="Y35" s="212"/>
      <c r="Z35" s="212"/>
      <c r="AA35" s="212"/>
      <c r="AB35" s="212"/>
      <c r="AC35" s="212"/>
      <c r="AD35" s="212"/>
      <c r="AE35" s="212"/>
      <c r="AF35" s="212"/>
      <c r="AG35" s="212" t="s">
        <v>286</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19"/>
      <c r="B36" s="220"/>
      <c r="C36" s="268" t="s">
        <v>1283</v>
      </c>
      <c r="D36" s="259"/>
      <c r="E36" s="260">
        <v>55</v>
      </c>
      <c r="F36" s="222"/>
      <c r="G36" s="222"/>
      <c r="H36" s="222"/>
      <c r="I36" s="222"/>
      <c r="J36" s="222"/>
      <c r="K36" s="222"/>
      <c r="L36" s="222"/>
      <c r="M36" s="222"/>
      <c r="N36" s="222"/>
      <c r="O36" s="222"/>
      <c r="P36" s="222"/>
      <c r="Q36" s="222"/>
      <c r="R36" s="222"/>
      <c r="S36" s="222"/>
      <c r="T36" s="222"/>
      <c r="U36" s="222"/>
      <c r="V36" s="222"/>
      <c r="W36" s="222"/>
      <c r="X36" s="222"/>
      <c r="Y36" s="212"/>
      <c r="Z36" s="212"/>
      <c r="AA36" s="212"/>
      <c r="AB36" s="212"/>
      <c r="AC36" s="212"/>
      <c r="AD36" s="212"/>
      <c r="AE36" s="212"/>
      <c r="AF36" s="212"/>
      <c r="AG36" s="212" t="s">
        <v>290</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5">
        <v>10</v>
      </c>
      <c r="B37" s="236" t="s">
        <v>1289</v>
      </c>
      <c r="C37" s="253" t="s">
        <v>1290</v>
      </c>
      <c r="D37" s="237" t="s">
        <v>309</v>
      </c>
      <c r="E37" s="238">
        <v>55</v>
      </c>
      <c r="F37" s="239"/>
      <c r="G37" s="240">
        <f>ROUND(E37*F37,2)</f>
        <v>0</v>
      </c>
      <c r="H37" s="239"/>
      <c r="I37" s="240">
        <f>ROUND(E37*H37,2)</f>
        <v>0</v>
      </c>
      <c r="J37" s="239"/>
      <c r="K37" s="240">
        <f>ROUND(E37*J37,2)</f>
        <v>0</v>
      </c>
      <c r="L37" s="240">
        <v>21</v>
      </c>
      <c r="M37" s="240">
        <f>G37*(1+L37/100)</f>
        <v>0</v>
      </c>
      <c r="N37" s="240">
        <v>0</v>
      </c>
      <c r="O37" s="240">
        <f>ROUND(E37*N37,2)</f>
        <v>0</v>
      </c>
      <c r="P37" s="240">
        <v>0</v>
      </c>
      <c r="Q37" s="240">
        <f>ROUND(E37*P37,2)</f>
        <v>0</v>
      </c>
      <c r="R37" s="240"/>
      <c r="S37" s="240" t="s">
        <v>315</v>
      </c>
      <c r="T37" s="241" t="s">
        <v>264</v>
      </c>
      <c r="U37" s="222">
        <v>0</v>
      </c>
      <c r="V37" s="222">
        <f>ROUND(E37*U37,2)</f>
        <v>0</v>
      </c>
      <c r="W37" s="222"/>
      <c r="X37" s="222" t="s">
        <v>285</v>
      </c>
      <c r="Y37" s="212"/>
      <c r="Z37" s="212"/>
      <c r="AA37" s="212"/>
      <c r="AB37" s="212"/>
      <c r="AC37" s="212"/>
      <c r="AD37" s="212"/>
      <c r="AE37" s="212"/>
      <c r="AF37" s="212"/>
      <c r="AG37" s="212" t="s">
        <v>286</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19"/>
      <c r="B38" s="220"/>
      <c r="C38" s="268" t="s">
        <v>1283</v>
      </c>
      <c r="D38" s="259"/>
      <c r="E38" s="260">
        <v>55</v>
      </c>
      <c r="F38" s="222"/>
      <c r="G38" s="222"/>
      <c r="H38" s="222"/>
      <c r="I38" s="222"/>
      <c r="J38" s="222"/>
      <c r="K38" s="222"/>
      <c r="L38" s="222"/>
      <c r="M38" s="222"/>
      <c r="N38" s="222"/>
      <c r="O38" s="222"/>
      <c r="P38" s="222"/>
      <c r="Q38" s="222"/>
      <c r="R38" s="222"/>
      <c r="S38" s="222"/>
      <c r="T38" s="222"/>
      <c r="U38" s="222"/>
      <c r="V38" s="222"/>
      <c r="W38" s="222"/>
      <c r="X38" s="222"/>
      <c r="Y38" s="212"/>
      <c r="Z38" s="212"/>
      <c r="AA38" s="212"/>
      <c r="AB38" s="212"/>
      <c r="AC38" s="212"/>
      <c r="AD38" s="212"/>
      <c r="AE38" s="212"/>
      <c r="AF38" s="212"/>
      <c r="AG38" s="212" t="s">
        <v>290</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x14ac:dyDescent="0.25">
      <c r="A39" s="225" t="s">
        <v>258</v>
      </c>
      <c r="B39" s="226" t="s">
        <v>191</v>
      </c>
      <c r="C39" s="252" t="s">
        <v>192</v>
      </c>
      <c r="D39" s="227"/>
      <c r="E39" s="228"/>
      <c r="F39" s="229"/>
      <c r="G39" s="229">
        <f>SUMIF(AG40:AG41,"&lt;&gt;NOR",G40:G41)</f>
        <v>0</v>
      </c>
      <c r="H39" s="229"/>
      <c r="I39" s="229">
        <f>SUM(I40:I41)</f>
        <v>0</v>
      </c>
      <c r="J39" s="229"/>
      <c r="K39" s="229">
        <f>SUM(K40:K41)</f>
        <v>0</v>
      </c>
      <c r="L39" s="229"/>
      <c r="M39" s="229">
        <f>SUM(M40:M41)</f>
        <v>0</v>
      </c>
      <c r="N39" s="229"/>
      <c r="O39" s="229">
        <f>SUM(O40:O41)</f>
        <v>0</v>
      </c>
      <c r="P39" s="229"/>
      <c r="Q39" s="229">
        <f>SUM(Q40:Q41)</f>
        <v>0</v>
      </c>
      <c r="R39" s="229"/>
      <c r="S39" s="229"/>
      <c r="T39" s="230"/>
      <c r="U39" s="224"/>
      <c r="V39" s="224">
        <f>SUM(V40:V41)</f>
        <v>1.37</v>
      </c>
      <c r="W39" s="224"/>
      <c r="X39" s="224"/>
      <c r="AG39" t="s">
        <v>259</v>
      </c>
    </row>
    <row r="40" spans="1:60" outlineLevel="1" x14ac:dyDescent="0.25">
      <c r="A40" s="235">
        <v>11</v>
      </c>
      <c r="B40" s="236" t="s">
        <v>1291</v>
      </c>
      <c r="C40" s="253" t="s">
        <v>1292</v>
      </c>
      <c r="D40" s="237" t="s">
        <v>349</v>
      </c>
      <c r="E40" s="238">
        <v>85.91825</v>
      </c>
      <c r="F40" s="239"/>
      <c r="G40" s="240">
        <f>ROUND(E40*F40,2)</f>
        <v>0</v>
      </c>
      <c r="H40" s="239"/>
      <c r="I40" s="240">
        <f>ROUND(E40*H40,2)</f>
        <v>0</v>
      </c>
      <c r="J40" s="239"/>
      <c r="K40" s="240">
        <f>ROUND(E40*J40,2)</f>
        <v>0</v>
      </c>
      <c r="L40" s="240">
        <v>21</v>
      </c>
      <c r="M40" s="240">
        <f>G40*(1+L40/100)</f>
        <v>0</v>
      </c>
      <c r="N40" s="240">
        <v>0</v>
      </c>
      <c r="O40" s="240">
        <f>ROUND(E40*N40,2)</f>
        <v>0</v>
      </c>
      <c r="P40" s="240">
        <v>0</v>
      </c>
      <c r="Q40" s="240">
        <f>ROUND(E40*P40,2)</f>
        <v>0</v>
      </c>
      <c r="R40" s="240" t="s">
        <v>1190</v>
      </c>
      <c r="S40" s="240" t="s">
        <v>263</v>
      </c>
      <c r="T40" s="241" t="s">
        <v>263</v>
      </c>
      <c r="U40" s="222">
        <v>1.6E-2</v>
      </c>
      <c r="V40" s="222">
        <f>ROUND(E40*U40,2)</f>
        <v>1.37</v>
      </c>
      <c r="W40" s="222"/>
      <c r="X40" s="222" t="s">
        <v>658</v>
      </c>
      <c r="Y40" s="212"/>
      <c r="Z40" s="212"/>
      <c r="AA40" s="212"/>
      <c r="AB40" s="212"/>
      <c r="AC40" s="212"/>
      <c r="AD40" s="212"/>
      <c r="AE40" s="212"/>
      <c r="AF40" s="212"/>
      <c r="AG40" s="212" t="s">
        <v>659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19"/>
      <c r="B41" s="220"/>
      <c r="C41" s="267" t="s">
        <v>1293</v>
      </c>
      <c r="D41" s="263"/>
      <c r="E41" s="263"/>
      <c r="F41" s="263"/>
      <c r="G41" s="263"/>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288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x14ac:dyDescent="0.25">
      <c r="A42" s="3"/>
      <c r="B42" s="4"/>
      <c r="C42" s="256"/>
      <c r="D42" s="6"/>
      <c r="E42" s="3"/>
      <c r="F42" s="3"/>
      <c r="G42" s="3"/>
      <c r="H42" s="3"/>
      <c r="I42" s="3"/>
      <c r="J42" s="3"/>
      <c r="K42" s="3"/>
      <c r="L42" s="3"/>
      <c r="M42" s="3"/>
      <c r="N42" s="3"/>
      <c r="O42" s="3"/>
      <c r="P42" s="3"/>
      <c r="Q42" s="3"/>
      <c r="R42" s="3"/>
      <c r="S42" s="3"/>
      <c r="T42" s="3"/>
      <c r="U42" s="3"/>
      <c r="V42" s="3"/>
      <c r="W42" s="3"/>
      <c r="X42" s="3"/>
      <c r="AE42">
        <v>15</v>
      </c>
      <c r="AF42">
        <v>21</v>
      </c>
      <c r="AG42" t="s">
        <v>245</v>
      </c>
    </row>
    <row r="43" spans="1:60" x14ac:dyDescent="0.25">
      <c r="A43" s="215"/>
      <c r="B43" s="216" t="s">
        <v>29</v>
      </c>
      <c r="C43" s="257"/>
      <c r="D43" s="217"/>
      <c r="E43" s="218"/>
      <c r="F43" s="218"/>
      <c r="G43" s="251">
        <f>G8+G30+G39</f>
        <v>0</v>
      </c>
      <c r="H43" s="3"/>
      <c r="I43" s="3"/>
      <c r="J43" s="3"/>
      <c r="K43" s="3"/>
      <c r="L43" s="3"/>
      <c r="M43" s="3"/>
      <c r="N43" s="3"/>
      <c r="O43" s="3"/>
      <c r="P43" s="3"/>
      <c r="Q43" s="3"/>
      <c r="R43" s="3"/>
      <c r="S43" s="3"/>
      <c r="T43" s="3"/>
      <c r="U43" s="3"/>
      <c r="V43" s="3"/>
      <c r="W43" s="3"/>
      <c r="X43" s="3"/>
      <c r="AE43">
        <f>SUMIF(L7:L41,AE42,G7:G41)</f>
        <v>0</v>
      </c>
      <c r="AF43">
        <f>SUMIF(L7:L41,AF42,G7:G41)</f>
        <v>0</v>
      </c>
      <c r="AG43" t="s">
        <v>278</v>
      </c>
    </row>
    <row r="44" spans="1:60" x14ac:dyDescent="0.25">
      <c r="C44" s="258"/>
      <c r="D44" s="10"/>
      <c r="AG44" t="s">
        <v>279</v>
      </c>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2JiVOIVt3Keqj7PaZQeTV3Lj+lE6plbNxpJ8ZcyT5W58RdSiOEWpIiivRDdObdWWVl4sYAQg/DHtojeC/0s0w==" saltValue="fwzuUwHAmtdIiI+0417hIQ==" spinCount="100000" sheet="1"/>
  <mergeCells count="10">
    <mergeCell ref="C21:G21"/>
    <mergeCell ref="C24:G24"/>
    <mergeCell ref="C27:G27"/>
    <mergeCell ref="C41:G41"/>
    <mergeCell ref="A1:G1"/>
    <mergeCell ref="C2:G2"/>
    <mergeCell ref="C3:G3"/>
    <mergeCell ref="C4:G4"/>
    <mergeCell ref="C10:G10"/>
    <mergeCell ref="C17:G1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0800-307F-4759-8A6A-26A30773EA9F}">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72</v>
      </c>
      <c r="C4" s="204" t="s">
        <v>82</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223</v>
      </c>
      <c r="C8" s="252" t="s">
        <v>224</v>
      </c>
      <c r="D8" s="227"/>
      <c r="E8" s="228"/>
      <c r="F8" s="229"/>
      <c r="G8" s="229">
        <f>SUMIF(AG9:AG15,"&lt;&gt;NOR",G9:G15)</f>
        <v>0</v>
      </c>
      <c r="H8" s="229"/>
      <c r="I8" s="229">
        <f>SUM(I9:I15)</f>
        <v>0</v>
      </c>
      <c r="J8" s="229"/>
      <c r="K8" s="229">
        <f>SUM(K9:K15)</f>
        <v>0</v>
      </c>
      <c r="L8" s="229"/>
      <c r="M8" s="229">
        <f>SUM(M9:M15)</f>
        <v>0</v>
      </c>
      <c r="N8" s="229"/>
      <c r="O8" s="229">
        <f>SUM(O9:O15)</f>
        <v>0</v>
      </c>
      <c r="P8" s="229"/>
      <c r="Q8" s="229">
        <f>SUM(Q9:Q15)</f>
        <v>0</v>
      </c>
      <c r="R8" s="229"/>
      <c r="S8" s="229"/>
      <c r="T8" s="230"/>
      <c r="U8" s="224"/>
      <c r="V8" s="224">
        <f>SUM(V9:V15)</f>
        <v>0</v>
      </c>
      <c r="W8" s="224"/>
      <c r="X8" s="224"/>
      <c r="AG8" t="s">
        <v>259</v>
      </c>
    </row>
    <row r="9" spans="1:60" outlineLevel="1" x14ac:dyDescent="0.25">
      <c r="A9" s="244">
        <v>1</v>
      </c>
      <c r="B9" s="245" t="s">
        <v>992</v>
      </c>
      <c r="C9" s="255" t="s">
        <v>993</v>
      </c>
      <c r="D9" s="246" t="s">
        <v>314</v>
      </c>
      <c r="E9" s="247">
        <v>136</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285</v>
      </c>
      <c r="Y9" s="212"/>
      <c r="Z9" s="212"/>
      <c r="AA9" s="212"/>
      <c r="AB9" s="212"/>
      <c r="AC9" s="212"/>
      <c r="AD9" s="212"/>
      <c r="AE9" s="212"/>
      <c r="AF9" s="212"/>
      <c r="AG9" s="212" t="s">
        <v>914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994</v>
      </c>
      <c r="C10" s="255" t="s">
        <v>995</v>
      </c>
      <c r="D10" s="246" t="s">
        <v>335</v>
      </c>
      <c r="E10" s="247">
        <v>38</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285</v>
      </c>
      <c r="Y10" s="212"/>
      <c r="Z10" s="212"/>
      <c r="AA10" s="212"/>
      <c r="AB10" s="212"/>
      <c r="AC10" s="212"/>
      <c r="AD10" s="212"/>
      <c r="AE10" s="212"/>
      <c r="AF10" s="212"/>
      <c r="AG10" s="212" t="s">
        <v>914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996</v>
      </c>
      <c r="C11" s="255" t="s">
        <v>997</v>
      </c>
      <c r="D11" s="246" t="s">
        <v>335</v>
      </c>
      <c r="E11" s="247">
        <v>4</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285</v>
      </c>
      <c r="Y11" s="212"/>
      <c r="Z11" s="212"/>
      <c r="AA11" s="212"/>
      <c r="AB11" s="212"/>
      <c r="AC11" s="212"/>
      <c r="AD11" s="212"/>
      <c r="AE11" s="212"/>
      <c r="AF11" s="212"/>
      <c r="AG11" s="212" t="s">
        <v>914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4</v>
      </c>
      <c r="B12" s="245" t="s">
        <v>1294</v>
      </c>
      <c r="C12" s="255" t="s">
        <v>1295</v>
      </c>
      <c r="D12" s="246" t="s">
        <v>335</v>
      </c>
      <c r="E12" s="247">
        <v>10</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285</v>
      </c>
      <c r="Y12" s="212"/>
      <c r="Z12" s="212"/>
      <c r="AA12" s="212"/>
      <c r="AB12" s="212"/>
      <c r="AC12" s="212"/>
      <c r="AD12" s="212"/>
      <c r="AE12" s="212"/>
      <c r="AF12" s="212"/>
      <c r="AG12" s="212" t="s">
        <v>914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5</v>
      </c>
      <c r="B13" s="245" t="s">
        <v>998</v>
      </c>
      <c r="C13" s="255" t="s">
        <v>999</v>
      </c>
      <c r="D13" s="246" t="s">
        <v>335</v>
      </c>
      <c r="E13" s="247">
        <v>12</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285</v>
      </c>
      <c r="Y13" s="212"/>
      <c r="Z13" s="212"/>
      <c r="AA13" s="212"/>
      <c r="AB13" s="212"/>
      <c r="AC13" s="212"/>
      <c r="AD13" s="212"/>
      <c r="AE13" s="212"/>
      <c r="AF13" s="212"/>
      <c r="AG13" s="212" t="s">
        <v>914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6</v>
      </c>
      <c r="B14" s="245" t="s">
        <v>1000</v>
      </c>
      <c r="C14" s="255" t="s">
        <v>1001</v>
      </c>
      <c r="D14" s="246" t="s">
        <v>971</v>
      </c>
      <c r="E14" s="247">
        <v>10</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285</v>
      </c>
      <c r="Y14" s="212"/>
      <c r="Z14" s="212"/>
      <c r="AA14" s="212"/>
      <c r="AB14" s="212"/>
      <c r="AC14" s="212"/>
      <c r="AD14" s="212"/>
      <c r="AE14" s="212"/>
      <c r="AF14" s="212"/>
      <c r="AG14" s="212" t="s">
        <v>914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7</v>
      </c>
      <c r="B15" s="245" t="s">
        <v>972</v>
      </c>
      <c r="C15" s="255" t="s">
        <v>973</v>
      </c>
      <c r="D15" s="246" t="s">
        <v>971</v>
      </c>
      <c r="E15" s="247">
        <v>15</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285</v>
      </c>
      <c r="Y15" s="212"/>
      <c r="Z15" s="212"/>
      <c r="AA15" s="212"/>
      <c r="AB15" s="212"/>
      <c r="AC15" s="212"/>
      <c r="AD15" s="212"/>
      <c r="AE15" s="212"/>
      <c r="AF15" s="212"/>
      <c r="AG15" s="212" t="s">
        <v>914</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5">
      <c r="A16" s="225" t="s">
        <v>258</v>
      </c>
      <c r="B16" s="226" t="s">
        <v>225</v>
      </c>
      <c r="C16" s="252" t="s">
        <v>226</v>
      </c>
      <c r="D16" s="227"/>
      <c r="E16" s="228"/>
      <c r="F16" s="229"/>
      <c r="G16" s="229">
        <f>SUMIF(AG17:AG18,"&lt;&gt;NOR",G17:G18)</f>
        <v>0</v>
      </c>
      <c r="H16" s="229"/>
      <c r="I16" s="229">
        <f>SUM(I17:I18)</f>
        <v>0</v>
      </c>
      <c r="J16" s="229"/>
      <c r="K16" s="229">
        <f>SUM(K17:K18)</f>
        <v>0</v>
      </c>
      <c r="L16" s="229"/>
      <c r="M16" s="229">
        <f>SUM(M17:M18)</f>
        <v>0</v>
      </c>
      <c r="N16" s="229"/>
      <c r="O16" s="229">
        <f>SUM(O17:O18)</f>
        <v>0</v>
      </c>
      <c r="P16" s="229"/>
      <c r="Q16" s="229">
        <f>SUM(Q17:Q18)</f>
        <v>0</v>
      </c>
      <c r="R16" s="229"/>
      <c r="S16" s="229"/>
      <c r="T16" s="230"/>
      <c r="U16" s="224"/>
      <c r="V16" s="224">
        <f>SUM(V17:V18)</f>
        <v>0</v>
      </c>
      <c r="W16" s="224"/>
      <c r="X16" s="224"/>
      <c r="AG16" t="s">
        <v>259</v>
      </c>
    </row>
    <row r="17" spans="1:60" outlineLevel="1" x14ac:dyDescent="0.25">
      <c r="A17" s="244">
        <v>8</v>
      </c>
      <c r="B17" s="245" t="s">
        <v>1296</v>
      </c>
      <c r="C17" s="255" t="s">
        <v>1297</v>
      </c>
      <c r="D17" s="246" t="s">
        <v>314</v>
      </c>
      <c r="E17" s="247">
        <v>82</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285</v>
      </c>
      <c r="Y17" s="212"/>
      <c r="Z17" s="212"/>
      <c r="AA17" s="212"/>
      <c r="AB17" s="212"/>
      <c r="AC17" s="212"/>
      <c r="AD17" s="212"/>
      <c r="AE17" s="212"/>
      <c r="AF17" s="212"/>
      <c r="AG17" s="212" t="s">
        <v>914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9</v>
      </c>
      <c r="B18" s="245" t="s">
        <v>1006</v>
      </c>
      <c r="C18" s="255" t="s">
        <v>1007</v>
      </c>
      <c r="D18" s="246" t="s">
        <v>335</v>
      </c>
      <c r="E18" s="247">
        <v>20</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285</v>
      </c>
      <c r="Y18" s="212"/>
      <c r="Z18" s="212"/>
      <c r="AA18" s="212"/>
      <c r="AB18" s="212"/>
      <c r="AC18" s="212"/>
      <c r="AD18" s="212"/>
      <c r="AE18" s="212"/>
      <c r="AF18" s="212"/>
      <c r="AG18" s="212" t="s">
        <v>914</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5">
      <c r="A19" s="225" t="s">
        <v>258</v>
      </c>
      <c r="B19" s="226" t="s">
        <v>227</v>
      </c>
      <c r="C19" s="252" t="s">
        <v>228</v>
      </c>
      <c r="D19" s="227"/>
      <c r="E19" s="228"/>
      <c r="F19" s="229"/>
      <c r="G19" s="229">
        <f>SUMIF(AG20:AG31,"&lt;&gt;NOR",G20:G31)</f>
        <v>0</v>
      </c>
      <c r="H19" s="229"/>
      <c r="I19" s="229">
        <f>SUM(I20:I31)</f>
        <v>0</v>
      </c>
      <c r="J19" s="229"/>
      <c r="K19" s="229">
        <f>SUM(K20:K31)</f>
        <v>0</v>
      </c>
      <c r="L19" s="229"/>
      <c r="M19" s="229">
        <f>SUM(M20:M31)</f>
        <v>0</v>
      </c>
      <c r="N19" s="229"/>
      <c r="O19" s="229">
        <f>SUM(O20:O31)</f>
        <v>0</v>
      </c>
      <c r="P19" s="229"/>
      <c r="Q19" s="229">
        <f>SUM(Q20:Q31)</f>
        <v>0</v>
      </c>
      <c r="R19" s="229"/>
      <c r="S19" s="229"/>
      <c r="T19" s="230"/>
      <c r="U19" s="224"/>
      <c r="V19" s="224">
        <f>SUM(V20:V31)</f>
        <v>0</v>
      </c>
      <c r="W19" s="224"/>
      <c r="X19" s="224"/>
      <c r="AG19" t="s">
        <v>259</v>
      </c>
    </row>
    <row r="20" spans="1:60" outlineLevel="1" x14ac:dyDescent="0.25">
      <c r="A20" s="244">
        <v>10</v>
      </c>
      <c r="B20" s="245" t="s">
        <v>1298</v>
      </c>
      <c r="C20" s="255" t="s">
        <v>1299</v>
      </c>
      <c r="D20" s="246" t="s">
        <v>758</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285</v>
      </c>
      <c r="Y20" s="212"/>
      <c r="Z20" s="212"/>
      <c r="AA20" s="212"/>
      <c r="AB20" s="212"/>
      <c r="AC20" s="212"/>
      <c r="AD20" s="212"/>
      <c r="AE20" s="212"/>
      <c r="AF20" s="212"/>
      <c r="AG20" s="212" t="s">
        <v>914</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11</v>
      </c>
      <c r="B21" s="245" t="s">
        <v>974</v>
      </c>
      <c r="C21" s="255" t="s">
        <v>1300</v>
      </c>
      <c r="D21" s="246" t="s">
        <v>1301</v>
      </c>
      <c r="E21" s="247">
        <v>1</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285</v>
      </c>
      <c r="Y21" s="212"/>
      <c r="Z21" s="212"/>
      <c r="AA21" s="212"/>
      <c r="AB21" s="212"/>
      <c r="AC21" s="212"/>
      <c r="AD21" s="212"/>
      <c r="AE21" s="212"/>
      <c r="AF21" s="212"/>
      <c r="AG21" s="212" t="s">
        <v>914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12</v>
      </c>
      <c r="B22" s="245" t="s">
        <v>976</v>
      </c>
      <c r="C22" s="255" t="s">
        <v>1302</v>
      </c>
      <c r="D22" s="246" t="s">
        <v>314</v>
      </c>
      <c r="E22" s="247">
        <v>90</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315</v>
      </c>
      <c r="T22" s="250" t="s">
        <v>264</v>
      </c>
      <c r="U22" s="222">
        <v>0</v>
      </c>
      <c r="V22" s="222">
        <f>ROUND(E22*U22,2)</f>
        <v>0</v>
      </c>
      <c r="W22" s="222"/>
      <c r="X22" s="222" t="s">
        <v>285</v>
      </c>
      <c r="Y22" s="212"/>
      <c r="Z22" s="212"/>
      <c r="AA22" s="212"/>
      <c r="AB22" s="212"/>
      <c r="AC22" s="212"/>
      <c r="AD22" s="212"/>
      <c r="AE22" s="212"/>
      <c r="AF22" s="212"/>
      <c r="AG22" s="212" t="s">
        <v>914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13</v>
      </c>
      <c r="B23" s="245" t="s">
        <v>1303</v>
      </c>
      <c r="C23" s="255" t="s">
        <v>1304</v>
      </c>
      <c r="D23" s="246" t="s">
        <v>314</v>
      </c>
      <c r="E23" s="247">
        <v>90</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285</v>
      </c>
      <c r="Y23" s="212"/>
      <c r="Z23" s="212"/>
      <c r="AA23" s="212"/>
      <c r="AB23" s="212"/>
      <c r="AC23" s="212"/>
      <c r="AD23" s="212"/>
      <c r="AE23" s="212"/>
      <c r="AF23" s="212"/>
      <c r="AG23" s="212" t="s">
        <v>914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14</v>
      </c>
      <c r="B24" s="245" t="s">
        <v>1305</v>
      </c>
      <c r="C24" s="255" t="s">
        <v>1306</v>
      </c>
      <c r="D24" s="246" t="s">
        <v>335</v>
      </c>
      <c r="E24" s="247">
        <v>8</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285</v>
      </c>
      <c r="Y24" s="212"/>
      <c r="Z24" s="212"/>
      <c r="AA24" s="212"/>
      <c r="AB24" s="212"/>
      <c r="AC24" s="212"/>
      <c r="AD24" s="212"/>
      <c r="AE24" s="212"/>
      <c r="AF24" s="212"/>
      <c r="AG24" s="212" t="s">
        <v>914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15</v>
      </c>
      <c r="B25" s="245" t="s">
        <v>925</v>
      </c>
      <c r="C25" s="255" t="s">
        <v>926</v>
      </c>
      <c r="D25" s="246" t="s">
        <v>335</v>
      </c>
      <c r="E25" s="247">
        <v>8</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285</v>
      </c>
      <c r="Y25" s="212"/>
      <c r="Z25" s="212"/>
      <c r="AA25" s="212"/>
      <c r="AB25" s="212"/>
      <c r="AC25" s="212"/>
      <c r="AD25" s="212"/>
      <c r="AE25" s="212"/>
      <c r="AF25" s="212"/>
      <c r="AG25" s="212" t="s">
        <v>914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16</v>
      </c>
      <c r="B26" s="245" t="s">
        <v>1307</v>
      </c>
      <c r="C26" s="255" t="s">
        <v>1308</v>
      </c>
      <c r="D26" s="246" t="s">
        <v>335</v>
      </c>
      <c r="E26" s="247">
        <v>4</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315</v>
      </c>
      <c r="T26" s="250" t="s">
        <v>264</v>
      </c>
      <c r="U26" s="222">
        <v>0</v>
      </c>
      <c r="V26" s="222">
        <f>ROUND(E26*U26,2)</f>
        <v>0</v>
      </c>
      <c r="W26" s="222"/>
      <c r="X26" s="222" t="s">
        <v>285</v>
      </c>
      <c r="Y26" s="212"/>
      <c r="Z26" s="212"/>
      <c r="AA26" s="212"/>
      <c r="AB26" s="212"/>
      <c r="AC26" s="212"/>
      <c r="AD26" s="212"/>
      <c r="AE26" s="212"/>
      <c r="AF26" s="212"/>
      <c r="AG26" s="212" t="s">
        <v>914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4">
        <v>17</v>
      </c>
      <c r="B27" s="245" t="s">
        <v>1004</v>
      </c>
      <c r="C27" s="255" t="s">
        <v>1005</v>
      </c>
      <c r="D27" s="246" t="s">
        <v>314</v>
      </c>
      <c r="E27" s="247">
        <v>96</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315</v>
      </c>
      <c r="T27" s="250" t="s">
        <v>264</v>
      </c>
      <c r="U27" s="222">
        <v>0</v>
      </c>
      <c r="V27" s="222">
        <f>ROUND(E27*U27,2)</f>
        <v>0</v>
      </c>
      <c r="W27" s="222"/>
      <c r="X27" s="222" t="s">
        <v>285</v>
      </c>
      <c r="Y27" s="212"/>
      <c r="Z27" s="212"/>
      <c r="AA27" s="212"/>
      <c r="AB27" s="212"/>
      <c r="AC27" s="212"/>
      <c r="AD27" s="212"/>
      <c r="AE27" s="212"/>
      <c r="AF27" s="212"/>
      <c r="AG27" s="212" t="s">
        <v>914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4">
        <v>18</v>
      </c>
      <c r="B28" s="245" t="s">
        <v>1309</v>
      </c>
      <c r="C28" s="255" t="s">
        <v>1310</v>
      </c>
      <c r="D28" s="246" t="s">
        <v>314</v>
      </c>
      <c r="E28" s="247">
        <v>120</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285</v>
      </c>
      <c r="Y28" s="212"/>
      <c r="Z28" s="212"/>
      <c r="AA28" s="212"/>
      <c r="AB28" s="212"/>
      <c r="AC28" s="212"/>
      <c r="AD28" s="212"/>
      <c r="AE28" s="212"/>
      <c r="AF28" s="212"/>
      <c r="AG28" s="212" t="s">
        <v>914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19</v>
      </c>
      <c r="B29" s="245" t="s">
        <v>1311</v>
      </c>
      <c r="C29" s="255" t="s">
        <v>1312</v>
      </c>
      <c r="D29" s="246" t="s">
        <v>314</v>
      </c>
      <c r="E29" s="247">
        <v>96</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285</v>
      </c>
      <c r="Y29" s="212"/>
      <c r="Z29" s="212"/>
      <c r="AA29" s="212"/>
      <c r="AB29" s="212"/>
      <c r="AC29" s="212"/>
      <c r="AD29" s="212"/>
      <c r="AE29" s="212"/>
      <c r="AF29" s="212"/>
      <c r="AG29" s="212" t="s">
        <v>914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20</v>
      </c>
      <c r="B30" s="245" t="s">
        <v>969</v>
      </c>
      <c r="C30" s="255" t="s">
        <v>970</v>
      </c>
      <c r="D30" s="246" t="s">
        <v>971</v>
      </c>
      <c r="E30" s="247">
        <v>10</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285</v>
      </c>
      <c r="Y30" s="212"/>
      <c r="Z30" s="212"/>
      <c r="AA30" s="212"/>
      <c r="AB30" s="212"/>
      <c r="AC30" s="212"/>
      <c r="AD30" s="212"/>
      <c r="AE30" s="212"/>
      <c r="AF30" s="212"/>
      <c r="AG30" s="212" t="s">
        <v>914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5">
        <v>21</v>
      </c>
      <c r="B31" s="236" t="s">
        <v>972</v>
      </c>
      <c r="C31" s="253" t="s">
        <v>973</v>
      </c>
      <c r="D31" s="237" t="s">
        <v>971</v>
      </c>
      <c r="E31" s="238">
        <v>15</v>
      </c>
      <c r="F31" s="239"/>
      <c r="G31" s="240">
        <f>ROUND(E31*F31,2)</f>
        <v>0</v>
      </c>
      <c r="H31" s="239"/>
      <c r="I31" s="240">
        <f>ROUND(E31*H31,2)</f>
        <v>0</v>
      </c>
      <c r="J31" s="239"/>
      <c r="K31" s="240">
        <f>ROUND(E31*J31,2)</f>
        <v>0</v>
      </c>
      <c r="L31" s="240">
        <v>21</v>
      </c>
      <c r="M31" s="240">
        <f>G31*(1+L31/100)</f>
        <v>0</v>
      </c>
      <c r="N31" s="240">
        <v>0</v>
      </c>
      <c r="O31" s="240">
        <f>ROUND(E31*N31,2)</f>
        <v>0</v>
      </c>
      <c r="P31" s="240">
        <v>0</v>
      </c>
      <c r="Q31" s="240">
        <f>ROUND(E31*P31,2)</f>
        <v>0</v>
      </c>
      <c r="R31" s="240"/>
      <c r="S31" s="240" t="s">
        <v>315</v>
      </c>
      <c r="T31" s="241" t="s">
        <v>264</v>
      </c>
      <c r="U31" s="222">
        <v>0</v>
      </c>
      <c r="V31" s="222">
        <f>ROUND(E31*U31,2)</f>
        <v>0</v>
      </c>
      <c r="W31" s="222"/>
      <c r="X31" s="222" t="s">
        <v>285</v>
      </c>
      <c r="Y31" s="212"/>
      <c r="Z31" s="212"/>
      <c r="AA31" s="212"/>
      <c r="AB31" s="212"/>
      <c r="AC31" s="212"/>
      <c r="AD31" s="212"/>
      <c r="AE31" s="212"/>
      <c r="AF31" s="212"/>
      <c r="AG31" s="212" t="s">
        <v>914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3"/>
      <c r="B32" s="4"/>
      <c r="C32" s="256"/>
      <c r="D32" s="6"/>
      <c r="E32" s="3"/>
      <c r="F32" s="3"/>
      <c r="G32" s="3"/>
      <c r="H32" s="3"/>
      <c r="I32" s="3"/>
      <c r="J32" s="3"/>
      <c r="K32" s="3"/>
      <c r="L32" s="3"/>
      <c r="M32" s="3"/>
      <c r="N32" s="3"/>
      <c r="O32" s="3"/>
      <c r="P32" s="3"/>
      <c r="Q32" s="3"/>
      <c r="R32" s="3"/>
      <c r="S32" s="3"/>
      <c r="T32" s="3"/>
      <c r="U32" s="3"/>
      <c r="V32" s="3"/>
      <c r="W32" s="3"/>
      <c r="X32" s="3"/>
      <c r="AE32">
        <v>15</v>
      </c>
      <c r="AF32">
        <v>21</v>
      </c>
      <c r="AG32" t="s">
        <v>245</v>
      </c>
    </row>
    <row r="33" spans="1:33" x14ac:dyDescent="0.25">
      <c r="A33" s="215"/>
      <c r="B33" s="216" t="s">
        <v>29</v>
      </c>
      <c r="C33" s="257"/>
      <c r="D33" s="217"/>
      <c r="E33" s="218"/>
      <c r="F33" s="218"/>
      <c r="G33" s="251">
        <f>G8+G16+G19</f>
        <v>0</v>
      </c>
      <c r="H33" s="3"/>
      <c r="I33" s="3"/>
      <c r="J33" s="3"/>
      <c r="K33" s="3"/>
      <c r="L33" s="3"/>
      <c r="M33" s="3"/>
      <c r="N33" s="3"/>
      <c r="O33" s="3"/>
      <c r="P33" s="3"/>
      <c r="Q33" s="3"/>
      <c r="R33" s="3"/>
      <c r="S33" s="3"/>
      <c r="T33" s="3"/>
      <c r="U33" s="3"/>
      <c r="V33" s="3"/>
      <c r="W33" s="3"/>
      <c r="X33" s="3"/>
      <c r="AE33">
        <f>SUMIF(L7:L31,AE32,G7:G31)</f>
        <v>0</v>
      </c>
      <c r="AF33">
        <f>SUMIF(L7:L31,AF32,G7:G31)</f>
        <v>0</v>
      </c>
      <c r="AG33" t="s">
        <v>278</v>
      </c>
    </row>
    <row r="34" spans="1:33" x14ac:dyDescent="0.25">
      <c r="C34" s="258"/>
      <c r="D34" s="10"/>
      <c r="AG34" t="s">
        <v>279</v>
      </c>
    </row>
    <row r="35" spans="1:33" x14ac:dyDescent="0.25">
      <c r="D35" s="10"/>
    </row>
    <row r="36" spans="1:33" x14ac:dyDescent="0.25">
      <c r="D36" s="10"/>
    </row>
    <row r="37" spans="1:33" x14ac:dyDescent="0.25">
      <c r="D37" s="10"/>
    </row>
    <row r="38" spans="1:33" x14ac:dyDescent="0.25">
      <c r="D38" s="10"/>
    </row>
    <row r="39" spans="1:33" x14ac:dyDescent="0.25">
      <c r="D39" s="10"/>
    </row>
    <row r="40" spans="1:33" x14ac:dyDescent="0.25">
      <c r="D40" s="10"/>
    </row>
    <row r="41" spans="1:33" x14ac:dyDescent="0.25">
      <c r="D41" s="10"/>
    </row>
    <row r="42" spans="1:33" x14ac:dyDescent="0.25">
      <c r="D42" s="10"/>
    </row>
    <row r="43" spans="1:33" x14ac:dyDescent="0.25">
      <c r="D43" s="10"/>
    </row>
    <row r="44" spans="1:33" x14ac:dyDescent="0.25">
      <c r="D44" s="10"/>
    </row>
    <row r="45" spans="1:33" x14ac:dyDescent="0.25">
      <c r="D45" s="10"/>
    </row>
    <row r="46" spans="1:33" x14ac:dyDescent="0.25">
      <c r="D46" s="10"/>
    </row>
    <row r="47" spans="1:33" x14ac:dyDescent="0.25">
      <c r="D47" s="10"/>
    </row>
    <row r="48" spans="1: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dbfPhgJtDcaU07+H0XKQ3UlzAxYRPcL3wz7Az6JD34JtbnhZzbDRLPxoxboXnagkRjfiNaOvJD+Wf1pmeONxlw==" saltValue="nKfJkg2F2QTTBhBcF8J8N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EF20-4B67-40ED-ACD9-DE79D291567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76</v>
      </c>
      <c r="C3" s="201" t="s">
        <v>77</v>
      </c>
      <c r="D3" s="199"/>
      <c r="E3" s="199"/>
      <c r="F3" s="199"/>
      <c r="G3" s="200"/>
      <c r="AC3" s="177" t="s">
        <v>233</v>
      </c>
      <c r="AG3" t="s">
        <v>235</v>
      </c>
    </row>
    <row r="4" spans="1:60" ht="25.05" customHeight="1" x14ac:dyDescent="0.25">
      <c r="A4" s="202" t="s">
        <v>9</v>
      </c>
      <c r="B4" s="203" t="s">
        <v>74</v>
      </c>
      <c r="C4" s="204" t="s">
        <v>83</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SUMIF(AG9:AG18,"&lt;&gt;NOR",G9:G18)</f>
        <v>0</v>
      </c>
      <c r="H8" s="229"/>
      <c r="I8" s="229">
        <f>SUM(I9:I18)</f>
        <v>0</v>
      </c>
      <c r="J8" s="229"/>
      <c r="K8" s="229">
        <f>SUM(K9:K18)</f>
        <v>0</v>
      </c>
      <c r="L8" s="229"/>
      <c r="M8" s="229">
        <f>SUM(M9:M18)</f>
        <v>0</v>
      </c>
      <c r="N8" s="229"/>
      <c r="O8" s="229">
        <f>SUM(O9:O18)</f>
        <v>4.9000000000000004</v>
      </c>
      <c r="P8" s="229"/>
      <c r="Q8" s="229">
        <f>SUM(Q9:Q18)</f>
        <v>0</v>
      </c>
      <c r="R8" s="229"/>
      <c r="S8" s="229"/>
      <c r="T8" s="230"/>
      <c r="U8" s="224"/>
      <c r="V8" s="224">
        <f>SUM(V9:V18)</f>
        <v>11.76</v>
      </c>
      <c r="W8" s="224"/>
      <c r="X8" s="224"/>
      <c r="AG8" t="s">
        <v>259</v>
      </c>
    </row>
    <row r="9" spans="1:60" outlineLevel="1" x14ac:dyDescent="0.25">
      <c r="A9" s="235">
        <v>1</v>
      </c>
      <c r="B9" s="236" t="s">
        <v>1313</v>
      </c>
      <c r="C9" s="253" t="s">
        <v>1314</v>
      </c>
      <c r="D9" s="237" t="s">
        <v>283</v>
      </c>
      <c r="E9" s="238">
        <v>11.52</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263</v>
      </c>
      <c r="T9" s="241" t="s">
        <v>263</v>
      </c>
      <c r="U9" s="222">
        <v>0.23</v>
      </c>
      <c r="V9" s="222">
        <f>ROUND(E9*U9,2)</f>
        <v>2.65</v>
      </c>
      <c r="W9" s="222"/>
      <c r="X9" s="222" t="s">
        <v>285</v>
      </c>
      <c r="Y9" s="212"/>
      <c r="Z9" s="212"/>
      <c r="AA9" s="212"/>
      <c r="AB9" s="212"/>
      <c r="AC9" s="212"/>
      <c r="AD9" s="212"/>
      <c r="AE9" s="212"/>
      <c r="AF9" s="212"/>
      <c r="AG9" s="212" t="s">
        <v>390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8" t="s">
        <v>1315</v>
      </c>
      <c r="D10" s="259"/>
      <c r="E10" s="260">
        <v>11.52</v>
      </c>
      <c r="F10" s="222"/>
      <c r="G10" s="222"/>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290</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2</v>
      </c>
      <c r="B11" s="245" t="s">
        <v>1015</v>
      </c>
      <c r="C11" s="255" t="s">
        <v>1016</v>
      </c>
      <c r="D11" s="246" t="s">
        <v>283</v>
      </c>
      <c r="E11" s="247">
        <v>5.3</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263</v>
      </c>
      <c r="T11" s="250" t="s">
        <v>263</v>
      </c>
      <c r="U11" s="222">
        <v>0.38979999999999998</v>
      </c>
      <c r="V11" s="222">
        <f>ROUND(E11*U11,2)</f>
        <v>2.0699999999999998</v>
      </c>
      <c r="W11" s="222"/>
      <c r="X11" s="222" t="s">
        <v>285</v>
      </c>
      <c r="Y11" s="212"/>
      <c r="Z11" s="212"/>
      <c r="AA11" s="212"/>
      <c r="AB11" s="212"/>
      <c r="AC11" s="212"/>
      <c r="AD11" s="212"/>
      <c r="AE11" s="212"/>
      <c r="AF11" s="212"/>
      <c r="AG11" s="212" t="s">
        <v>390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3</v>
      </c>
      <c r="B12" s="245" t="s">
        <v>1017</v>
      </c>
      <c r="C12" s="255" t="s">
        <v>1018</v>
      </c>
      <c r="D12" s="246" t="s">
        <v>283</v>
      </c>
      <c r="E12" s="247">
        <v>11.52</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263</v>
      </c>
      <c r="T12" s="250" t="s">
        <v>263</v>
      </c>
      <c r="U12" s="222">
        <v>7.3999999999999996E-2</v>
      </c>
      <c r="V12" s="222">
        <f>ROUND(E12*U12,2)</f>
        <v>0.85</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5">
        <v>4</v>
      </c>
      <c r="B13" s="236" t="s">
        <v>301</v>
      </c>
      <c r="C13" s="253" t="s">
        <v>1019</v>
      </c>
      <c r="D13" s="237" t="s">
        <v>283</v>
      </c>
      <c r="E13" s="238">
        <v>7.68</v>
      </c>
      <c r="F13" s="239"/>
      <c r="G13" s="240">
        <f>ROUND(E13*F13,2)</f>
        <v>0</v>
      </c>
      <c r="H13" s="239"/>
      <c r="I13" s="240">
        <f>ROUND(E13*H13,2)</f>
        <v>0</v>
      </c>
      <c r="J13" s="239"/>
      <c r="K13" s="240">
        <f>ROUND(E13*J13,2)</f>
        <v>0</v>
      </c>
      <c r="L13" s="240">
        <v>21</v>
      </c>
      <c r="M13" s="240">
        <f>G13*(1+L13/100)</f>
        <v>0</v>
      </c>
      <c r="N13" s="240">
        <v>0</v>
      </c>
      <c r="O13" s="240">
        <f>ROUND(E13*N13,2)</f>
        <v>0</v>
      </c>
      <c r="P13" s="240">
        <v>0</v>
      </c>
      <c r="Q13" s="240">
        <f>ROUND(E13*P13,2)</f>
        <v>0</v>
      </c>
      <c r="R13" s="240"/>
      <c r="S13" s="240" t="s">
        <v>263</v>
      </c>
      <c r="T13" s="241" t="s">
        <v>263</v>
      </c>
      <c r="U13" s="222">
        <v>8.9999999999999993E-3</v>
      </c>
      <c r="V13" s="222">
        <f>ROUND(E13*U13,2)</f>
        <v>7.0000000000000007E-2</v>
      </c>
      <c r="W13" s="222"/>
      <c r="X13" s="222" t="s">
        <v>285</v>
      </c>
      <c r="Y13" s="212"/>
      <c r="Z13" s="212"/>
      <c r="AA13" s="212"/>
      <c r="AB13" s="212"/>
      <c r="AC13" s="212"/>
      <c r="AD13" s="212"/>
      <c r="AE13" s="212"/>
      <c r="AF13" s="212"/>
      <c r="AG13" s="212" t="s">
        <v>390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1316</v>
      </c>
      <c r="D14" s="259"/>
      <c r="E14" s="260">
        <v>7.68</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5</v>
      </c>
      <c r="B15" s="245" t="s">
        <v>1021</v>
      </c>
      <c r="C15" s="255" t="s">
        <v>1022</v>
      </c>
      <c r="D15" s="246" t="s">
        <v>283</v>
      </c>
      <c r="E15" s="247">
        <v>7.68</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263</v>
      </c>
      <c r="T15" s="250" t="s">
        <v>263</v>
      </c>
      <c r="U15" s="222">
        <v>0.20200000000000001</v>
      </c>
      <c r="V15" s="222">
        <f>ROUND(E15*U15,2)</f>
        <v>1.55</v>
      </c>
      <c r="W15" s="222"/>
      <c r="X15" s="222" t="s">
        <v>285</v>
      </c>
      <c r="Y15" s="212"/>
      <c r="Z15" s="212"/>
      <c r="AA15" s="212"/>
      <c r="AB15" s="212"/>
      <c r="AC15" s="212"/>
      <c r="AD15" s="212"/>
      <c r="AE15" s="212"/>
      <c r="AF15" s="212"/>
      <c r="AG15" s="212" t="s">
        <v>390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35">
        <v>6</v>
      </c>
      <c r="B16" s="236" t="s">
        <v>1023</v>
      </c>
      <c r="C16" s="253" t="s">
        <v>1024</v>
      </c>
      <c r="D16" s="237" t="s">
        <v>283</v>
      </c>
      <c r="E16" s="238">
        <v>2.88</v>
      </c>
      <c r="F16" s="239"/>
      <c r="G16" s="240">
        <f>ROUND(E16*F16,2)</f>
        <v>0</v>
      </c>
      <c r="H16" s="239"/>
      <c r="I16" s="240">
        <f>ROUND(E16*H16,2)</f>
        <v>0</v>
      </c>
      <c r="J16" s="239"/>
      <c r="K16" s="240">
        <f>ROUND(E16*J16,2)</f>
        <v>0</v>
      </c>
      <c r="L16" s="240">
        <v>21</v>
      </c>
      <c r="M16" s="240">
        <f>G16*(1+L16/100)</f>
        <v>0</v>
      </c>
      <c r="N16" s="240">
        <v>1.7</v>
      </c>
      <c r="O16" s="240">
        <f>ROUND(E16*N16,2)</f>
        <v>4.9000000000000004</v>
      </c>
      <c r="P16" s="240">
        <v>0</v>
      </c>
      <c r="Q16" s="240">
        <f>ROUND(E16*P16,2)</f>
        <v>0</v>
      </c>
      <c r="R16" s="240"/>
      <c r="S16" s="240" t="s">
        <v>263</v>
      </c>
      <c r="T16" s="241" t="s">
        <v>263</v>
      </c>
      <c r="U16" s="222">
        <v>1.587</v>
      </c>
      <c r="V16" s="222">
        <f>ROUND(E16*U16,2)</f>
        <v>4.57</v>
      </c>
      <c r="W16" s="222"/>
      <c r="X16" s="222" t="s">
        <v>285</v>
      </c>
      <c r="Y16" s="212"/>
      <c r="Z16" s="212"/>
      <c r="AA16" s="212"/>
      <c r="AB16" s="212"/>
      <c r="AC16" s="212"/>
      <c r="AD16" s="212"/>
      <c r="AE16" s="212"/>
      <c r="AF16" s="212"/>
      <c r="AG16" s="212" t="s">
        <v>390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8" t="s">
        <v>1317</v>
      </c>
      <c r="D17" s="259"/>
      <c r="E17" s="260">
        <v>2.88</v>
      </c>
      <c r="F17" s="222"/>
      <c r="G17" s="222"/>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290</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7</v>
      </c>
      <c r="B18" s="245" t="s">
        <v>1026</v>
      </c>
      <c r="C18" s="255" t="s">
        <v>1027</v>
      </c>
      <c r="D18" s="246" t="s">
        <v>283</v>
      </c>
      <c r="E18" s="247">
        <v>7.68</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263</v>
      </c>
      <c r="T18" s="250" t="s">
        <v>263</v>
      </c>
      <c r="U18" s="222">
        <v>0</v>
      </c>
      <c r="V18" s="222">
        <f>ROUND(E18*U18,2)</f>
        <v>0</v>
      </c>
      <c r="W18" s="222"/>
      <c r="X18" s="222" t="s">
        <v>285</v>
      </c>
      <c r="Y18" s="212"/>
      <c r="Z18" s="212"/>
      <c r="AA18" s="212"/>
      <c r="AB18" s="212"/>
      <c r="AC18" s="212"/>
      <c r="AD18" s="212"/>
      <c r="AE18" s="212"/>
      <c r="AF18" s="212"/>
      <c r="AG18" s="212" t="s">
        <v>390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5">
      <c r="A19" s="225" t="s">
        <v>258</v>
      </c>
      <c r="B19" s="226" t="s">
        <v>70</v>
      </c>
      <c r="C19" s="252" t="s">
        <v>165</v>
      </c>
      <c r="D19" s="227"/>
      <c r="E19" s="228"/>
      <c r="F19" s="229"/>
      <c r="G19" s="229">
        <f>SUMIF(AG20:AG21,"&lt;&gt;NOR",G20:G21)</f>
        <v>0</v>
      </c>
      <c r="H19" s="229"/>
      <c r="I19" s="229">
        <f>SUM(I20:I21)</f>
        <v>0</v>
      </c>
      <c r="J19" s="229"/>
      <c r="K19" s="229">
        <f>SUM(K20:K21)</f>
        <v>0</v>
      </c>
      <c r="L19" s="229"/>
      <c r="M19" s="229">
        <f>SUM(M20:M21)</f>
        <v>0</v>
      </c>
      <c r="N19" s="229"/>
      <c r="O19" s="229">
        <f>SUM(O20:O21)</f>
        <v>1.64</v>
      </c>
      <c r="P19" s="229"/>
      <c r="Q19" s="229">
        <f>SUM(Q20:Q21)</f>
        <v>0</v>
      </c>
      <c r="R19" s="229"/>
      <c r="S19" s="229"/>
      <c r="T19" s="230"/>
      <c r="U19" s="224"/>
      <c r="V19" s="224">
        <f>SUM(V20:V21)</f>
        <v>1.25</v>
      </c>
      <c r="W19" s="224"/>
      <c r="X19" s="224"/>
      <c r="AG19" t="s">
        <v>259</v>
      </c>
    </row>
    <row r="20" spans="1:60" outlineLevel="1" x14ac:dyDescent="0.25">
      <c r="A20" s="235">
        <v>8</v>
      </c>
      <c r="B20" s="236" t="s">
        <v>1032</v>
      </c>
      <c r="C20" s="253" t="s">
        <v>1033</v>
      </c>
      <c r="D20" s="237" t="s">
        <v>283</v>
      </c>
      <c r="E20" s="238">
        <v>0.96</v>
      </c>
      <c r="F20" s="239"/>
      <c r="G20" s="240">
        <f>ROUND(E20*F20,2)</f>
        <v>0</v>
      </c>
      <c r="H20" s="239"/>
      <c r="I20" s="240">
        <f>ROUND(E20*H20,2)</f>
        <v>0</v>
      </c>
      <c r="J20" s="239"/>
      <c r="K20" s="240">
        <f>ROUND(E20*J20,2)</f>
        <v>0</v>
      </c>
      <c r="L20" s="240">
        <v>21</v>
      </c>
      <c r="M20" s="240">
        <f>G20*(1+L20/100)</f>
        <v>0</v>
      </c>
      <c r="N20" s="240">
        <v>1.7034</v>
      </c>
      <c r="O20" s="240">
        <f>ROUND(E20*N20,2)</f>
        <v>1.64</v>
      </c>
      <c r="P20" s="240">
        <v>0</v>
      </c>
      <c r="Q20" s="240">
        <f>ROUND(E20*P20,2)</f>
        <v>0</v>
      </c>
      <c r="R20" s="240"/>
      <c r="S20" s="240" t="s">
        <v>263</v>
      </c>
      <c r="T20" s="241" t="s">
        <v>263</v>
      </c>
      <c r="U20" s="222">
        <v>1.3029999999999999</v>
      </c>
      <c r="V20" s="222">
        <f>ROUND(E20*U20,2)</f>
        <v>1.25</v>
      </c>
      <c r="W20" s="222"/>
      <c r="X20" s="222" t="s">
        <v>285</v>
      </c>
      <c r="Y20" s="212"/>
      <c r="Z20" s="212"/>
      <c r="AA20" s="212"/>
      <c r="AB20" s="212"/>
      <c r="AC20" s="212"/>
      <c r="AD20" s="212"/>
      <c r="AE20" s="212"/>
      <c r="AF20" s="212"/>
      <c r="AG20" s="212" t="s">
        <v>390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68" t="s">
        <v>1318</v>
      </c>
      <c r="D21" s="259"/>
      <c r="E21" s="260">
        <v>0.96</v>
      </c>
      <c r="F21" s="222"/>
      <c r="G21" s="222"/>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290</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x14ac:dyDescent="0.25">
      <c r="A22" s="225" t="s">
        <v>258</v>
      </c>
      <c r="B22" s="226" t="s">
        <v>177</v>
      </c>
      <c r="C22" s="252" t="s">
        <v>178</v>
      </c>
      <c r="D22" s="227"/>
      <c r="E22" s="228"/>
      <c r="F22" s="229"/>
      <c r="G22" s="229">
        <f>SUMIF(AG23:AG24,"&lt;&gt;NOR",G23:G24)</f>
        <v>0</v>
      </c>
      <c r="H22" s="229"/>
      <c r="I22" s="229">
        <f>SUM(I23:I24)</f>
        <v>0</v>
      </c>
      <c r="J22" s="229"/>
      <c r="K22" s="229">
        <f>SUM(K23:K24)</f>
        <v>0</v>
      </c>
      <c r="L22" s="229"/>
      <c r="M22" s="229">
        <f>SUM(M23:M24)</f>
        <v>0</v>
      </c>
      <c r="N22" s="229"/>
      <c r="O22" s="229">
        <f>SUM(O23:O24)</f>
        <v>3.16</v>
      </c>
      <c r="P22" s="229"/>
      <c r="Q22" s="229">
        <f>SUM(Q23:Q24)</f>
        <v>0</v>
      </c>
      <c r="R22" s="229"/>
      <c r="S22" s="229"/>
      <c r="T22" s="230"/>
      <c r="U22" s="224"/>
      <c r="V22" s="224">
        <f>SUM(V23:V24)</f>
        <v>6.7099999999999991</v>
      </c>
      <c r="W22" s="224"/>
      <c r="X22" s="224"/>
      <c r="AG22" t="s">
        <v>259</v>
      </c>
    </row>
    <row r="23" spans="1:60" outlineLevel="1" x14ac:dyDescent="0.25">
      <c r="A23" s="244">
        <v>9</v>
      </c>
      <c r="B23" s="245" t="s">
        <v>1319</v>
      </c>
      <c r="C23" s="255" t="s">
        <v>1320</v>
      </c>
      <c r="D23" s="246" t="s">
        <v>335</v>
      </c>
      <c r="E23" s="247">
        <v>1</v>
      </c>
      <c r="F23" s="248"/>
      <c r="G23" s="249">
        <f>ROUND(E23*F23,2)</f>
        <v>0</v>
      </c>
      <c r="H23" s="248"/>
      <c r="I23" s="249">
        <f>ROUND(E23*H23,2)</f>
        <v>0</v>
      </c>
      <c r="J23" s="248"/>
      <c r="K23" s="249">
        <f>ROUND(E23*J23,2)</f>
        <v>0</v>
      </c>
      <c r="L23" s="249">
        <v>21</v>
      </c>
      <c r="M23" s="249">
        <f>G23*(1+L23/100)</f>
        <v>0</v>
      </c>
      <c r="N23" s="249">
        <v>3.0596700000000001</v>
      </c>
      <c r="O23" s="249">
        <f>ROUND(E23*N23,2)</f>
        <v>3.06</v>
      </c>
      <c r="P23" s="249">
        <v>0</v>
      </c>
      <c r="Q23" s="249">
        <f>ROUND(E23*P23,2)</f>
        <v>0</v>
      </c>
      <c r="R23" s="249"/>
      <c r="S23" s="249" t="s">
        <v>263</v>
      </c>
      <c r="T23" s="250" t="s">
        <v>263</v>
      </c>
      <c r="U23" s="222">
        <v>5.024</v>
      </c>
      <c r="V23" s="222">
        <f>ROUND(E23*U23,2)</f>
        <v>5.0199999999999996</v>
      </c>
      <c r="W23" s="222"/>
      <c r="X23" s="222" t="s">
        <v>285</v>
      </c>
      <c r="Y23" s="212"/>
      <c r="Z23" s="212"/>
      <c r="AA23" s="212"/>
      <c r="AB23" s="212"/>
      <c r="AC23" s="212"/>
      <c r="AD23" s="212"/>
      <c r="AE23" s="212"/>
      <c r="AF23" s="212"/>
      <c r="AG23" s="212" t="s">
        <v>390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0.399999999999999" outlineLevel="1" x14ac:dyDescent="0.25">
      <c r="A24" s="244">
        <v>10</v>
      </c>
      <c r="B24" s="245" t="s">
        <v>1321</v>
      </c>
      <c r="C24" s="255" t="s">
        <v>1322</v>
      </c>
      <c r="D24" s="246" t="s">
        <v>335</v>
      </c>
      <c r="E24" s="247">
        <v>1</v>
      </c>
      <c r="F24" s="248"/>
      <c r="G24" s="249">
        <f>ROUND(E24*F24,2)</f>
        <v>0</v>
      </c>
      <c r="H24" s="248"/>
      <c r="I24" s="249">
        <f>ROUND(E24*H24,2)</f>
        <v>0</v>
      </c>
      <c r="J24" s="248"/>
      <c r="K24" s="249">
        <f>ROUND(E24*J24,2)</f>
        <v>0</v>
      </c>
      <c r="L24" s="249">
        <v>21</v>
      </c>
      <c r="M24" s="249">
        <f>G24*(1+L24/100)</f>
        <v>0</v>
      </c>
      <c r="N24" s="249">
        <v>0.10236000000000001</v>
      </c>
      <c r="O24" s="249">
        <f>ROUND(E24*N24,2)</f>
        <v>0.1</v>
      </c>
      <c r="P24" s="249">
        <v>0</v>
      </c>
      <c r="Q24" s="249">
        <f>ROUND(E24*P24,2)</f>
        <v>0</v>
      </c>
      <c r="R24" s="249"/>
      <c r="S24" s="249" t="s">
        <v>1323</v>
      </c>
      <c r="T24" s="250" t="s">
        <v>264</v>
      </c>
      <c r="U24" s="222">
        <v>1.6890000000000001</v>
      </c>
      <c r="V24" s="222">
        <f>ROUND(E24*U24,2)</f>
        <v>1.69</v>
      </c>
      <c r="W24" s="222"/>
      <c r="X24" s="222" t="s">
        <v>285</v>
      </c>
      <c r="Y24" s="212"/>
      <c r="Z24" s="212"/>
      <c r="AA24" s="212"/>
      <c r="AB24" s="212"/>
      <c r="AC24" s="212"/>
      <c r="AD24" s="212"/>
      <c r="AE24" s="212"/>
      <c r="AF24" s="212"/>
      <c r="AG24" s="212" t="s">
        <v>390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x14ac:dyDescent="0.25">
      <c r="A25" s="225" t="s">
        <v>258</v>
      </c>
      <c r="B25" s="226" t="s">
        <v>189</v>
      </c>
      <c r="C25" s="252" t="s">
        <v>190</v>
      </c>
      <c r="D25" s="227"/>
      <c r="E25" s="228"/>
      <c r="F25" s="229"/>
      <c r="G25" s="229">
        <f>SUMIF(AG26:AG26,"&lt;&gt;NOR",G26:G26)</f>
        <v>0</v>
      </c>
      <c r="H25" s="229"/>
      <c r="I25" s="229">
        <f>SUM(I26:I26)</f>
        <v>0</v>
      </c>
      <c r="J25" s="229"/>
      <c r="K25" s="229">
        <f>SUM(K26:K26)</f>
        <v>0</v>
      </c>
      <c r="L25" s="229"/>
      <c r="M25" s="229">
        <f>SUM(M26:M26)</f>
        <v>0</v>
      </c>
      <c r="N25" s="229"/>
      <c r="O25" s="229">
        <f>SUM(O26:O26)</f>
        <v>0</v>
      </c>
      <c r="P25" s="229"/>
      <c r="Q25" s="229">
        <f>SUM(Q26:Q26)</f>
        <v>0.02</v>
      </c>
      <c r="R25" s="229"/>
      <c r="S25" s="229"/>
      <c r="T25" s="230"/>
      <c r="U25" s="224"/>
      <c r="V25" s="224">
        <f>SUM(V26:V26)</f>
        <v>1.01</v>
      </c>
      <c r="W25" s="224"/>
      <c r="X25" s="224"/>
      <c r="AG25" t="s">
        <v>259</v>
      </c>
    </row>
    <row r="26" spans="1:60" outlineLevel="1" x14ac:dyDescent="0.25">
      <c r="A26" s="244">
        <v>11</v>
      </c>
      <c r="B26" s="245" t="s">
        <v>1046</v>
      </c>
      <c r="C26" s="255" t="s">
        <v>1324</v>
      </c>
      <c r="D26" s="246" t="s">
        <v>335</v>
      </c>
      <c r="E26" s="247">
        <v>1</v>
      </c>
      <c r="F26" s="248"/>
      <c r="G26" s="249">
        <f>ROUND(E26*F26,2)</f>
        <v>0</v>
      </c>
      <c r="H26" s="248"/>
      <c r="I26" s="249">
        <f>ROUND(E26*H26,2)</f>
        <v>0</v>
      </c>
      <c r="J26" s="248"/>
      <c r="K26" s="249">
        <f>ROUND(E26*J26,2)</f>
        <v>0</v>
      </c>
      <c r="L26" s="249">
        <v>21</v>
      </c>
      <c r="M26" s="249">
        <f>G26*(1+L26/100)</f>
        <v>0</v>
      </c>
      <c r="N26" s="249">
        <v>0</v>
      </c>
      <c r="O26" s="249">
        <f>ROUND(E26*N26,2)</f>
        <v>0</v>
      </c>
      <c r="P26" s="249">
        <v>1.4999999999999999E-2</v>
      </c>
      <c r="Q26" s="249">
        <f>ROUND(E26*P26,2)</f>
        <v>0.02</v>
      </c>
      <c r="R26" s="249"/>
      <c r="S26" s="249" t="s">
        <v>263</v>
      </c>
      <c r="T26" s="250" t="s">
        <v>263</v>
      </c>
      <c r="U26" s="222">
        <v>1.012</v>
      </c>
      <c r="V26" s="222">
        <f>ROUND(E26*U26,2)</f>
        <v>1.01</v>
      </c>
      <c r="W26" s="222"/>
      <c r="X26" s="222" t="s">
        <v>285</v>
      </c>
      <c r="Y26" s="212"/>
      <c r="Z26" s="212"/>
      <c r="AA26" s="212"/>
      <c r="AB26" s="212"/>
      <c r="AC26" s="212"/>
      <c r="AD26" s="212"/>
      <c r="AE26" s="212"/>
      <c r="AF26" s="212"/>
      <c r="AG26" s="212" t="s">
        <v>390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5">
      <c r="A27" s="225" t="s">
        <v>258</v>
      </c>
      <c r="B27" s="226" t="s">
        <v>191</v>
      </c>
      <c r="C27" s="252" t="s">
        <v>192</v>
      </c>
      <c r="D27" s="227"/>
      <c r="E27" s="228"/>
      <c r="F27" s="229"/>
      <c r="G27" s="229">
        <f>SUMIF(AG28:AG31,"&lt;&gt;NOR",G28:G31)</f>
        <v>0</v>
      </c>
      <c r="H27" s="229"/>
      <c r="I27" s="229">
        <f>SUM(I28:I31)</f>
        <v>0</v>
      </c>
      <c r="J27" s="229"/>
      <c r="K27" s="229">
        <f>SUM(K28:K31)</f>
        <v>0</v>
      </c>
      <c r="L27" s="229"/>
      <c r="M27" s="229">
        <f>SUM(M28:M31)</f>
        <v>0</v>
      </c>
      <c r="N27" s="229"/>
      <c r="O27" s="229">
        <f>SUM(O28:O31)</f>
        <v>0</v>
      </c>
      <c r="P27" s="229"/>
      <c r="Q27" s="229">
        <f>SUM(Q28:Q31)</f>
        <v>0</v>
      </c>
      <c r="R27" s="229"/>
      <c r="S27" s="229"/>
      <c r="T27" s="230"/>
      <c r="U27" s="224"/>
      <c r="V27" s="224">
        <f>SUM(V28:V31)</f>
        <v>2.0499999999999998</v>
      </c>
      <c r="W27" s="224"/>
      <c r="X27" s="224"/>
      <c r="AG27" t="s">
        <v>259</v>
      </c>
    </row>
    <row r="28" spans="1:60" outlineLevel="1" x14ac:dyDescent="0.25">
      <c r="A28" s="235">
        <v>12</v>
      </c>
      <c r="B28" s="236" t="s">
        <v>1048</v>
      </c>
      <c r="C28" s="253" t="s">
        <v>1325</v>
      </c>
      <c r="D28" s="237" t="s">
        <v>349</v>
      </c>
      <c r="E28" s="238">
        <v>9.6932899999999993</v>
      </c>
      <c r="F28" s="239"/>
      <c r="G28" s="240">
        <f>ROUND(E28*F28,2)</f>
        <v>0</v>
      </c>
      <c r="H28" s="239"/>
      <c r="I28" s="240">
        <f>ROUND(E28*H28,2)</f>
        <v>0</v>
      </c>
      <c r="J28" s="239"/>
      <c r="K28" s="240">
        <f>ROUND(E28*J28,2)</f>
        <v>0</v>
      </c>
      <c r="L28" s="240">
        <v>21</v>
      </c>
      <c r="M28" s="240">
        <f>G28*(1+L28/100)</f>
        <v>0</v>
      </c>
      <c r="N28" s="240">
        <v>0</v>
      </c>
      <c r="O28" s="240">
        <f>ROUND(E28*N28,2)</f>
        <v>0</v>
      </c>
      <c r="P28" s="240">
        <v>0</v>
      </c>
      <c r="Q28" s="240">
        <f>ROUND(E28*P28,2)</f>
        <v>0</v>
      </c>
      <c r="R28" s="240"/>
      <c r="S28" s="240" t="s">
        <v>263</v>
      </c>
      <c r="T28" s="241" t="s">
        <v>263</v>
      </c>
      <c r="U28" s="222">
        <v>0.21149999999999999</v>
      </c>
      <c r="V28" s="222">
        <f>ROUND(E28*U28,2)</f>
        <v>2.0499999999999998</v>
      </c>
      <c r="W28" s="222"/>
      <c r="X28" s="222" t="s">
        <v>658</v>
      </c>
      <c r="Y28" s="212"/>
      <c r="Z28" s="212"/>
      <c r="AA28" s="212"/>
      <c r="AB28" s="212"/>
      <c r="AC28" s="212"/>
      <c r="AD28" s="212"/>
      <c r="AE28" s="212"/>
      <c r="AF28" s="212"/>
      <c r="AG28" s="212" t="s">
        <v>659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54" t="s">
        <v>1326</v>
      </c>
      <c r="D29" s="243"/>
      <c r="E29" s="243"/>
      <c r="F29" s="243"/>
      <c r="G29" s="243"/>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268</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13</v>
      </c>
      <c r="B30" s="245" t="s">
        <v>1050</v>
      </c>
      <c r="C30" s="255" t="s">
        <v>1051</v>
      </c>
      <c r="D30" s="246" t="s">
        <v>349</v>
      </c>
      <c r="E30" s="247">
        <v>9.6932899999999993</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658</v>
      </c>
      <c r="Y30" s="212"/>
      <c r="Z30" s="212"/>
      <c r="AA30" s="212"/>
      <c r="AB30" s="212"/>
      <c r="AC30" s="212"/>
      <c r="AD30" s="212"/>
      <c r="AE30" s="212"/>
      <c r="AF30" s="212"/>
      <c r="AG30" s="212" t="s">
        <v>1052</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14</v>
      </c>
      <c r="B31" s="245" t="s">
        <v>1053</v>
      </c>
      <c r="C31" s="255" t="s">
        <v>1054</v>
      </c>
      <c r="D31" s="246" t="s">
        <v>349</v>
      </c>
      <c r="E31" s="247">
        <v>9.6932899999999993</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658</v>
      </c>
      <c r="Y31" s="212"/>
      <c r="Z31" s="212"/>
      <c r="AA31" s="212"/>
      <c r="AB31" s="212"/>
      <c r="AC31" s="212"/>
      <c r="AD31" s="212"/>
      <c r="AE31" s="212"/>
      <c r="AF31" s="212"/>
      <c r="AG31" s="212" t="s">
        <v>1052</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x14ac:dyDescent="0.25">
      <c r="A32" s="225" t="s">
        <v>258</v>
      </c>
      <c r="B32" s="226" t="s">
        <v>193</v>
      </c>
      <c r="C32" s="252" t="s">
        <v>194</v>
      </c>
      <c r="D32" s="227"/>
      <c r="E32" s="228"/>
      <c r="F32" s="229"/>
      <c r="G32" s="229">
        <f>SUMIF(AG33:AG33,"&lt;&gt;NOR",G33:G33)</f>
        <v>0</v>
      </c>
      <c r="H32" s="229"/>
      <c r="I32" s="229">
        <f>SUM(I33:I33)</f>
        <v>0</v>
      </c>
      <c r="J32" s="229"/>
      <c r="K32" s="229">
        <f>SUM(K33:K33)</f>
        <v>0</v>
      </c>
      <c r="L32" s="229"/>
      <c r="M32" s="229">
        <f>SUM(M33:M33)</f>
        <v>0</v>
      </c>
      <c r="N32" s="229"/>
      <c r="O32" s="229">
        <f>SUM(O33:O33)</f>
        <v>0.01</v>
      </c>
      <c r="P32" s="229"/>
      <c r="Q32" s="229">
        <f>SUM(Q33:Q33)</f>
        <v>0</v>
      </c>
      <c r="R32" s="229"/>
      <c r="S32" s="229"/>
      <c r="T32" s="230"/>
      <c r="U32" s="224"/>
      <c r="V32" s="224">
        <f>SUM(V33:V33)</f>
        <v>0</v>
      </c>
      <c r="W32" s="224"/>
      <c r="X32" s="224"/>
      <c r="AG32" t="s">
        <v>259</v>
      </c>
    </row>
    <row r="33" spans="1:60" outlineLevel="1" x14ac:dyDescent="0.25">
      <c r="A33" s="244">
        <v>15</v>
      </c>
      <c r="B33" s="245" t="s">
        <v>1055</v>
      </c>
      <c r="C33" s="255" t="s">
        <v>1056</v>
      </c>
      <c r="D33" s="246" t="s">
        <v>335</v>
      </c>
      <c r="E33" s="247">
        <v>1</v>
      </c>
      <c r="F33" s="248"/>
      <c r="G33" s="249">
        <f>ROUND(E33*F33,2)</f>
        <v>0</v>
      </c>
      <c r="H33" s="248"/>
      <c r="I33" s="249">
        <f>ROUND(E33*H33,2)</f>
        <v>0</v>
      </c>
      <c r="J33" s="248"/>
      <c r="K33" s="249">
        <f>ROUND(E33*J33,2)</f>
        <v>0</v>
      </c>
      <c r="L33" s="249">
        <v>21</v>
      </c>
      <c r="M33" s="249">
        <f>G33*(1+L33/100)</f>
        <v>0</v>
      </c>
      <c r="N33" s="249">
        <v>5.7999999999999996E-3</v>
      </c>
      <c r="O33" s="249">
        <f>ROUND(E33*N33,2)</f>
        <v>0.01</v>
      </c>
      <c r="P33" s="249">
        <v>0</v>
      </c>
      <c r="Q33" s="249">
        <f>ROUND(E33*P33,2)</f>
        <v>0</v>
      </c>
      <c r="R33" s="249"/>
      <c r="S33" s="249" t="s">
        <v>315</v>
      </c>
      <c r="T33" s="250" t="s">
        <v>264</v>
      </c>
      <c r="U33" s="222">
        <v>0</v>
      </c>
      <c r="V33" s="222">
        <f>ROUND(E33*U33,2)</f>
        <v>0</v>
      </c>
      <c r="W33" s="222"/>
      <c r="X33" s="222" t="s">
        <v>285</v>
      </c>
      <c r="Y33" s="212"/>
      <c r="Z33" s="212"/>
      <c r="AA33" s="212"/>
      <c r="AB33" s="212"/>
      <c r="AC33" s="212"/>
      <c r="AD33" s="212"/>
      <c r="AE33" s="212"/>
      <c r="AF33" s="212"/>
      <c r="AG33" s="212" t="s">
        <v>737</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x14ac:dyDescent="0.25">
      <c r="A34" s="225" t="s">
        <v>258</v>
      </c>
      <c r="B34" s="226" t="s">
        <v>195</v>
      </c>
      <c r="C34" s="252" t="s">
        <v>196</v>
      </c>
      <c r="D34" s="227"/>
      <c r="E34" s="228"/>
      <c r="F34" s="229"/>
      <c r="G34" s="229">
        <f>SUMIF(AG35:AG36,"&lt;&gt;NOR",G35:G36)</f>
        <v>0</v>
      </c>
      <c r="H34" s="229"/>
      <c r="I34" s="229">
        <f>SUM(I35:I36)</f>
        <v>0</v>
      </c>
      <c r="J34" s="229"/>
      <c r="K34" s="229">
        <f>SUM(K35:K36)</f>
        <v>0</v>
      </c>
      <c r="L34" s="229"/>
      <c r="M34" s="229">
        <f>SUM(M35:M36)</f>
        <v>0</v>
      </c>
      <c r="N34" s="229"/>
      <c r="O34" s="229">
        <f>SUM(O35:O36)</f>
        <v>0.03</v>
      </c>
      <c r="P34" s="229"/>
      <c r="Q34" s="229">
        <f>SUM(Q35:Q36)</f>
        <v>0</v>
      </c>
      <c r="R34" s="229"/>
      <c r="S34" s="229"/>
      <c r="T34" s="230"/>
      <c r="U34" s="224"/>
      <c r="V34" s="224">
        <f>SUM(V35:V36)</f>
        <v>0.94</v>
      </c>
      <c r="W34" s="224"/>
      <c r="X34" s="224"/>
      <c r="AG34" t="s">
        <v>259</v>
      </c>
    </row>
    <row r="35" spans="1:60" outlineLevel="1" x14ac:dyDescent="0.25">
      <c r="A35" s="244">
        <v>16</v>
      </c>
      <c r="B35" s="245" t="s">
        <v>1071</v>
      </c>
      <c r="C35" s="255" t="s">
        <v>1072</v>
      </c>
      <c r="D35" s="246" t="s">
        <v>314</v>
      </c>
      <c r="E35" s="247">
        <v>16</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263</v>
      </c>
      <c r="T35" s="250" t="s">
        <v>263</v>
      </c>
      <c r="U35" s="222">
        <v>5.8999999999999997E-2</v>
      </c>
      <c r="V35" s="222">
        <f>ROUND(E35*U35,2)</f>
        <v>0.94</v>
      </c>
      <c r="W35" s="222"/>
      <c r="X35" s="222" t="s">
        <v>285</v>
      </c>
      <c r="Y35" s="212"/>
      <c r="Z35" s="212"/>
      <c r="AA35" s="212"/>
      <c r="AB35" s="212"/>
      <c r="AC35" s="212"/>
      <c r="AD35" s="212"/>
      <c r="AE35" s="212"/>
      <c r="AF35" s="212"/>
      <c r="AG35" s="212" t="s">
        <v>737</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5">
        <v>17</v>
      </c>
      <c r="B36" s="236" t="s">
        <v>1327</v>
      </c>
      <c r="C36" s="253" t="s">
        <v>1328</v>
      </c>
      <c r="D36" s="237" t="s">
        <v>335</v>
      </c>
      <c r="E36" s="238">
        <v>3</v>
      </c>
      <c r="F36" s="239"/>
      <c r="G36" s="240">
        <f>ROUND(E36*F36,2)</f>
        <v>0</v>
      </c>
      <c r="H36" s="239"/>
      <c r="I36" s="240">
        <f>ROUND(E36*H36,2)</f>
        <v>0</v>
      </c>
      <c r="J36" s="239"/>
      <c r="K36" s="240">
        <f>ROUND(E36*J36,2)</f>
        <v>0</v>
      </c>
      <c r="L36" s="240">
        <v>21</v>
      </c>
      <c r="M36" s="240">
        <f>G36*(1+L36/100)</f>
        <v>0</v>
      </c>
      <c r="N36" s="240">
        <v>8.5000000000000006E-3</v>
      </c>
      <c r="O36" s="240">
        <f>ROUND(E36*N36,2)</f>
        <v>0.03</v>
      </c>
      <c r="P36" s="240">
        <v>0</v>
      </c>
      <c r="Q36" s="240">
        <f>ROUND(E36*P36,2)</f>
        <v>0</v>
      </c>
      <c r="R36" s="240"/>
      <c r="S36" s="240" t="s">
        <v>315</v>
      </c>
      <c r="T36" s="241" t="s">
        <v>264</v>
      </c>
      <c r="U36" s="222">
        <v>0</v>
      </c>
      <c r="V36" s="222">
        <f>ROUND(E36*U36,2)</f>
        <v>0</v>
      </c>
      <c r="W36" s="222"/>
      <c r="X36" s="222" t="s">
        <v>759</v>
      </c>
      <c r="Y36" s="212"/>
      <c r="Z36" s="212"/>
      <c r="AA36" s="212"/>
      <c r="AB36" s="212"/>
      <c r="AC36" s="212"/>
      <c r="AD36" s="212"/>
      <c r="AE36" s="212"/>
      <c r="AF36" s="212"/>
      <c r="AG36" s="212" t="s">
        <v>1076</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5">
      <c r="A37" s="3"/>
      <c r="B37" s="4"/>
      <c r="C37" s="256"/>
      <c r="D37" s="6"/>
      <c r="E37" s="3"/>
      <c r="F37" s="3"/>
      <c r="G37" s="3"/>
      <c r="H37" s="3"/>
      <c r="I37" s="3"/>
      <c r="J37" s="3"/>
      <c r="K37" s="3"/>
      <c r="L37" s="3"/>
      <c r="M37" s="3"/>
      <c r="N37" s="3"/>
      <c r="O37" s="3"/>
      <c r="P37" s="3"/>
      <c r="Q37" s="3"/>
      <c r="R37" s="3"/>
      <c r="S37" s="3"/>
      <c r="T37" s="3"/>
      <c r="U37" s="3"/>
      <c r="V37" s="3"/>
      <c r="W37" s="3"/>
      <c r="X37" s="3"/>
      <c r="AE37">
        <v>15</v>
      </c>
      <c r="AF37">
        <v>21</v>
      </c>
      <c r="AG37" t="s">
        <v>245</v>
      </c>
    </row>
    <row r="38" spans="1:60" x14ac:dyDescent="0.25">
      <c r="A38" s="215"/>
      <c r="B38" s="216" t="s">
        <v>29</v>
      </c>
      <c r="C38" s="257"/>
      <c r="D38" s="217"/>
      <c r="E38" s="218"/>
      <c r="F38" s="218"/>
      <c r="G38" s="251">
        <f>G8+G19+G22+G25+G27+G32+G34</f>
        <v>0</v>
      </c>
      <c r="H38" s="3"/>
      <c r="I38" s="3"/>
      <c r="J38" s="3"/>
      <c r="K38" s="3"/>
      <c r="L38" s="3"/>
      <c r="M38" s="3"/>
      <c r="N38" s="3"/>
      <c r="O38" s="3"/>
      <c r="P38" s="3"/>
      <c r="Q38" s="3"/>
      <c r="R38" s="3"/>
      <c r="S38" s="3"/>
      <c r="T38" s="3"/>
      <c r="U38" s="3"/>
      <c r="V38" s="3"/>
      <c r="W38" s="3"/>
      <c r="X38" s="3"/>
      <c r="AE38">
        <f>SUMIF(L7:L36,AE37,G7:G36)</f>
        <v>0</v>
      </c>
      <c r="AF38">
        <f>SUMIF(L7:L36,AF37,G7:G36)</f>
        <v>0</v>
      </c>
      <c r="AG38" t="s">
        <v>278</v>
      </c>
    </row>
    <row r="39" spans="1:60" x14ac:dyDescent="0.25">
      <c r="C39" s="258"/>
      <c r="D39" s="10"/>
      <c r="AG39" t="s">
        <v>279</v>
      </c>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3WlG0Y0VaKviZ3DQy8lUF3tJgc80KPHrOkZtgWSwdlB6hCnBKo6kI1hlqx17BDxTmyevDGfacoqIZ/v3bhNHw==" saltValue="P/PGFhoTHri0UMMMwzpQzw==" spinCount="100000" sheet="1"/>
  <mergeCells count="5">
    <mergeCell ref="A1:G1"/>
    <mergeCell ref="C2:G2"/>
    <mergeCell ref="C3:G3"/>
    <mergeCell ref="C4:G4"/>
    <mergeCell ref="C29:G29"/>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22EB-1E5A-432E-BCCD-8A6741C795B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84</v>
      </c>
      <c r="C3" s="201" t="s">
        <v>85</v>
      </c>
      <c r="D3" s="199"/>
      <c r="E3" s="199"/>
      <c r="F3" s="199"/>
      <c r="G3" s="200"/>
      <c r="AC3" s="177" t="s">
        <v>233</v>
      </c>
      <c r="AG3" t="s">
        <v>235</v>
      </c>
    </row>
    <row r="4" spans="1:60" ht="25.05" customHeight="1" x14ac:dyDescent="0.25">
      <c r="A4" s="202" t="s">
        <v>9</v>
      </c>
      <c r="B4" s="203" t="s">
        <v>64</v>
      </c>
      <c r="C4" s="204" t="s">
        <v>86</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70</v>
      </c>
      <c r="C8" s="252" t="s">
        <v>165</v>
      </c>
      <c r="D8" s="227"/>
      <c r="E8" s="228"/>
      <c r="F8" s="229"/>
      <c r="G8" s="229">
        <f>SUMIF(AG9:AG15,"&lt;&gt;NOR",G9:G15)</f>
        <v>0</v>
      </c>
      <c r="H8" s="229"/>
      <c r="I8" s="229">
        <f>SUM(I9:I15)</f>
        <v>0</v>
      </c>
      <c r="J8" s="229"/>
      <c r="K8" s="229">
        <f>SUM(K9:K15)</f>
        <v>0</v>
      </c>
      <c r="L8" s="229"/>
      <c r="M8" s="229">
        <f>SUM(M9:M15)</f>
        <v>0</v>
      </c>
      <c r="N8" s="229"/>
      <c r="O8" s="229">
        <f>SUM(O9:O15)</f>
        <v>24.37</v>
      </c>
      <c r="P8" s="229"/>
      <c r="Q8" s="229">
        <f>SUM(Q9:Q15)</f>
        <v>0</v>
      </c>
      <c r="R8" s="229"/>
      <c r="S8" s="229"/>
      <c r="T8" s="230"/>
      <c r="U8" s="224"/>
      <c r="V8" s="224">
        <f>SUM(V9:V15)</f>
        <v>33.18</v>
      </c>
      <c r="W8" s="224"/>
      <c r="X8" s="224"/>
      <c r="AG8" t="s">
        <v>259</v>
      </c>
    </row>
    <row r="9" spans="1:60" outlineLevel="1" x14ac:dyDescent="0.25">
      <c r="A9" s="235">
        <v>1</v>
      </c>
      <c r="B9" s="236" t="s">
        <v>1329</v>
      </c>
      <c r="C9" s="253" t="s">
        <v>1330</v>
      </c>
      <c r="D9" s="237" t="s">
        <v>309</v>
      </c>
      <c r="E9" s="238">
        <v>11.76</v>
      </c>
      <c r="F9" s="239"/>
      <c r="G9" s="240">
        <f>ROUND(E9*F9,2)</f>
        <v>0</v>
      </c>
      <c r="H9" s="239"/>
      <c r="I9" s="240">
        <f>ROUND(E9*H9,2)</f>
        <v>0</v>
      </c>
      <c r="J9" s="239"/>
      <c r="K9" s="240">
        <f>ROUND(E9*J9,2)</f>
        <v>0</v>
      </c>
      <c r="L9" s="240">
        <v>21</v>
      </c>
      <c r="M9" s="240">
        <f>G9*(1+L9/100)</f>
        <v>0</v>
      </c>
      <c r="N9" s="240">
        <v>0.1231</v>
      </c>
      <c r="O9" s="240">
        <f>ROUND(E9*N9,2)</f>
        <v>1.45</v>
      </c>
      <c r="P9" s="240">
        <v>0</v>
      </c>
      <c r="Q9" s="240">
        <f>ROUND(E9*P9,2)</f>
        <v>0</v>
      </c>
      <c r="R9" s="240" t="s">
        <v>324</v>
      </c>
      <c r="S9" s="240" t="s">
        <v>263</v>
      </c>
      <c r="T9" s="241" t="s">
        <v>263</v>
      </c>
      <c r="U9" s="222">
        <v>0.45</v>
      </c>
      <c r="V9" s="222">
        <f>ROUND(E9*U9,2)</f>
        <v>5.29</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1" outlineLevel="1" x14ac:dyDescent="0.25">
      <c r="A10" s="219"/>
      <c r="B10" s="220"/>
      <c r="C10" s="267" t="s">
        <v>1331</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42" t="str">
        <f>C10</f>
        <v>na zdivu jako podklad např. pod izolaci, na parapetech z prefabrikovaných dílců, pod oplechování apod., vodorovný nebo ve spádu do 15°, hlazený dřevěným hladítkem,</v>
      </c>
      <c r="BB10" s="212"/>
      <c r="BC10" s="212"/>
      <c r="BD10" s="212"/>
      <c r="BE10" s="212"/>
      <c r="BF10" s="212"/>
      <c r="BG10" s="212"/>
      <c r="BH10" s="212"/>
    </row>
    <row r="11" spans="1:60" outlineLevel="1" x14ac:dyDescent="0.25">
      <c r="A11" s="219"/>
      <c r="B11" s="220"/>
      <c r="C11" s="268" t="s">
        <v>1332</v>
      </c>
      <c r="D11" s="259"/>
      <c r="E11" s="260">
        <v>11.76</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0.399999999999999" outlineLevel="1" x14ac:dyDescent="0.25">
      <c r="A12" s="235">
        <v>2</v>
      </c>
      <c r="B12" s="236" t="s">
        <v>1333</v>
      </c>
      <c r="C12" s="253" t="s">
        <v>1334</v>
      </c>
      <c r="D12" s="237" t="s">
        <v>309</v>
      </c>
      <c r="E12" s="238">
        <v>71.760000000000005</v>
      </c>
      <c r="F12" s="239"/>
      <c r="G12" s="240">
        <f>ROUND(E12*F12,2)</f>
        <v>0</v>
      </c>
      <c r="H12" s="239"/>
      <c r="I12" s="240">
        <f>ROUND(E12*H12,2)</f>
        <v>0</v>
      </c>
      <c r="J12" s="239"/>
      <c r="K12" s="240">
        <f>ROUND(E12*J12,2)</f>
        <v>0</v>
      </c>
      <c r="L12" s="240">
        <v>21</v>
      </c>
      <c r="M12" s="240">
        <f>G12*(1+L12/100)</f>
        <v>0</v>
      </c>
      <c r="N12" s="240">
        <v>0.31941000000000003</v>
      </c>
      <c r="O12" s="240">
        <f>ROUND(E12*N12,2)</f>
        <v>22.92</v>
      </c>
      <c r="P12" s="240">
        <v>0</v>
      </c>
      <c r="Q12" s="240">
        <f>ROUND(E12*P12,2)</f>
        <v>0</v>
      </c>
      <c r="R12" s="240" t="s">
        <v>1204</v>
      </c>
      <c r="S12" s="240" t="s">
        <v>263</v>
      </c>
      <c r="T12" s="241" t="s">
        <v>263</v>
      </c>
      <c r="U12" s="222">
        <v>0.38858999999999999</v>
      </c>
      <c r="V12" s="222">
        <f>ROUND(E12*U12,2)</f>
        <v>27.89</v>
      </c>
      <c r="W12" s="222"/>
      <c r="X12" s="222" t="s">
        <v>638</v>
      </c>
      <c r="Y12" s="212"/>
      <c r="Z12" s="212"/>
      <c r="AA12" s="212"/>
      <c r="AB12" s="212"/>
      <c r="AC12" s="212"/>
      <c r="AD12" s="212"/>
      <c r="AE12" s="212"/>
      <c r="AF12" s="212"/>
      <c r="AG12" s="212" t="s">
        <v>639</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7" t="s">
        <v>1335</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1336</v>
      </c>
      <c r="D14" s="259"/>
      <c r="E14" s="260">
        <v>71.760000000000005</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3</v>
      </c>
      <c r="B15" s="245" t="s">
        <v>1337</v>
      </c>
      <c r="C15" s="255" t="s">
        <v>1338</v>
      </c>
      <c r="D15" s="246" t="s">
        <v>335</v>
      </c>
      <c r="E15" s="247">
        <v>1</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638</v>
      </c>
      <c r="Y15" s="212"/>
      <c r="Z15" s="212"/>
      <c r="AA15" s="212"/>
      <c r="AB15" s="212"/>
      <c r="AC15" s="212"/>
      <c r="AD15" s="212"/>
      <c r="AE15" s="212"/>
      <c r="AF15" s="212"/>
      <c r="AG15" s="212" t="s">
        <v>639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5">
      <c r="A16" s="225" t="s">
        <v>258</v>
      </c>
      <c r="B16" s="226" t="s">
        <v>187</v>
      </c>
      <c r="C16" s="252" t="s">
        <v>188</v>
      </c>
      <c r="D16" s="227"/>
      <c r="E16" s="228"/>
      <c r="F16" s="229"/>
      <c r="G16" s="229">
        <f>SUMIF(AG17:AG25,"&lt;&gt;NOR",G17:G25)</f>
        <v>0</v>
      </c>
      <c r="H16" s="229"/>
      <c r="I16" s="229">
        <f>SUM(I17:I25)</f>
        <v>0</v>
      </c>
      <c r="J16" s="229"/>
      <c r="K16" s="229">
        <f>SUM(K17:K25)</f>
        <v>0</v>
      </c>
      <c r="L16" s="229"/>
      <c r="M16" s="229">
        <f>SUM(M17:M25)</f>
        <v>0</v>
      </c>
      <c r="N16" s="229"/>
      <c r="O16" s="229">
        <f>SUM(O17:O25)</f>
        <v>0.04</v>
      </c>
      <c r="P16" s="229"/>
      <c r="Q16" s="229">
        <f>SUM(Q17:Q25)</f>
        <v>22.96</v>
      </c>
      <c r="R16" s="229"/>
      <c r="S16" s="229"/>
      <c r="T16" s="230"/>
      <c r="U16" s="224"/>
      <c r="V16" s="224">
        <f>SUM(V17:V25)</f>
        <v>1141.48</v>
      </c>
      <c r="W16" s="224"/>
      <c r="X16" s="224"/>
      <c r="AG16" t="s">
        <v>259</v>
      </c>
    </row>
    <row r="17" spans="1:60" outlineLevel="1" x14ac:dyDescent="0.25">
      <c r="A17" s="235">
        <v>4</v>
      </c>
      <c r="B17" s="236" t="s">
        <v>1339</v>
      </c>
      <c r="C17" s="253" t="s">
        <v>1340</v>
      </c>
      <c r="D17" s="237" t="s">
        <v>283</v>
      </c>
      <c r="E17" s="238">
        <v>14.352</v>
      </c>
      <c r="F17" s="239"/>
      <c r="G17" s="240">
        <f>ROUND(E17*F17,2)</f>
        <v>0</v>
      </c>
      <c r="H17" s="239"/>
      <c r="I17" s="240">
        <f>ROUND(E17*H17,2)</f>
        <v>0</v>
      </c>
      <c r="J17" s="239"/>
      <c r="K17" s="240">
        <f>ROUND(E17*J17,2)</f>
        <v>0</v>
      </c>
      <c r="L17" s="240">
        <v>21</v>
      </c>
      <c r="M17" s="240">
        <f>G17*(1+L17/100)</f>
        <v>0</v>
      </c>
      <c r="N17" s="240">
        <v>3.0999999999999999E-3</v>
      </c>
      <c r="O17" s="240">
        <f>ROUND(E17*N17,2)</f>
        <v>0.04</v>
      </c>
      <c r="P17" s="240">
        <v>1.6</v>
      </c>
      <c r="Q17" s="240">
        <f>ROUND(E17*P17,2)</f>
        <v>22.96</v>
      </c>
      <c r="R17" s="240" t="s">
        <v>537</v>
      </c>
      <c r="S17" s="240" t="s">
        <v>263</v>
      </c>
      <c r="T17" s="241" t="s">
        <v>263</v>
      </c>
      <c r="U17" s="222">
        <v>5.2439999999999998</v>
      </c>
      <c r="V17" s="222">
        <f>ROUND(E17*U17,2)</f>
        <v>75.260000000000005</v>
      </c>
      <c r="W17" s="222"/>
      <c r="X17" s="222" t="s">
        <v>285</v>
      </c>
      <c r="Y17" s="212"/>
      <c r="Z17" s="212"/>
      <c r="AA17" s="212"/>
      <c r="AB17" s="212"/>
      <c r="AC17" s="212"/>
      <c r="AD17" s="212"/>
      <c r="AE17" s="212"/>
      <c r="AF17" s="212"/>
      <c r="AG17" s="212" t="s">
        <v>286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1" outlineLevel="1" x14ac:dyDescent="0.25">
      <c r="A18" s="219"/>
      <c r="B18" s="220"/>
      <c r="C18" s="267" t="s">
        <v>1341</v>
      </c>
      <c r="D18" s="263"/>
      <c r="E18" s="263"/>
      <c r="F18" s="263"/>
      <c r="G18" s="263"/>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288</v>
      </c>
      <c r="AH18" s="212"/>
      <c r="AI18" s="212"/>
      <c r="AJ18" s="212"/>
      <c r="AK18" s="212"/>
      <c r="AL18" s="212"/>
      <c r="AM18" s="212"/>
      <c r="AN18" s="212"/>
      <c r="AO18" s="212"/>
      <c r="AP18" s="212"/>
      <c r="AQ18" s="212"/>
      <c r="AR18" s="212"/>
      <c r="AS18" s="212"/>
      <c r="AT18" s="212"/>
      <c r="AU18" s="212"/>
      <c r="AV18" s="212"/>
      <c r="AW18" s="212"/>
      <c r="AX18" s="212"/>
      <c r="AY18" s="212"/>
      <c r="AZ18" s="212"/>
      <c r="BA18" s="242" t="str">
        <f>C18</f>
        <v>nebo panelů železobetonových prefabrikovaných s dutinami, včetně pomocného lešení o výšce podlahy do 1900 mm a pro zatížení do 1,5 kPa  (150 kg/m2),</v>
      </c>
      <c r="BB18" s="212"/>
      <c r="BC18" s="212"/>
      <c r="BD18" s="212"/>
      <c r="BE18" s="212"/>
      <c r="BF18" s="212"/>
      <c r="BG18" s="212"/>
      <c r="BH18" s="212"/>
    </row>
    <row r="19" spans="1:60" outlineLevel="1" x14ac:dyDescent="0.25">
      <c r="A19" s="219"/>
      <c r="B19" s="220"/>
      <c r="C19" s="268" t="s">
        <v>1342</v>
      </c>
      <c r="D19" s="259"/>
      <c r="E19" s="260">
        <v>14.352</v>
      </c>
      <c r="F19" s="222"/>
      <c r="G19" s="222"/>
      <c r="H19" s="222"/>
      <c r="I19" s="222"/>
      <c r="J19" s="222"/>
      <c r="K19" s="222"/>
      <c r="L19" s="222"/>
      <c r="M19" s="222"/>
      <c r="N19" s="222"/>
      <c r="O19" s="222"/>
      <c r="P19" s="222"/>
      <c r="Q19" s="222"/>
      <c r="R19" s="222"/>
      <c r="S19" s="222"/>
      <c r="T19" s="222"/>
      <c r="U19" s="222"/>
      <c r="V19" s="222"/>
      <c r="W19" s="222"/>
      <c r="X19" s="222"/>
      <c r="Y19" s="212"/>
      <c r="Z19" s="212"/>
      <c r="AA19" s="212"/>
      <c r="AB19" s="212"/>
      <c r="AC19" s="212"/>
      <c r="AD19" s="212"/>
      <c r="AE19" s="212"/>
      <c r="AF19" s="212"/>
      <c r="AG19" s="212" t="s">
        <v>290</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5">
        <v>5</v>
      </c>
      <c r="B20" s="236" t="s">
        <v>642</v>
      </c>
      <c r="C20" s="253" t="s">
        <v>643</v>
      </c>
      <c r="D20" s="237" t="s">
        <v>349</v>
      </c>
      <c r="E20" s="238">
        <v>22.963200000000001</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t="s">
        <v>537</v>
      </c>
      <c r="S20" s="240" t="s">
        <v>263</v>
      </c>
      <c r="T20" s="241" t="s">
        <v>263</v>
      </c>
      <c r="U20" s="222">
        <v>7.84</v>
      </c>
      <c r="V20" s="222">
        <f>ROUND(E20*U20,2)</f>
        <v>180.03</v>
      </c>
      <c r="W20" s="222"/>
      <c r="X20" s="222" t="s">
        <v>644</v>
      </c>
      <c r="Y20" s="212"/>
      <c r="Z20" s="212"/>
      <c r="AA20" s="212"/>
      <c r="AB20" s="212"/>
      <c r="AC20" s="212"/>
      <c r="AD20" s="212"/>
      <c r="AE20" s="212"/>
      <c r="AF20" s="212"/>
      <c r="AG20" s="212" t="s">
        <v>645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54" t="s">
        <v>646</v>
      </c>
      <c r="D21" s="243"/>
      <c r="E21" s="243"/>
      <c r="F21" s="243"/>
      <c r="G21" s="243"/>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268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6</v>
      </c>
      <c r="B22" s="245" t="s">
        <v>647</v>
      </c>
      <c r="C22" s="255" t="s">
        <v>648</v>
      </c>
      <c r="D22" s="246" t="s">
        <v>349</v>
      </c>
      <c r="E22" s="247">
        <v>459.26400000000001</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t="s">
        <v>537</v>
      </c>
      <c r="S22" s="249" t="s">
        <v>263</v>
      </c>
      <c r="T22" s="250" t="s">
        <v>263</v>
      </c>
      <c r="U22" s="222">
        <v>0</v>
      </c>
      <c r="V22" s="222">
        <f>ROUND(E22*U22,2)</f>
        <v>0</v>
      </c>
      <c r="W22" s="222"/>
      <c r="X22" s="222" t="s">
        <v>644</v>
      </c>
      <c r="Y22" s="212"/>
      <c r="Z22" s="212"/>
      <c r="AA22" s="212"/>
      <c r="AB22" s="212"/>
      <c r="AC22" s="212"/>
      <c r="AD22" s="212"/>
      <c r="AE22" s="212"/>
      <c r="AF22" s="212"/>
      <c r="AG22" s="212" t="s">
        <v>645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7</v>
      </c>
      <c r="B23" s="245" t="s">
        <v>649</v>
      </c>
      <c r="C23" s="255" t="s">
        <v>650</v>
      </c>
      <c r="D23" s="246" t="s">
        <v>349</v>
      </c>
      <c r="E23" s="247">
        <v>22.963200000000001</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t="s">
        <v>537</v>
      </c>
      <c r="S23" s="249" t="s">
        <v>263</v>
      </c>
      <c r="T23" s="250" t="s">
        <v>263</v>
      </c>
      <c r="U23" s="222">
        <v>15.071999999999999</v>
      </c>
      <c r="V23" s="222">
        <f>ROUND(E23*U23,2)</f>
        <v>346.1</v>
      </c>
      <c r="W23" s="222"/>
      <c r="X23" s="222" t="s">
        <v>644</v>
      </c>
      <c r="Y23" s="212"/>
      <c r="Z23" s="212"/>
      <c r="AA23" s="212"/>
      <c r="AB23" s="212"/>
      <c r="AC23" s="212"/>
      <c r="AD23" s="212"/>
      <c r="AE23" s="212"/>
      <c r="AF23" s="212"/>
      <c r="AG23" s="212" t="s">
        <v>645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8</v>
      </c>
      <c r="B24" s="245" t="s">
        <v>651</v>
      </c>
      <c r="C24" s="255" t="s">
        <v>652</v>
      </c>
      <c r="D24" s="246" t="s">
        <v>349</v>
      </c>
      <c r="E24" s="247">
        <v>91.852800000000002</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t="s">
        <v>537</v>
      </c>
      <c r="S24" s="249" t="s">
        <v>263</v>
      </c>
      <c r="T24" s="250" t="s">
        <v>263</v>
      </c>
      <c r="U24" s="222">
        <v>5.88</v>
      </c>
      <c r="V24" s="222">
        <f>ROUND(E24*U24,2)</f>
        <v>540.09</v>
      </c>
      <c r="W24" s="222"/>
      <c r="X24" s="222" t="s">
        <v>644</v>
      </c>
      <c r="Y24" s="212"/>
      <c r="Z24" s="212"/>
      <c r="AA24" s="212"/>
      <c r="AB24" s="212"/>
      <c r="AC24" s="212"/>
      <c r="AD24" s="212"/>
      <c r="AE24" s="212"/>
      <c r="AF24" s="212"/>
      <c r="AG24" s="212" t="s">
        <v>645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9</v>
      </c>
      <c r="B25" s="245" t="s">
        <v>653</v>
      </c>
      <c r="C25" s="255" t="s">
        <v>654</v>
      </c>
      <c r="D25" s="246" t="s">
        <v>349</v>
      </c>
      <c r="E25" s="247">
        <v>22.963200000000001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t="s">
        <v>537</v>
      </c>
      <c r="S25" s="249" t="s">
        <v>263</v>
      </c>
      <c r="T25" s="250" t="s">
        <v>263</v>
      </c>
      <c r="U25" s="222">
        <v>0</v>
      </c>
      <c r="V25" s="222">
        <f>ROUND(E25*U25,2)</f>
        <v>0</v>
      </c>
      <c r="W25" s="222"/>
      <c r="X25" s="222" t="s">
        <v>644</v>
      </c>
      <c r="Y25" s="212"/>
      <c r="Z25" s="212"/>
      <c r="AA25" s="212"/>
      <c r="AB25" s="212"/>
      <c r="AC25" s="212"/>
      <c r="AD25" s="212"/>
      <c r="AE25" s="212"/>
      <c r="AF25" s="212"/>
      <c r="AG25" s="212" t="s">
        <v>655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5">
      <c r="A26" s="225" t="s">
        <v>258</v>
      </c>
      <c r="B26" s="226" t="s">
        <v>191</v>
      </c>
      <c r="C26" s="252" t="s">
        <v>192</v>
      </c>
      <c r="D26" s="227"/>
      <c r="E26" s="228"/>
      <c r="F26" s="229"/>
      <c r="G26" s="229">
        <f>SUMIF(AG27:AG28,"&lt;&gt;NOR",G27:G28)</f>
        <v>0</v>
      </c>
      <c r="H26" s="229"/>
      <c r="I26" s="229">
        <f>SUM(I27:I28)</f>
        <v>0</v>
      </c>
      <c r="J26" s="229"/>
      <c r="K26" s="229">
        <f>SUM(K27:K28)</f>
        <v>0</v>
      </c>
      <c r="L26" s="229"/>
      <c r="M26" s="229">
        <f>SUM(M27:M28)</f>
        <v>0</v>
      </c>
      <c r="N26" s="229"/>
      <c r="O26" s="229">
        <f>SUM(O27:O28)</f>
        <v>0</v>
      </c>
      <c r="P26" s="229"/>
      <c r="Q26" s="229">
        <f>SUM(Q27:Q28)</f>
        <v>0</v>
      </c>
      <c r="R26" s="229"/>
      <c r="S26" s="229"/>
      <c r="T26" s="230"/>
      <c r="U26" s="224"/>
      <c r="V26" s="224">
        <f>SUM(V27:V28)</f>
        <v>3.13</v>
      </c>
      <c r="W26" s="224"/>
      <c r="X26" s="224"/>
      <c r="AG26" t="s">
        <v>259</v>
      </c>
    </row>
    <row r="27" spans="1:60" ht="30.6" outlineLevel="1" x14ac:dyDescent="0.25">
      <c r="A27" s="235">
        <v>10</v>
      </c>
      <c r="B27" s="236" t="s">
        <v>656</v>
      </c>
      <c r="C27" s="253" t="s">
        <v>657</v>
      </c>
      <c r="D27" s="237" t="s">
        <v>349</v>
      </c>
      <c r="E27" s="238">
        <v>1.4921500000000001</v>
      </c>
      <c r="F27" s="239"/>
      <c r="G27" s="240">
        <f>ROUND(E27*F27,2)</f>
        <v>0</v>
      </c>
      <c r="H27" s="239"/>
      <c r="I27" s="240">
        <f>ROUND(E27*H27,2)</f>
        <v>0</v>
      </c>
      <c r="J27" s="239"/>
      <c r="K27" s="240">
        <f>ROUND(E27*J27,2)</f>
        <v>0</v>
      </c>
      <c r="L27" s="240">
        <v>21</v>
      </c>
      <c r="M27" s="240">
        <f>G27*(1+L27/100)</f>
        <v>0</v>
      </c>
      <c r="N27" s="240">
        <v>0</v>
      </c>
      <c r="O27" s="240">
        <f>ROUND(E27*N27,2)</f>
        <v>0</v>
      </c>
      <c r="P27" s="240">
        <v>0</v>
      </c>
      <c r="Q27" s="240">
        <f>ROUND(E27*P27,2)</f>
        <v>0</v>
      </c>
      <c r="R27" s="240" t="s">
        <v>319</v>
      </c>
      <c r="S27" s="240" t="s">
        <v>263</v>
      </c>
      <c r="T27" s="241" t="s">
        <v>263</v>
      </c>
      <c r="U27" s="222">
        <v>2.1</v>
      </c>
      <c r="V27" s="222">
        <f>ROUND(E27*U27,2)</f>
        <v>3.13</v>
      </c>
      <c r="W27" s="222"/>
      <c r="X27" s="222" t="s">
        <v>658</v>
      </c>
      <c r="Y27" s="212"/>
      <c r="Z27" s="212"/>
      <c r="AA27" s="212"/>
      <c r="AB27" s="212"/>
      <c r="AC27" s="212"/>
      <c r="AD27" s="212"/>
      <c r="AE27" s="212"/>
      <c r="AF27" s="212"/>
      <c r="AG27" s="212" t="s">
        <v>659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7" t="s">
        <v>660</v>
      </c>
      <c r="D28" s="263"/>
      <c r="E28" s="263"/>
      <c r="F28" s="263"/>
      <c r="G28" s="263"/>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288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x14ac:dyDescent="0.25">
      <c r="A29" s="3"/>
      <c r="B29" s="4"/>
      <c r="C29" s="256"/>
      <c r="D29" s="6"/>
      <c r="E29" s="3"/>
      <c r="F29" s="3"/>
      <c r="G29" s="3"/>
      <c r="H29" s="3"/>
      <c r="I29" s="3"/>
      <c r="J29" s="3"/>
      <c r="K29" s="3"/>
      <c r="L29" s="3"/>
      <c r="M29" s="3"/>
      <c r="N29" s="3"/>
      <c r="O29" s="3"/>
      <c r="P29" s="3"/>
      <c r="Q29" s="3"/>
      <c r="R29" s="3"/>
      <c r="S29" s="3"/>
      <c r="T29" s="3"/>
      <c r="U29" s="3"/>
      <c r="V29" s="3"/>
      <c r="W29" s="3"/>
      <c r="X29" s="3"/>
      <c r="AE29">
        <v>15</v>
      </c>
      <c r="AF29">
        <v>21</v>
      </c>
      <c r="AG29" t="s">
        <v>245</v>
      </c>
    </row>
    <row r="30" spans="1:60" x14ac:dyDescent="0.25">
      <c r="A30" s="215"/>
      <c r="B30" s="216" t="s">
        <v>29</v>
      </c>
      <c r="C30" s="257"/>
      <c r="D30" s="217"/>
      <c r="E30" s="218"/>
      <c r="F30" s="218"/>
      <c r="G30" s="251">
        <f>G8+G16+G26</f>
        <v>0</v>
      </c>
      <c r="H30" s="3"/>
      <c r="I30" s="3"/>
      <c r="J30" s="3"/>
      <c r="K30" s="3"/>
      <c r="L30" s="3"/>
      <c r="M30" s="3"/>
      <c r="N30" s="3"/>
      <c r="O30" s="3"/>
      <c r="P30" s="3"/>
      <c r="Q30" s="3"/>
      <c r="R30" s="3"/>
      <c r="S30" s="3"/>
      <c r="T30" s="3"/>
      <c r="U30" s="3"/>
      <c r="V30" s="3"/>
      <c r="W30" s="3"/>
      <c r="X30" s="3"/>
      <c r="AE30">
        <f>SUMIF(L7:L28,AE29,G7:G28)</f>
        <v>0</v>
      </c>
      <c r="AF30">
        <f>SUMIF(L7:L28,AF29,G7:G28)</f>
        <v>0</v>
      </c>
      <c r="AG30" t="s">
        <v>278</v>
      </c>
    </row>
    <row r="31" spans="1:60" x14ac:dyDescent="0.25">
      <c r="C31" s="258"/>
      <c r="D31" s="10"/>
      <c r="AG31" t="s">
        <v>279</v>
      </c>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Z5kz8LzMPfG/VUrrbuwKcgY/6NrSinlmfngbLFzpKHNWk/pEjKi1DncMAAfuNPblGHnIXcAGhhL/JqdEA00Kow==" saltValue="+fQ7wISNiw8/oVbkbpToZw==" spinCount="100000" sheet="1"/>
  <mergeCells count="9">
    <mergeCell ref="C18:G18"/>
    <mergeCell ref="C21:G21"/>
    <mergeCell ref="C28:G28"/>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E8F3-DC4F-45BC-A36D-028DC182602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84</v>
      </c>
      <c r="C3" s="201" t="s">
        <v>85</v>
      </c>
      <c r="D3" s="199"/>
      <c r="E3" s="199"/>
      <c r="F3" s="199"/>
      <c r="G3" s="200"/>
      <c r="AC3" s="177" t="s">
        <v>233</v>
      </c>
      <c r="AG3" t="s">
        <v>235</v>
      </c>
    </row>
    <row r="4" spans="1:60" ht="25.05" customHeight="1" x14ac:dyDescent="0.25">
      <c r="A4" s="202" t="s">
        <v>9</v>
      </c>
      <c r="B4" s="203" t="s">
        <v>66</v>
      </c>
      <c r="C4" s="204" t="s">
        <v>80</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202</v>
      </c>
      <c r="C8" s="252" t="s">
        <v>203</v>
      </c>
      <c r="D8" s="227"/>
      <c r="E8" s="228"/>
      <c r="F8" s="229"/>
      <c r="G8" s="229">
        <f>SUMIF(AG9:AG26,"&lt;&gt;NOR",G9:G26)</f>
        <v>0</v>
      </c>
      <c r="H8" s="229"/>
      <c r="I8" s="229">
        <f>SUM(I9:I26)</f>
        <v>0</v>
      </c>
      <c r="J8" s="229"/>
      <c r="K8" s="229">
        <f>SUM(K9:K26)</f>
        <v>0</v>
      </c>
      <c r="L8" s="229"/>
      <c r="M8" s="229">
        <f>SUM(M9:M26)</f>
        <v>0</v>
      </c>
      <c r="N8" s="229"/>
      <c r="O8" s="229">
        <f>SUM(O9:O26)</f>
        <v>0</v>
      </c>
      <c r="P8" s="229"/>
      <c r="Q8" s="229">
        <f>SUM(Q9:Q26)</f>
        <v>0</v>
      </c>
      <c r="R8" s="229"/>
      <c r="S8" s="229"/>
      <c r="T8" s="230"/>
      <c r="U8" s="224"/>
      <c r="V8" s="224">
        <f>SUM(V9:V26)</f>
        <v>0</v>
      </c>
      <c r="W8" s="224"/>
      <c r="X8" s="224"/>
      <c r="AG8" t="s">
        <v>259</v>
      </c>
    </row>
    <row r="9" spans="1:60" outlineLevel="1" x14ac:dyDescent="0.25">
      <c r="A9" s="235">
        <v>1</v>
      </c>
      <c r="B9" s="236" t="s">
        <v>64</v>
      </c>
      <c r="C9" s="253" t="s">
        <v>1237</v>
      </c>
      <c r="D9" s="237" t="s">
        <v>758</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315</v>
      </c>
      <c r="T9" s="241"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54" t="s">
        <v>1267</v>
      </c>
      <c r="D10" s="243"/>
      <c r="E10" s="243"/>
      <c r="F10" s="243"/>
      <c r="G10" s="24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268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19"/>
      <c r="B11" s="220"/>
      <c r="C11" s="269" t="s">
        <v>1268</v>
      </c>
      <c r="D11" s="264"/>
      <c r="E11" s="264"/>
      <c r="F11" s="264"/>
      <c r="G11" s="264"/>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268</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19"/>
      <c r="B12" s="220"/>
      <c r="C12" s="269" t="s">
        <v>1347</v>
      </c>
      <c r="D12" s="264"/>
      <c r="E12" s="264"/>
      <c r="F12" s="264"/>
      <c r="G12" s="264"/>
      <c r="H12" s="222"/>
      <c r="I12" s="222"/>
      <c r="J12" s="222"/>
      <c r="K12" s="222"/>
      <c r="L12" s="222"/>
      <c r="M12" s="222"/>
      <c r="N12" s="222"/>
      <c r="O12" s="222"/>
      <c r="P12" s="222"/>
      <c r="Q12" s="222"/>
      <c r="R12" s="222"/>
      <c r="S12" s="222"/>
      <c r="T12" s="222"/>
      <c r="U12" s="222"/>
      <c r="V12" s="222"/>
      <c r="W12" s="222"/>
      <c r="X12" s="222"/>
      <c r="Y12" s="212"/>
      <c r="Z12" s="212"/>
      <c r="AA12" s="212"/>
      <c r="AB12" s="212"/>
      <c r="AC12" s="212"/>
      <c r="AD12" s="212"/>
      <c r="AE12" s="212"/>
      <c r="AF12" s="212"/>
      <c r="AG12" s="212" t="s">
        <v>268</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9" t="s">
        <v>1269</v>
      </c>
      <c r="D13" s="264"/>
      <c r="E13" s="264"/>
      <c r="F13" s="264"/>
      <c r="G13" s="264"/>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268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9" t="s">
        <v>1270</v>
      </c>
      <c r="D14" s="264"/>
      <c r="E14" s="264"/>
      <c r="F14" s="264"/>
      <c r="G14" s="264"/>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268</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69" t="s">
        <v>1271</v>
      </c>
      <c r="D15" s="264"/>
      <c r="E15" s="264"/>
      <c r="F15" s="264"/>
      <c r="G15" s="264"/>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268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19"/>
      <c r="B16" s="220"/>
      <c r="C16" s="269" t="s">
        <v>1272</v>
      </c>
      <c r="D16" s="264"/>
      <c r="E16" s="264"/>
      <c r="F16" s="264"/>
      <c r="G16" s="264"/>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268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9" t="s">
        <v>1238</v>
      </c>
      <c r="D17" s="264"/>
      <c r="E17" s="264"/>
      <c r="F17" s="264"/>
      <c r="G17" s="264"/>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268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2</v>
      </c>
      <c r="B18" s="245" t="s">
        <v>66</v>
      </c>
      <c r="C18" s="255" t="s">
        <v>1239</v>
      </c>
      <c r="D18" s="246" t="s">
        <v>758</v>
      </c>
      <c r="E18" s="247">
        <v>1</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759</v>
      </c>
      <c r="Y18" s="212"/>
      <c r="Z18" s="212"/>
      <c r="AA18" s="212"/>
      <c r="AB18" s="212"/>
      <c r="AC18" s="212"/>
      <c r="AD18" s="212"/>
      <c r="AE18" s="212"/>
      <c r="AF18" s="212"/>
      <c r="AG18" s="212" t="s">
        <v>760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3</v>
      </c>
      <c r="B19" s="245" t="s">
        <v>68</v>
      </c>
      <c r="C19" s="255" t="s">
        <v>1240</v>
      </c>
      <c r="D19" s="246" t="s">
        <v>758</v>
      </c>
      <c r="E19" s="247">
        <v>1</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759</v>
      </c>
      <c r="Y19" s="212"/>
      <c r="Z19" s="212"/>
      <c r="AA19" s="212"/>
      <c r="AB19" s="212"/>
      <c r="AC19" s="212"/>
      <c r="AD19" s="212"/>
      <c r="AE19" s="212"/>
      <c r="AF19" s="212"/>
      <c r="AG19" s="212" t="s">
        <v>760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4">
        <v>4</v>
      </c>
      <c r="B20" s="245" t="s">
        <v>70</v>
      </c>
      <c r="C20" s="255" t="s">
        <v>1241</v>
      </c>
      <c r="D20" s="246" t="s">
        <v>758</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285</v>
      </c>
      <c r="Y20" s="212"/>
      <c r="Z20" s="212"/>
      <c r="AA20" s="212"/>
      <c r="AB20" s="212"/>
      <c r="AC20" s="212"/>
      <c r="AD20" s="212"/>
      <c r="AE20" s="212"/>
      <c r="AF20" s="212"/>
      <c r="AG20" s="212" t="s">
        <v>737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5</v>
      </c>
      <c r="B21" s="245" t="s">
        <v>72</v>
      </c>
      <c r="C21" s="255" t="s">
        <v>1242</v>
      </c>
      <c r="D21" s="246" t="s">
        <v>758</v>
      </c>
      <c r="E21" s="247">
        <v>1</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285</v>
      </c>
      <c r="Y21" s="212"/>
      <c r="Z21" s="212"/>
      <c r="AA21" s="212"/>
      <c r="AB21" s="212"/>
      <c r="AC21" s="212"/>
      <c r="AD21" s="212"/>
      <c r="AE21" s="212"/>
      <c r="AF21" s="212"/>
      <c r="AG21" s="212" t="s">
        <v>737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6</v>
      </c>
      <c r="B22" s="245" t="s">
        <v>74</v>
      </c>
      <c r="C22" s="255" t="s">
        <v>1243</v>
      </c>
      <c r="D22" s="246" t="s">
        <v>758</v>
      </c>
      <c r="E22" s="247">
        <v>1</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315</v>
      </c>
      <c r="T22" s="250" t="s">
        <v>264</v>
      </c>
      <c r="U22" s="222">
        <v>0</v>
      </c>
      <c r="V22" s="222">
        <f>ROUND(E22*U22,2)</f>
        <v>0</v>
      </c>
      <c r="W22" s="222"/>
      <c r="X22" s="222" t="s">
        <v>759</v>
      </c>
      <c r="Y22" s="212"/>
      <c r="Z22" s="212"/>
      <c r="AA22" s="212"/>
      <c r="AB22" s="212"/>
      <c r="AC22" s="212"/>
      <c r="AD22" s="212"/>
      <c r="AE22" s="212"/>
      <c r="AF22" s="212"/>
      <c r="AG22" s="212" t="s">
        <v>760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7</v>
      </c>
      <c r="B23" s="245" t="s">
        <v>767</v>
      </c>
      <c r="C23" s="255" t="s">
        <v>1244</v>
      </c>
      <c r="D23" s="246" t="s">
        <v>758</v>
      </c>
      <c r="E23" s="247">
        <v>2</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759</v>
      </c>
      <c r="Y23" s="212"/>
      <c r="Z23" s="212"/>
      <c r="AA23" s="212"/>
      <c r="AB23" s="212"/>
      <c r="AC23" s="212"/>
      <c r="AD23" s="212"/>
      <c r="AE23" s="212"/>
      <c r="AF23" s="212"/>
      <c r="AG23" s="212" t="s">
        <v>760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8</v>
      </c>
      <c r="B24" s="245" t="s">
        <v>177</v>
      </c>
      <c r="C24" s="255" t="s">
        <v>1245</v>
      </c>
      <c r="D24" s="246" t="s">
        <v>758</v>
      </c>
      <c r="E24" s="247">
        <v>1</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285</v>
      </c>
      <c r="Y24" s="212"/>
      <c r="Z24" s="212"/>
      <c r="AA24" s="212"/>
      <c r="AB24" s="212"/>
      <c r="AC24" s="212"/>
      <c r="AD24" s="212"/>
      <c r="AE24" s="212"/>
      <c r="AF24" s="212"/>
      <c r="AG24" s="212" t="s">
        <v>737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9</v>
      </c>
      <c r="B25" s="245" t="s">
        <v>179</v>
      </c>
      <c r="C25" s="255" t="s">
        <v>1343</v>
      </c>
      <c r="D25" s="246" t="s">
        <v>758</v>
      </c>
      <c r="E25" s="247">
        <v>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285</v>
      </c>
      <c r="Y25" s="212"/>
      <c r="Z25" s="212"/>
      <c r="AA25" s="212"/>
      <c r="AB25" s="212"/>
      <c r="AC25" s="212"/>
      <c r="AD25" s="212"/>
      <c r="AE25" s="212"/>
      <c r="AF25" s="212"/>
      <c r="AG25" s="212" t="s">
        <v>737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10</v>
      </c>
      <c r="B26" s="245" t="s">
        <v>771</v>
      </c>
      <c r="C26" s="255" t="s">
        <v>1344</v>
      </c>
      <c r="D26" s="246" t="s">
        <v>758</v>
      </c>
      <c r="E26" s="247">
        <v>1</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315</v>
      </c>
      <c r="T26" s="250" t="s">
        <v>264</v>
      </c>
      <c r="U26" s="222">
        <v>0</v>
      </c>
      <c r="V26" s="222">
        <f>ROUND(E26*U26,2)</f>
        <v>0</v>
      </c>
      <c r="W26" s="222"/>
      <c r="X26" s="222" t="s">
        <v>285</v>
      </c>
      <c r="Y26" s="212"/>
      <c r="Z26" s="212"/>
      <c r="AA26" s="212"/>
      <c r="AB26" s="212"/>
      <c r="AC26" s="212"/>
      <c r="AD26" s="212"/>
      <c r="AE26" s="212"/>
      <c r="AF26" s="212"/>
      <c r="AG26" s="212" t="s">
        <v>737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5">
      <c r="A27" s="225" t="s">
        <v>258</v>
      </c>
      <c r="B27" s="226" t="s">
        <v>204</v>
      </c>
      <c r="C27" s="252" t="s">
        <v>205</v>
      </c>
      <c r="D27" s="227"/>
      <c r="E27" s="228"/>
      <c r="F27" s="229"/>
      <c r="G27" s="229">
        <f>SUMIF(AG28:AG36,"&lt;&gt;NOR",G28:G36)</f>
        <v>0</v>
      </c>
      <c r="H27" s="229"/>
      <c r="I27" s="229">
        <f>SUM(I28:I36)</f>
        <v>0</v>
      </c>
      <c r="J27" s="229"/>
      <c r="K27" s="229">
        <f>SUM(K28:K36)</f>
        <v>0</v>
      </c>
      <c r="L27" s="229"/>
      <c r="M27" s="229">
        <f>SUM(M28:M36)</f>
        <v>0</v>
      </c>
      <c r="N27" s="229"/>
      <c r="O27" s="229">
        <f>SUM(O28:O36)</f>
        <v>0</v>
      </c>
      <c r="P27" s="229"/>
      <c r="Q27" s="229">
        <f>SUM(Q28:Q36)</f>
        <v>0</v>
      </c>
      <c r="R27" s="229"/>
      <c r="S27" s="229"/>
      <c r="T27" s="230"/>
      <c r="U27" s="224"/>
      <c r="V27" s="224">
        <f>SUM(V28:V36)</f>
        <v>0</v>
      </c>
      <c r="W27" s="224"/>
      <c r="X27" s="224"/>
      <c r="AG27" t="s">
        <v>259</v>
      </c>
    </row>
    <row r="28" spans="1:60" outlineLevel="1" x14ac:dyDescent="0.25">
      <c r="A28" s="244">
        <v>11</v>
      </c>
      <c r="B28" s="245" t="s">
        <v>153</v>
      </c>
      <c r="C28" s="255" t="s">
        <v>1345</v>
      </c>
      <c r="D28" s="246" t="s">
        <v>758</v>
      </c>
      <c r="E28" s="247">
        <v>1</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759</v>
      </c>
      <c r="Y28" s="212"/>
      <c r="Z28" s="212"/>
      <c r="AA28" s="212"/>
      <c r="AB28" s="212"/>
      <c r="AC28" s="212"/>
      <c r="AD28" s="212"/>
      <c r="AE28" s="212"/>
      <c r="AF28" s="212"/>
      <c r="AG28" s="212" t="s">
        <v>760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12</v>
      </c>
      <c r="B29" s="245" t="s">
        <v>774</v>
      </c>
      <c r="C29" s="255" t="s">
        <v>1343</v>
      </c>
      <c r="D29" s="246" t="s">
        <v>758</v>
      </c>
      <c r="E29" s="247">
        <v>1</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285</v>
      </c>
      <c r="Y29" s="212"/>
      <c r="Z29" s="212"/>
      <c r="AA29" s="212"/>
      <c r="AB29" s="212"/>
      <c r="AC29" s="212"/>
      <c r="AD29" s="212"/>
      <c r="AE29" s="212"/>
      <c r="AF29" s="212"/>
      <c r="AG29" s="212" t="s">
        <v>737</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13</v>
      </c>
      <c r="B30" s="245" t="s">
        <v>776</v>
      </c>
      <c r="C30" s="255" t="s">
        <v>1243</v>
      </c>
      <c r="D30" s="246" t="s">
        <v>758</v>
      </c>
      <c r="E30" s="247">
        <v>1</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759</v>
      </c>
      <c r="Y30" s="212"/>
      <c r="Z30" s="212"/>
      <c r="AA30" s="212"/>
      <c r="AB30" s="212"/>
      <c r="AC30" s="212"/>
      <c r="AD30" s="212"/>
      <c r="AE30" s="212"/>
      <c r="AF30" s="212"/>
      <c r="AG30" s="212" t="s">
        <v>760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14</v>
      </c>
      <c r="B31" s="245" t="s">
        <v>778</v>
      </c>
      <c r="C31" s="255" t="s">
        <v>1241</v>
      </c>
      <c r="D31" s="246" t="s">
        <v>758</v>
      </c>
      <c r="E31" s="247">
        <v>1</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285</v>
      </c>
      <c r="Y31" s="212"/>
      <c r="Z31" s="212"/>
      <c r="AA31" s="212"/>
      <c r="AB31" s="212"/>
      <c r="AC31" s="212"/>
      <c r="AD31" s="212"/>
      <c r="AE31" s="212"/>
      <c r="AF31" s="212"/>
      <c r="AG31" s="212" t="s">
        <v>737</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4">
        <v>15</v>
      </c>
      <c r="B32" s="245" t="s">
        <v>780</v>
      </c>
      <c r="C32" s="255" t="s">
        <v>1251</v>
      </c>
      <c r="D32" s="246" t="s">
        <v>758</v>
      </c>
      <c r="E32" s="247">
        <v>1</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315</v>
      </c>
      <c r="T32" s="250" t="s">
        <v>264</v>
      </c>
      <c r="U32" s="222">
        <v>0</v>
      </c>
      <c r="V32" s="222">
        <f>ROUND(E32*U32,2)</f>
        <v>0</v>
      </c>
      <c r="W32" s="222"/>
      <c r="X32" s="222" t="s">
        <v>285</v>
      </c>
      <c r="Y32" s="212"/>
      <c r="Z32" s="212"/>
      <c r="AA32" s="212"/>
      <c r="AB32" s="212"/>
      <c r="AC32" s="212"/>
      <c r="AD32" s="212"/>
      <c r="AE32" s="212"/>
      <c r="AF32" s="212"/>
      <c r="AG32" s="212" t="s">
        <v>737</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4">
        <v>16</v>
      </c>
      <c r="B33" s="245" t="s">
        <v>782</v>
      </c>
      <c r="C33" s="255" t="s">
        <v>1244</v>
      </c>
      <c r="D33" s="246" t="s">
        <v>758</v>
      </c>
      <c r="E33" s="247">
        <v>2</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315</v>
      </c>
      <c r="T33" s="250" t="s">
        <v>264</v>
      </c>
      <c r="U33" s="222">
        <v>0</v>
      </c>
      <c r="V33" s="222">
        <f>ROUND(E33*U33,2)</f>
        <v>0</v>
      </c>
      <c r="W33" s="222"/>
      <c r="X33" s="222" t="s">
        <v>759</v>
      </c>
      <c r="Y33" s="212"/>
      <c r="Z33" s="212"/>
      <c r="AA33" s="212"/>
      <c r="AB33" s="212"/>
      <c r="AC33" s="212"/>
      <c r="AD33" s="212"/>
      <c r="AE33" s="212"/>
      <c r="AF33" s="212"/>
      <c r="AG33" s="212" t="s">
        <v>760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17</v>
      </c>
      <c r="B34" s="245" t="s">
        <v>784</v>
      </c>
      <c r="C34" s="255" t="s">
        <v>1346</v>
      </c>
      <c r="D34" s="246" t="s">
        <v>758</v>
      </c>
      <c r="E34" s="247">
        <v>1</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285</v>
      </c>
      <c r="Y34" s="212"/>
      <c r="Z34" s="212"/>
      <c r="AA34" s="212"/>
      <c r="AB34" s="212"/>
      <c r="AC34" s="212"/>
      <c r="AD34" s="212"/>
      <c r="AE34" s="212"/>
      <c r="AF34" s="212"/>
      <c r="AG34" s="212" t="s">
        <v>737</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18</v>
      </c>
      <c r="B35" s="245" t="s">
        <v>786</v>
      </c>
      <c r="C35" s="255" t="s">
        <v>1266</v>
      </c>
      <c r="D35" s="246" t="s">
        <v>758</v>
      </c>
      <c r="E35" s="247">
        <v>1</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759</v>
      </c>
      <c r="Y35" s="212"/>
      <c r="Z35" s="212"/>
      <c r="AA35" s="212"/>
      <c r="AB35" s="212"/>
      <c r="AC35" s="212"/>
      <c r="AD35" s="212"/>
      <c r="AE35" s="212"/>
      <c r="AF35" s="212"/>
      <c r="AG35" s="212" t="s">
        <v>760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5">
        <v>19</v>
      </c>
      <c r="B36" s="236" t="s">
        <v>788</v>
      </c>
      <c r="C36" s="253" t="s">
        <v>31</v>
      </c>
      <c r="D36" s="237" t="s">
        <v>512</v>
      </c>
      <c r="E36" s="238">
        <v>44</v>
      </c>
      <c r="F36" s="239"/>
      <c r="G36" s="240">
        <f>ROUND(E36*F36,2)</f>
        <v>0</v>
      </c>
      <c r="H36" s="239"/>
      <c r="I36" s="240">
        <f>ROUND(E36*H36,2)</f>
        <v>0</v>
      </c>
      <c r="J36" s="239"/>
      <c r="K36" s="240">
        <f>ROUND(E36*J36,2)</f>
        <v>0</v>
      </c>
      <c r="L36" s="240">
        <v>21</v>
      </c>
      <c r="M36" s="240">
        <f>G36*(1+L36/100)</f>
        <v>0</v>
      </c>
      <c r="N36" s="240">
        <v>0</v>
      </c>
      <c r="O36" s="240">
        <f>ROUND(E36*N36,2)</f>
        <v>0</v>
      </c>
      <c r="P36" s="240">
        <v>0</v>
      </c>
      <c r="Q36" s="240">
        <f>ROUND(E36*P36,2)</f>
        <v>0</v>
      </c>
      <c r="R36" s="240"/>
      <c r="S36" s="240" t="s">
        <v>315</v>
      </c>
      <c r="T36" s="241" t="s">
        <v>264</v>
      </c>
      <c r="U36" s="222">
        <v>0</v>
      </c>
      <c r="V36" s="222">
        <f>ROUND(E36*U36,2)</f>
        <v>0</v>
      </c>
      <c r="W36" s="222"/>
      <c r="X36" s="222" t="s">
        <v>285</v>
      </c>
      <c r="Y36" s="212"/>
      <c r="Z36" s="212"/>
      <c r="AA36" s="212"/>
      <c r="AB36" s="212"/>
      <c r="AC36" s="212"/>
      <c r="AD36" s="212"/>
      <c r="AE36" s="212"/>
      <c r="AF36" s="212"/>
      <c r="AG36" s="212" t="s">
        <v>737</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x14ac:dyDescent="0.25">
      <c r="A37" s="3"/>
      <c r="B37" s="4"/>
      <c r="C37" s="256"/>
      <c r="D37" s="6"/>
      <c r="E37" s="3"/>
      <c r="F37" s="3"/>
      <c r="G37" s="3"/>
      <c r="H37" s="3"/>
      <c r="I37" s="3"/>
      <c r="J37" s="3"/>
      <c r="K37" s="3"/>
      <c r="L37" s="3"/>
      <c r="M37" s="3"/>
      <c r="N37" s="3"/>
      <c r="O37" s="3"/>
      <c r="P37" s="3"/>
      <c r="Q37" s="3"/>
      <c r="R37" s="3"/>
      <c r="S37" s="3"/>
      <c r="T37" s="3"/>
      <c r="U37" s="3"/>
      <c r="V37" s="3"/>
      <c r="W37" s="3"/>
      <c r="X37" s="3"/>
      <c r="AE37">
        <v>15</v>
      </c>
      <c r="AF37">
        <v>21</v>
      </c>
      <c r="AG37" t="s">
        <v>245</v>
      </c>
    </row>
    <row r="38" spans="1:60" x14ac:dyDescent="0.25">
      <c r="A38" s="215"/>
      <c r="B38" s="216" t="s">
        <v>29</v>
      </c>
      <c r="C38" s="257"/>
      <c r="D38" s="217"/>
      <c r="E38" s="218"/>
      <c r="F38" s="218"/>
      <c r="G38" s="251">
        <f>G8+G27</f>
        <v>0</v>
      </c>
      <c r="H38" s="3"/>
      <c r="I38" s="3"/>
      <c r="J38" s="3"/>
      <c r="K38" s="3"/>
      <c r="L38" s="3"/>
      <c r="M38" s="3"/>
      <c r="N38" s="3"/>
      <c r="O38" s="3"/>
      <c r="P38" s="3"/>
      <c r="Q38" s="3"/>
      <c r="R38" s="3"/>
      <c r="S38" s="3"/>
      <c r="T38" s="3"/>
      <c r="U38" s="3"/>
      <c r="V38" s="3"/>
      <c r="W38" s="3"/>
      <c r="X38" s="3"/>
      <c r="AE38">
        <f>SUMIF(L7:L36,AE37,G7:G36)</f>
        <v>0</v>
      </c>
      <c r="AF38">
        <f>SUMIF(L7:L36,AF37,G7:G36)</f>
        <v>0</v>
      </c>
      <c r="AG38" t="s">
        <v>278</v>
      </c>
    </row>
    <row r="39" spans="1:60" x14ac:dyDescent="0.25">
      <c r="C39" s="258"/>
      <c r="D39" s="10"/>
      <c r="AG39" t="s">
        <v>279</v>
      </c>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W7gOf+YYwdopF5b3PRFAQOPkbXIMUkAU53ZrO8OVgyoFMNMQW76/dFj4FzwZHhw7CJl11YffllzjwKThALXw==" saltValue="IuNzo/vCVORuQdgPmqikPg==" spinCount="100000" sheet="1"/>
  <mergeCells count="12">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A5838-E858-4EA0-8BD3-59C019AC6CC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87</v>
      </c>
      <c r="C3" s="201" t="s">
        <v>88</v>
      </c>
      <c r="D3" s="199"/>
      <c r="E3" s="199"/>
      <c r="F3" s="199"/>
      <c r="G3" s="200"/>
      <c r="AC3" s="177" t="s">
        <v>233</v>
      </c>
      <c r="AG3" t="s">
        <v>235</v>
      </c>
    </row>
    <row r="4" spans="1:60" ht="25.05" customHeight="1" x14ac:dyDescent="0.25">
      <c r="A4" s="202" t="s">
        <v>9</v>
      </c>
      <c r="B4" s="203" t="s">
        <v>64</v>
      </c>
      <c r="C4" s="204" t="s">
        <v>65</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SUMIF(AG9:AG23,"&lt;&gt;NOR",G9:G23)</f>
        <v>0</v>
      </c>
      <c r="H8" s="229"/>
      <c r="I8" s="229">
        <f>SUM(I9:I23)</f>
        <v>0</v>
      </c>
      <c r="J8" s="229"/>
      <c r="K8" s="229">
        <f>SUM(K9:K23)</f>
        <v>0</v>
      </c>
      <c r="L8" s="229"/>
      <c r="M8" s="229">
        <f>SUM(M9:M23)</f>
        <v>0</v>
      </c>
      <c r="N8" s="229"/>
      <c r="O8" s="229">
        <f>SUM(O9:O23)</f>
        <v>0</v>
      </c>
      <c r="P8" s="229"/>
      <c r="Q8" s="229">
        <f>SUM(Q9:Q23)</f>
        <v>0</v>
      </c>
      <c r="R8" s="229"/>
      <c r="S8" s="229"/>
      <c r="T8" s="230"/>
      <c r="U8" s="224"/>
      <c r="V8" s="224">
        <f>SUM(V9:V23)</f>
        <v>257.89999999999998</v>
      </c>
      <c r="W8" s="224"/>
      <c r="X8" s="224"/>
      <c r="AG8" t="s">
        <v>259</v>
      </c>
    </row>
    <row r="9" spans="1:60" outlineLevel="1" x14ac:dyDescent="0.25">
      <c r="A9" s="235">
        <v>1</v>
      </c>
      <c r="B9" s="236" t="s">
        <v>281</v>
      </c>
      <c r="C9" s="253" t="s">
        <v>282</v>
      </c>
      <c r="D9" s="237" t="s">
        <v>283</v>
      </c>
      <c r="E9" s="238">
        <v>38.206870000000002</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4.7279999999999998</v>
      </c>
      <c r="V9" s="222">
        <f>ROUND(E9*U9,2)</f>
        <v>180.64</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287</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19"/>
      <c r="B11" s="220"/>
      <c r="C11" s="268" t="s">
        <v>1348</v>
      </c>
      <c r="D11" s="259"/>
      <c r="E11" s="260">
        <v>38.206879999999998</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5">
        <v>2</v>
      </c>
      <c r="B12" s="236" t="s">
        <v>291</v>
      </c>
      <c r="C12" s="253" t="s">
        <v>292</v>
      </c>
      <c r="D12" s="237" t="s">
        <v>283</v>
      </c>
      <c r="E12" s="238">
        <v>38.206870000000002</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t="s">
        <v>284</v>
      </c>
      <c r="S12" s="240" t="s">
        <v>263</v>
      </c>
      <c r="T12" s="241" t="s">
        <v>263</v>
      </c>
      <c r="U12" s="222">
        <v>1.0999999999999999E-2</v>
      </c>
      <c r="V12" s="222">
        <f>ROUND(E12*U12,2)</f>
        <v>0.42</v>
      </c>
      <c r="W12" s="222"/>
      <c r="X12" s="222" t="s">
        <v>285</v>
      </c>
      <c r="Y12" s="212"/>
      <c r="Z12" s="212"/>
      <c r="AA12" s="212"/>
      <c r="AB12" s="212"/>
      <c r="AC12" s="212"/>
      <c r="AD12" s="212"/>
      <c r="AE12" s="212"/>
      <c r="AF12" s="212"/>
      <c r="AG12" s="212" t="s">
        <v>286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7" t="s">
        <v>293</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5">
        <v>3</v>
      </c>
      <c r="B14" s="236" t="s">
        <v>295</v>
      </c>
      <c r="C14" s="253" t="s">
        <v>296</v>
      </c>
      <c r="D14" s="237" t="s">
        <v>283</v>
      </c>
      <c r="E14" s="238">
        <v>38.206870000000002</v>
      </c>
      <c r="F14" s="239"/>
      <c r="G14" s="240">
        <f>ROUND(E14*F14,2)</f>
        <v>0</v>
      </c>
      <c r="H14" s="239"/>
      <c r="I14" s="240">
        <f>ROUND(E14*H14,2)</f>
        <v>0</v>
      </c>
      <c r="J14" s="239"/>
      <c r="K14" s="240">
        <f>ROUND(E14*J14,2)</f>
        <v>0</v>
      </c>
      <c r="L14" s="240">
        <v>21</v>
      </c>
      <c r="M14" s="240">
        <f>G14*(1+L14/100)</f>
        <v>0</v>
      </c>
      <c r="N14" s="240">
        <v>0</v>
      </c>
      <c r="O14" s="240">
        <f>ROUND(E14*N14,2)</f>
        <v>0</v>
      </c>
      <c r="P14" s="240">
        <v>0</v>
      </c>
      <c r="Q14" s="240">
        <f>ROUND(E14*P14,2)</f>
        <v>0</v>
      </c>
      <c r="R14" s="240" t="s">
        <v>284</v>
      </c>
      <c r="S14" s="240" t="s">
        <v>263</v>
      </c>
      <c r="T14" s="241" t="s">
        <v>263</v>
      </c>
      <c r="U14" s="222">
        <v>0.66800000000000004</v>
      </c>
      <c r="V14" s="222">
        <f>ROUND(E14*U14,2)</f>
        <v>25.52</v>
      </c>
      <c r="W14" s="222"/>
      <c r="X14" s="222" t="s">
        <v>285</v>
      </c>
      <c r="Y14" s="212"/>
      <c r="Z14" s="212"/>
      <c r="AA14" s="212"/>
      <c r="AB14" s="212"/>
      <c r="AC14" s="212"/>
      <c r="AD14" s="212"/>
      <c r="AE14" s="212"/>
      <c r="AF14" s="212"/>
      <c r="AG14" s="212" t="s">
        <v>286</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67" t="s">
        <v>297</v>
      </c>
      <c r="D15" s="263"/>
      <c r="E15" s="263"/>
      <c r="F15" s="263"/>
      <c r="G15" s="263"/>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288</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0.399999999999999" outlineLevel="1" x14ac:dyDescent="0.25">
      <c r="A16" s="235">
        <v>4</v>
      </c>
      <c r="B16" s="236" t="s">
        <v>298</v>
      </c>
      <c r="C16" s="253" t="s">
        <v>299</v>
      </c>
      <c r="D16" s="237" t="s">
        <v>283</v>
      </c>
      <c r="E16" s="238">
        <v>76.413740000000004</v>
      </c>
      <c r="F16" s="239"/>
      <c r="G16" s="240">
        <f>ROUND(E16*F16,2)</f>
        <v>0</v>
      </c>
      <c r="H16" s="239"/>
      <c r="I16" s="240">
        <f>ROUND(E16*H16,2)</f>
        <v>0</v>
      </c>
      <c r="J16" s="239"/>
      <c r="K16" s="240">
        <f>ROUND(E16*J16,2)</f>
        <v>0</v>
      </c>
      <c r="L16" s="240">
        <v>21</v>
      </c>
      <c r="M16" s="240">
        <f>G16*(1+L16/100)</f>
        <v>0</v>
      </c>
      <c r="N16" s="240">
        <v>0</v>
      </c>
      <c r="O16" s="240">
        <f>ROUND(E16*N16,2)</f>
        <v>0</v>
      </c>
      <c r="P16" s="240">
        <v>0</v>
      </c>
      <c r="Q16" s="240">
        <f>ROUND(E16*P16,2)</f>
        <v>0</v>
      </c>
      <c r="R16" s="240" t="s">
        <v>284</v>
      </c>
      <c r="S16" s="240" t="s">
        <v>263</v>
      </c>
      <c r="T16" s="241" t="s">
        <v>263</v>
      </c>
      <c r="U16" s="222">
        <v>0.59099999999999997</v>
      </c>
      <c r="V16" s="222">
        <f>ROUND(E16*U16,2)</f>
        <v>45.16</v>
      </c>
      <c r="W16" s="222"/>
      <c r="X16" s="222" t="s">
        <v>285</v>
      </c>
      <c r="Y16" s="212"/>
      <c r="Z16" s="212"/>
      <c r="AA16" s="212"/>
      <c r="AB16" s="212"/>
      <c r="AC16" s="212"/>
      <c r="AD16" s="212"/>
      <c r="AE16" s="212"/>
      <c r="AF16" s="212"/>
      <c r="AG16" s="212" t="s">
        <v>286</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67" t="s">
        <v>297</v>
      </c>
      <c r="D17" s="263"/>
      <c r="E17" s="263"/>
      <c r="F17" s="263"/>
      <c r="G17" s="263"/>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288</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8" t="s">
        <v>1349</v>
      </c>
      <c r="D18" s="259"/>
      <c r="E18" s="260">
        <v>76.413740000000004</v>
      </c>
      <c r="F18" s="222"/>
      <c r="G18" s="222"/>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290</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0.399999999999999" outlineLevel="1" x14ac:dyDescent="0.25">
      <c r="A19" s="244">
        <v>5</v>
      </c>
      <c r="B19" s="245" t="s">
        <v>301</v>
      </c>
      <c r="C19" s="255" t="s">
        <v>302</v>
      </c>
      <c r="D19" s="246" t="s">
        <v>283</v>
      </c>
      <c r="E19" s="247">
        <v>38.606870000000001</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t="s">
        <v>284</v>
      </c>
      <c r="S19" s="249" t="s">
        <v>263</v>
      </c>
      <c r="T19" s="250" t="s">
        <v>263</v>
      </c>
      <c r="U19" s="222">
        <v>8.9999999999999993E-3</v>
      </c>
      <c r="V19" s="222">
        <f>ROUND(E19*U19,2)</f>
        <v>0.35</v>
      </c>
      <c r="W19" s="222"/>
      <c r="X19" s="222" t="s">
        <v>285</v>
      </c>
      <c r="Y19" s="212"/>
      <c r="Z19" s="212"/>
      <c r="AA19" s="212"/>
      <c r="AB19" s="212"/>
      <c r="AC19" s="212"/>
      <c r="AD19" s="212"/>
      <c r="AE19" s="212"/>
      <c r="AF19" s="212"/>
      <c r="AG19" s="212" t="s">
        <v>286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5">
        <v>6</v>
      </c>
      <c r="B20" s="236" t="s">
        <v>307</v>
      </c>
      <c r="C20" s="253" t="s">
        <v>308</v>
      </c>
      <c r="D20" s="237" t="s">
        <v>309</v>
      </c>
      <c r="E20" s="238">
        <v>322.875</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t="s">
        <v>284</v>
      </c>
      <c r="S20" s="240" t="s">
        <v>263</v>
      </c>
      <c r="T20" s="241" t="s">
        <v>263</v>
      </c>
      <c r="U20" s="222">
        <v>1.7999999999999999E-2</v>
      </c>
      <c r="V20" s="222">
        <f>ROUND(E20*U20,2)</f>
        <v>5.81</v>
      </c>
      <c r="W20" s="222"/>
      <c r="X20" s="222" t="s">
        <v>285</v>
      </c>
      <c r="Y20" s="21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67" t="s">
        <v>310</v>
      </c>
      <c r="D21" s="263"/>
      <c r="E21" s="263"/>
      <c r="F21" s="263"/>
      <c r="G21" s="263"/>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288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1350</v>
      </c>
      <c r="D22" s="259"/>
      <c r="E22" s="260">
        <v>322.875</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7</v>
      </c>
      <c r="B23" s="245" t="s">
        <v>1026</v>
      </c>
      <c r="C23" s="255" t="s">
        <v>1351</v>
      </c>
      <c r="D23" s="246" t="s">
        <v>283</v>
      </c>
      <c r="E23" s="247">
        <v>38.606870000000001</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t="s">
        <v>284</v>
      </c>
      <c r="S23" s="249" t="s">
        <v>263</v>
      </c>
      <c r="T23" s="250" t="s">
        <v>263</v>
      </c>
      <c r="U23" s="222">
        <v>0</v>
      </c>
      <c r="V23" s="222">
        <f>ROUND(E23*U23,2)</f>
        <v>0</v>
      </c>
      <c r="W23" s="222"/>
      <c r="X23" s="222" t="s">
        <v>285</v>
      </c>
      <c r="Y23" s="21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x14ac:dyDescent="0.25">
      <c r="A24" s="225" t="s">
        <v>258</v>
      </c>
      <c r="B24" s="226" t="s">
        <v>163</v>
      </c>
      <c r="C24" s="252" t="s">
        <v>164</v>
      </c>
      <c r="D24" s="227"/>
      <c r="E24" s="228"/>
      <c r="F24" s="229"/>
      <c r="G24" s="229">
        <f>SUMIF(AG25:AG57,"&lt;&gt;NOR",G25:G57)</f>
        <v>0</v>
      </c>
      <c r="H24" s="229"/>
      <c r="I24" s="229">
        <f>SUM(I25:I57)</f>
        <v>0</v>
      </c>
      <c r="J24" s="229"/>
      <c r="K24" s="229">
        <f>SUM(K25:K57)</f>
        <v>0</v>
      </c>
      <c r="L24" s="229"/>
      <c r="M24" s="229">
        <f>SUM(M25:M57)</f>
        <v>0</v>
      </c>
      <c r="N24" s="229"/>
      <c r="O24" s="229">
        <f>SUM(O25:O57)</f>
        <v>259.13</v>
      </c>
      <c r="P24" s="229"/>
      <c r="Q24" s="229">
        <f>SUM(Q25:Q57)</f>
        <v>0</v>
      </c>
      <c r="R24" s="229"/>
      <c r="S24" s="229"/>
      <c r="T24" s="230"/>
      <c r="U24" s="224"/>
      <c r="V24" s="224">
        <f>SUM(V25:V57)</f>
        <v>739.64</v>
      </c>
      <c r="W24" s="224"/>
      <c r="X24" s="224"/>
      <c r="AG24" t="s">
        <v>259</v>
      </c>
    </row>
    <row r="25" spans="1:60" ht="20.399999999999999" outlineLevel="1" x14ac:dyDescent="0.25">
      <c r="A25" s="235">
        <v>8</v>
      </c>
      <c r="B25" s="236" t="s">
        <v>359</v>
      </c>
      <c r="C25" s="253" t="s">
        <v>360</v>
      </c>
      <c r="D25" s="237" t="s">
        <v>283</v>
      </c>
      <c r="E25" s="238">
        <v>96.251620000000003</v>
      </c>
      <c r="F25" s="239"/>
      <c r="G25" s="240">
        <f>ROUND(E25*F25,2)</f>
        <v>0</v>
      </c>
      <c r="H25" s="239"/>
      <c r="I25" s="240">
        <f>ROUND(E25*H25,2)</f>
        <v>0</v>
      </c>
      <c r="J25" s="239"/>
      <c r="K25" s="240">
        <f>ROUND(E25*J25,2)</f>
        <v>0</v>
      </c>
      <c r="L25" s="240">
        <v>21</v>
      </c>
      <c r="M25" s="240">
        <f>G25*(1+L25/100)</f>
        <v>0</v>
      </c>
      <c r="N25" s="240">
        <v>2.59138</v>
      </c>
      <c r="O25" s="240">
        <f>ROUND(E25*N25,2)</f>
        <v>249.42</v>
      </c>
      <c r="P25" s="240">
        <v>0</v>
      </c>
      <c r="Q25" s="240">
        <f>ROUND(E25*P25,2)</f>
        <v>0</v>
      </c>
      <c r="R25" s="240" t="s">
        <v>361</v>
      </c>
      <c r="S25" s="240" t="s">
        <v>263</v>
      </c>
      <c r="T25" s="241" t="s">
        <v>263</v>
      </c>
      <c r="U25" s="222">
        <v>4.1929999999999996</v>
      </c>
      <c r="V25" s="222">
        <f>ROUND(E25*U25,2)</f>
        <v>403.58</v>
      </c>
      <c r="W25" s="222"/>
      <c r="X25" s="222" t="s">
        <v>285</v>
      </c>
      <c r="Y25" s="212"/>
      <c r="Z25" s="212"/>
      <c r="AA25" s="212"/>
      <c r="AB25" s="212"/>
      <c r="AC25" s="212"/>
      <c r="AD25" s="212"/>
      <c r="AE25" s="212"/>
      <c r="AF25" s="212"/>
      <c r="AG25" s="212" t="s">
        <v>286</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1" outlineLevel="1" x14ac:dyDescent="0.25">
      <c r="A26" s="219"/>
      <c r="B26" s="220"/>
      <c r="C26" s="267" t="s">
        <v>362</v>
      </c>
      <c r="D26" s="263"/>
      <c r="E26" s="263"/>
      <c r="F26" s="263"/>
      <c r="G26" s="263"/>
      <c r="H26" s="222"/>
      <c r="I26" s="222"/>
      <c r="J26" s="222"/>
      <c r="K26" s="222"/>
      <c r="L26" s="222"/>
      <c r="M26" s="222"/>
      <c r="N26" s="222"/>
      <c r="O26" s="222"/>
      <c r="P26" s="222"/>
      <c r="Q26" s="222"/>
      <c r="R26" s="222"/>
      <c r="S26" s="222"/>
      <c r="T26" s="222"/>
      <c r="U26" s="222"/>
      <c r="V26" s="222"/>
      <c r="W26" s="222"/>
      <c r="X26" s="222"/>
      <c r="Y26" s="212"/>
      <c r="Z26" s="212"/>
      <c r="AA26" s="212"/>
      <c r="AB26" s="212"/>
      <c r="AC26" s="212"/>
      <c r="AD26" s="212"/>
      <c r="AE26" s="212"/>
      <c r="AF26" s="212"/>
      <c r="AG26" s="212" t="s">
        <v>288</v>
      </c>
      <c r="AH26" s="212"/>
      <c r="AI26" s="212"/>
      <c r="AJ26" s="212"/>
      <c r="AK26" s="212"/>
      <c r="AL26" s="212"/>
      <c r="AM26" s="212"/>
      <c r="AN26" s="212"/>
      <c r="AO26" s="212"/>
      <c r="AP26" s="212"/>
      <c r="AQ26" s="212"/>
      <c r="AR26" s="212"/>
      <c r="AS26" s="212"/>
      <c r="AT26" s="212"/>
      <c r="AU26" s="212"/>
      <c r="AV26" s="212"/>
      <c r="AW26" s="212"/>
      <c r="AX26" s="212"/>
      <c r="AY26" s="212"/>
      <c r="AZ26" s="212"/>
      <c r="BA26" s="242" t="str">
        <f>C26</f>
        <v>čistíren odpadních vod (mimo budovy), nádrží, vodojemů, žlabů nebo kanálů, včetně pomocného pracovního lešení o výšce podlahy do 1900 mm a pro zatížení do 1,5 kPa,</v>
      </c>
      <c r="BB26" s="212"/>
      <c r="BC26" s="212"/>
      <c r="BD26" s="212"/>
      <c r="BE26" s="212"/>
      <c r="BF26" s="212"/>
      <c r="BG26" s="212"/>
      <c r="BH26" s="212"/>
    </row>
    <row r="27" spans="1:60" outlineLevel="1" x14ac:dyDescent="0.25">
      <c r="A27" s="219"/>
      <c r="B27" s="220"/>
      <c r="C27" s="268" t="s">
        <v>1352</v>
      </c>
      <c r="D27" s="259"/>
      <c r="E27" s="260"/>
      <c r="F27" s="222"/>
      <c r="G27" s="222"/>
      <c r="H27" s="222"/>
      <c r="I27" s="222"/>
      <c r="J27" s="222"/>
      <c r="K27" s="222"/>
      <c r="L27" s="222"/>
      <c r="M27" s="222"/>
      <c r="N27" s="222"/>
      <c r="O27" s="222"/>
      <c r="P27" s="222"/>
      <c r="Q27" s="222"/>
      <c r="R27" s="222"/>
      <c r="S27" s="222"/>
      <c r="T27" s="222"/>
      <c r="U27" s="222"/>
      <c r="V27" s="222"/>
      <c r="W27" s="222"/>
      <c r="X27" s="222"/>
      <c r="Y27" s="212"/>
      <c r="Z27" s="212"/>
      <c r="AA27" s="212"/>
      <c r="AB27" s="212"/>
      <c r="AC27" s="212"/>
      <c r="AD27" s="212"/>
      <c r="AE27" s="212"/>
      <c r="AF27" s="212"/>
      <c r="AG27" s="212" t="s">
        <v>290</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8" t="s">
        <v>1353</v>
      </c>
      <c r="D28" s="259"/>
      <c r="E28" s="260">
        <v>68.662130000000005</v>
      </c>
      <c r="F28" s="222"/>
      <c r="G28" s="222"/>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290</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68" t="s">
        <v>1354</v>
      </c>
      <c r="D29" s="259"/>
      <c r="E29" s="260">
        <v>7.7489999999999997</v>
      </c>
      <c r="F29" s="222"/>
      <c r="G29" s="222"/>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290</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19"/>
      <c r="B30" s="220"/>
      <c r="C30" s="268" t="s">
        <v>1355</v>
      </c>
      <c r="D30" s="259"/>
      <c r="E30" s="260">
        <v>11.6235</v>
      </c>
      <c r="F30" s="222"/>
      <c r="G30" s="222"/>
      <c r="H30" s="222"/>
      <c r="I30" s="222"/>
      <c r="J30" s="222"/>
      <c r="K30" s="222"/>
      <c r="L30" s="222"/>
      <c r="M30" s="222"/>
      <c r="N30" s="222"/>
      <c r="O30" s="222"/>
      <c r="P30" s="222"/>
      <c r="Q30" s="222"/>
      <c r="R30" s="222"/>
      <c r="S30" s="222"/>
      <c r="T30" s="222"/>
      <c r="U30" s="222"/>
      <c r="V30" s="222"/>
      <c r="W30" s="222"/>
      <c r="X30" s="222"/>
      <c r="Y30" s="212"/>
      <c r="Z30" s="212"/>
      <c r="AA30" s="212"/>
      <c r="AB30" s="212"/>
      <c r="AC30" s="212"/>
      <c r="AD30" s="212"/>
      <c r="AE30" s="212"/>
      <c r="AF30" s="212"/>
      <c r="AG30" s="212" t="s">
        <v>290</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19"/>
      <c r="B31" s="220"/>
      <c r="C31" s="268" t="s">
        <v>1356</v>
      </c>
      <c r="D31" s="259"/>
      <c r="E31" s="260">
        <v>7.7489999999999997</v>
      </c>
      <c r="F31" s="222"/>
      <c r="G31" s="222"/>
      <c r="H31" s="222"/>
      <c r="I31" s="222"/>
      <c r="J31" s="222"/>
      <c r="K31" s="222"/>
      <c r="L31" s="222"/>
      <c r="M31" s="222"/>
      <c r="N31" s="222"/>
      <c r="O31" s="222"/>
      <c r="P31" s="222"/>
      <c r="Q31" s="222"/>
      <c r="R31" s="222"/>
      <c r="S31" s="222"/>
      <c r="T31" s="222"/>
      <c r="U31" s="222"/>
      <c r="V31" s="222"/>
      <c r="W31" s="222"/>
      <c r="X31" s="222"/>
      <c r="Y31" s="212"/>
      <c r="Z31" s="212"/>
      <c r="AA31" s="212"/>
      <c r="AB31" s="212"/>
      <c r="AC31" s="212"/>
      <c r="AD31" s="212"/>
      <c r="AE31" s="212"/>
      <c r="AF31" s="212"/>
      <c r="AG31" s="212" t="s">
        <v>290</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19"/>
      <c r="B32" s="220"/>
      <c r="C32" s="268" t="s">
        <v>1357</v>
      </c>
      <c r="D32" s="259"/>
      <c r="E32" s="260">
        <v>0.46800000000000003</v>
      </c>
      <c r="F32" s="222"/>
      <c r="G32" s="222"/>
      <c r="H32" s="222"/>
      <c r="I32" s="222"/>
      <c r="J32" s="222"/>
      <c r="K32" s="222"/>
      <c r="L32" s="222"/>
      <c r="M32" s="222"/>
      <c r="N32" s="222"/>
      <c r="O32" s="222"/>
      <c r="P32" s="222"/>
      <c r="Q32" s="222"/>
      <c r="R32" s="222"/>
      <c r="S32" s="222"/>
      <c r="T32" s="222"/>
      <c r="U32" s="222"/>
      <c r="V32" s="222"/>
      <c r="W32" s="222"/>
      <c r="X32" s="222"/>
      <c r="Y32" s="212"/>
      <c r="Z32" s="212"/>
      <c r="AA32" s="212"/>
      <c r="AB32" s="212"/>
      <c r="AC32" s="212"/>
      <c r="AD32" s="212"/>
      <c r="AE32" s="212"/>
      <c r="AF32" s="212"/>
      <c r="AG32" s="212" t="s">
        <v>290</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ht="20.399999999999999" outlineLevel="1" x14ac:dyDescent="0.25">
      <c r="A33" s="235">
        <v>9</v>
      </c>
      <c r="B33" s="236" t="s">
        <v>367</v>
      </c>
      <c r="C33" s="253" t="s">
        <v>368</v>
      </c>
      <c r="D33" s="237" t="s">
        <v>309</v>
      </c>
      <c r="E33" s="238">
        <v>132.03</v>
      </c>
      <c r="F33" s="239"/>
      <c r="G33" s="240">
        <f>ROUND(E33*F33,2)</f>
        <v>0</v>
      </c>
      <c r="H33" s="239"/>
      <c r="I33" s="240">
        <f>ROUND(E33*H33,2)</f>
        <v>0</v>
      </c>
      <c r="J33" s="239"/>
      <c r="K33" s="240">
        <f>ROUND(E33*J33,2)</f>
        <v>0</v>
      </c>
      <c r="L33" s="240">
        <v>21</v>
      </c>
      <c r="M33" s="240">
        <f>G33*(1+L33/100)</f>
        <v>0</v>
      </c>
      <c r="N33" s="240">
        <v>6.5350000000000005E-2</v>
      </c>
      <c r="O33" s="240">
        <f>ROUND(E33*N33,2)</f>
        <v>8.6300000000000008</v>
      </c>
      <c r="P33" s="240">
        <v>0</v>
      </c>
      <c r="Q33" s="240">
        <f>ROUND(E33*P33,2)</f>
        <v>0</v>
      </c>
      <c r="R33" s="240" t="s">
        <v>361</v>
      </c>
      <c r="S33" s="240" t="s">
        <v>263</v>
      </c>
      <c r="T33" s="241" t="s">
        <v>263</v>
      </c>
      <c r="U33" s="222">
        <v>1.72</v>
      </c>
      <c r="V33" s="222">
        <f>ROUND(E33*U33,2)</f>
        <v>227.09</v>
      </c>
      <c r="W33" s="222"/>
      <c r="X33" s="222" t="s">
        <v>285</v>
      </c>
      <c r="Y33" s="212"/>
      <c r="Z33" s="212"/>
      <c r="AA33" s="212"/>
      <c r="AB33" s="212"/>
      <c r="AC33" s="212"/>
      <c r="AD33" s="212"/>
      <c r="AE33" s="212"/>
      <c r="AF33" s="212"/>
      <c r="AG33" s="212" t="s">
        <v>286</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19"/>
      <c r="B34" s="220"/>
      <c r="C34" s="267" t="s">
        <v>369</v>
      </c>
      <c r="D34" s="263"/>
      <c r="E34" s="263"/>
      <c r="F34" s="263"/>
      <c r="G34" s="263"/>
      <c r="H34" s="222"/>
      <c r="I34" s="222"/>
      <c r="J34" s="222"/>
      <c r="K34" s="222"/>
      <c r="L34" s="222"/>
      <c r="M34" s="222"/>
      <c r="N34" s="222"/>
      <c r="O34" s="222"/>
      <c r="P34" s="222"/>
      <c r="Q34" s="222"/>
      <c r="R34" s="222"/>
      <c r="S34" s="222"/>
      <c r="T34" s="222"/>
      <c r="U34" s="222"/>
      <c r="V34" s="222"/>
      <c r="W34" s="222"/>
      <c r="X34" s="222"/>
      <c r="Y34" s="212"/>
      <c r="Z34" s="212"/>
      <c r="AA34" s="212"/>
      <c r="AB34" s="212"/>
      <c r="AC34" s="212"/>
      <c r="AD34" s="212"/>
      <c r="AE34" s="212"/>
      <c r="AF34" s="212"/>
      <c r="AG34" s="212" t="s">
        <v>288</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19"/>
      <c r="B35" s="220"/>
      <c r="C35" s="270" t="s">
        <v>370</v>
      </c>
      <c r="D35" s="265"/>
      <c r="E35" s="265"/>
      <c r="F35" s="265"/>
      <c r="G35" s="265"/>
      <c r="H35" s="222"/>
      <c r="I35" s="222"/>
      <c r="J35" s="222"/>
      <c r="K35" s="222"/>
      <c r="L35" s="222"/>
      <c r="M35" s="222"/>
      <c r="N35" s="222"/>
      <c r="O35" s="222"/>
      <c r="P35" s="222"/>
      <c r="Q35" s="222"/>
      <c r="R35" s="222"/>
      <c r="S35" s="222"/>
      <c r="T35" s="222"/>
      <c r="U35" s="222"/>
      <c r="V35" s="222"/>
      <c r="W35" s="222"/>
      <c r="X35" s="222"/>
      <c r="Y35" s="212"/>
      <c r="Z35" s="212"/>
      <c r="AA35" s="212"/>
      <c r="AB35" s="212"/>
      <c r="AC35" s="212"/>
      <c r="AD35" s="212"/>
      <c r="AE35" s="212"/>
      <c r="AF35" s="212"/>
      <c r="AG35" s="212" t="s">
        <v>288</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19"/>
      <c r="B36" s="220"/>
      <c r="C36" s="270" t="s">
        <v>371</v>
      </c>
      <c r="D36" s="265"/>
      <c r="E36" s="265"/>
      <c r="F36" s="265"/>
      <c r="G36" s="265"/>
      <c r="H36" s="222"/>
      <c r="I36" s="222"/>
      <c r="J36" s="222"/>
      <c r="K36" s="222"/>
      <c r="L36" s="222"/>
      <c r="M36" s="222"/>
      <c r="N36" s="222"/>
      <c r="O36" s="222"/>
      <c r="P36" s="222"/>
      <c r="Q36" s="222"/>
      <c r="R36" s="222"/>
      <c r="S36" s="222"/>
      <c r="T36" s="222"/>
      <c r="U36" s="222"/>
      <c r="V36" s="222"/>
      <c r="W36" s="222"/>
      <c r="X36" s="222"/>
      <c r="Y36" s="212"/>
      <c r="Z36" s="212"/>
      <c r="AA36" s="212"/>
      <c r="AB36" s="212"/>
      <c r="AC36" s="212"/>
      <c r="AD36" s="212"/>
      <c r="AE36" s="212"/>
      <c r="AF36" s="212"/>
      <c r="AG36" s="212" t="s">
        <v>288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19"/>
      <c r="B37" s="220"/>
      <c r="C37" s="268" t="s">
        <v>1358</v>
      </c>
      <c r="D37" s="259"/>
      <c r="E37" s="260">
        <v>103.32</v>
      </c>
      <c r="F37" s="222"/>
      <c r="G37" s="222"/>
      <c r="H37" s="222"/>
      <c r="I37" s="222"/>
      <c r="J37" s="222"/>
      <c r="K37" s="222"/>
      <c r="L37" s="222"/>
      <c r="M37" s="222"/>
      <c r="N37" s="222"/>
      <c r="O37" s="222"/>
      <c r="P37" s="222"/>
      <c r="Q37" s="222"/>
      <c r="R37" s="222"/>
      <c r="S37" s="222"/>
      <c r="T37" s="222"/>
      <c r="U37" s="222"/>
      <c r="V37" s="222"/>
      <c r="W37" s="222"/>
      <c r="X37" s="222"/>
      <c r="Y37" s="212"/>
      <c r="Z37" s="212"/>
      <c r="AA37" s="212"/>
      <c r="AB37" s="212"/>
      <c r="AC37" s="212"/>
      <c r="AD37" s="212"/>
      <c r="AE37" s="212"/>
      <c r="AF37" s="212"/>
      <c r="AG37" s="212" t="s">
        <v>290</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19"/>
      <c r="B38" s="220"/>
      <c r="C38" s="268" t="s">
        <v>1359</v>
      </c>
      <c r="D38" s="259"/>
      <c r="E38" s="260">
        <v>2.88</v>
      </c>
      <c r="F38" s="222"/>
      <c r="G38" s="222"/>
      <c r="H38" s="222"/>
      <c r="I38" s="222"/>
      <c r="J38" s="222"/>
      <c r="K38" s="222"/>
      <c r="L38" s="222"/>
      <c r="M38" s="222"/>
      <c r="N38" s="222"/>
      <c r="O38" s="222"/>
      <c r="P38" s="222"/>
      <c r="Q38" s="222"/>
      <c r="R38" s="222"/>
      <c r="S38" s="222"/>
      <c r="T38" s="222"/>
      <c r="U38" s="222"/>
      <c r="V38" s="222"/>
      <c r="W38" s="222"/>
      <c r="X38" s="222"/>
      <c r="Y38" s="212"/>
      <c r="Z38" s="212"/>
      <c r="AA38" s="212"/>
      <c r="AB38" s="212"/>
      <c r="AC38" s="212"/>
      <c r="AD38" s="212"/>
      <c r="AE38" s="212"/>
      <c r="AF38" s="212"/>
      <c r="AG38" s="212" t="s">
        <v>290</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19"/>
      <c r="B39" s="220"/>
      <c r="C39" s="268" t="s">
        <v>1360</v>
      </c>
      <c r="D39" s="259"/>
      <c r="E39" s="260">
        <v>25.83</v>
      </c>
      <c r="F39" s="222"/>
      <c r="G39" s="222"/>
      <c r="H39" s="222"/>
      <c r="I39" s="222"/>
      <c r="J39" s="222"/>
      <c r="K39" s="222"/>
      <c r="L39" s="222"/>
      <c r="M39" s="222"/>
      <c r="N39" s="222"/>
      <c r="O39" s="222"/>
      <c r="P39" s="222"/>
      <c r="Q39" s="222"/>
      <c r="R39" s="222"/>
      <c r="S39" s="222"/>
      <c r="T39" s="222"/>
      <c r="U39" s="222"/>
      <c r="V39" s="222"/>
      <c r="W39" s="222"/>
      <c r="X39" s="222"/>
      <c r="Y39" s="212"/>
      <c r="Z39" s="212"/>
      <c r="AA39" s="212"/>
      <c r="AB39" s="212"/>
      <c r="AC39" s="212"/>
      <c r="AD39" s="212"/>
      <c r="AE39" s="212"/>
      <c r="AF39" s="212"/>
      <c r="AG39" s="212" t="s">
        <v>290</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35">
        <v>10</v>
      </c>
      <c r="B40" s="236" t="s">
        <v>376</v>
      </c>
      <c r="C40" s="253" t="s">
        <v>377</v>
      </c>
      <c r="D40" s="237" t="s">
        <v>309</v>
      </c>
      <c r="E40" s="238">
        <v>132.03</v>
      </c>
      <c r="F40" s="239"/>
      <c r="G40" s="240">
        <f>ROUND(E40*F40,2)</f>
        <v>0</v>
      </c>
      <c r="H40" s="239"/>
      <c r="I40" s="240">
        <f>ROUND(E40*H40,2)</f>
        <v>0</v>
      </c>
      <c r="J40" s="239"/>
      <c r="K40" s="240">
        <f>ROUND(E40*J40,2)</f>
        <v>0</v>
      </c>
      <c r="L40" s="240">
        <v>21</v>
      </c>
      <c r="M40" s="240">
        <f>G40*(1+L40/100)</f>
        <v>0</v>
      </c>
      <c r="N40" s="240">
        <v>0</v>
      </c>
      <c r="O40" s="240">
        <f>ROUND(E40*N40,2)</f>
        <v>0</v>
      </c>
      <c r="P40" s="240">
        <v>0</v>
      </c>
      <c r="Q40" s="240">
        <f>ROUND(E40*P40,2)</f>
        <v>0</v>
      </c>
      <c r="R40" s="240" t="s">
        <v>361</v>
      </c>
      <c r="S40" s="240" t="s">
        <v>263</v>
      </c>
      <c r="T40" s="241" t="s">
        <v>263</v>
      </c>
      <c r="U40" s="222">
        <v>0.65</v>
      </c>
      <c r="V40" s="222">
        <f>ROUND(E40*U40,2)</f>
        <v>85.82</v>
      </c>
      <c r="W40" s="222"/>
      <c r="X40" s="222" t="s">
        <v>285</v>
      </c>
      <c r="Y40" s="212"/>
      <c r="Z40" s="212"/>
      <c r="AA40" s="212"/>
      <c r="AB40" s="212"/>
      <c r="AC40" s="212"/>
      <c r="AD40" s="212"/>
      <c r="AE40" s="212"/>
      <c r="AF40" s="212"/>
      <c r="AG40" s="212" t="s">
        <v>286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19"/>
      <c r="B41" s="220"/>
      <c r="C41" s="267" t="s">
        <v>369</v>
      </c>
      <c r="D41" s="263"/>
      <c r="E41" s="263"/>
      <c r="F41" s="263"/>
      <c r="G41" s="263"/>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288</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19"/>
      <c r="B42" s="220"/>
      <c r="C42" s="270" t="s">
        <v>370</v>
      </c>
      <c r="D42" s="265"/>
      <c r="E42" s="265"/>
      <c r="F42" s="265"/>
      <c r="G42" s="265"/>
      <c r="H42" s="222"/>
      <c r="I42" s="222"/>
      <c r="J42" s="222"/>
      <c r="K42" s="222"/>
      <c r="L42" s="222"/>
      <c r="M42" s="222"/>
      <c r="N42" s="222"/>
      <c r="O42" s="222"/>
      <c r="P42" s="222"/>
      <c r="Q42" s="222"/>
      <c r="R42" s="222"/>
      <c r="S42" s="222"/>
      <c r="T42" s="222"/>
      <c r="U42" s="222"/>
      <c r="V42" s="222"/>
      <c r="W42" s="222"/>
      <c r="X42" s="222"/>
      <c r="Y42" s="212"/>
      <c r="Z42" s="212"/>
      <c r="AA42" s="212"/>
      <c r="AB42" s="212"/>
      <c r="AC42" s="212"/>
      <c r="AD42" s="212"/>
      <c r="AE42" s="212"/>
      <c r="AF42" s="212"/>
      <c r="AG42" s="212" t="s">
        <v>288</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19"/>
      <c r="B43" s="220"/>
      <c r="C43" s="270" t="s">
        <v>371</v>
      </c>
      <c r="D43" s="265"/>
      <c r="E43" s="265"/>
      <c r="F43" s="265"/>
      <c r="G43" s="265"/>
      <c r="H43" s="222"/>
      <c r="I43" s="222"/>
      <c r="J43" s="222"/>
      <c r="K43" s="222"/>
      <c r="L43" s="222"/>
      <c r="M43" s="222"/>
      <c r="N43" s="222"/>
      <c r="O43" s="222"/>
      <c r="P43" s="222"/>
      <c r="Q43" s="222"/>
      <c r="R43" s="222"/>
      <c r="S43" s="222"/>
      <c r="T43" s="222"/>
      <c r="U43" s="222"/>
      <c r="V43" s="222"/>
      <c r="W43" s="222"/>
      <c r="X43" s="222"/>
      <c r="Y43" s="212"/>
      <c r="Z43" s="212"/>
      <c r="AA43" s="212"/>
      <c r="AB43" s="212"/>
      <c r="AC43" s="212"/>
      <c r="AD43" s="212"/>
      <c r="AE43" s="212"/>
      <c r="AF43" s="212"/>
      <c r="AG43" s="212" t="s">
        <v>288</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19"/>
      <c r="B44" s="220"/>
      <c r="C44" s="268" t="s">
        <v>1358</v>
      </c>
      <c r="D44" s="259"/>
      <c r="E44" s="260">
        <v>103.32</v>
      </c>
      <c r="F44" s="222"/>
      <c r="G44" s="222"/>
      <c r="H44" s="222"/>
      <c r="I44" s="222"/>
      <c r="J44" s="222"/>
      <c r="K44" s="222"/>
      <c r="L44" s="222"/>
      <c r="M44" s="222"/>
      <c r="N44" s="222"/>
      <c r="O44" s="222"/>
      <c r="P44" s="222"/>
      <c r="Q44" s="222"/>
      <c r="R44" s="222"/>
      <c r="S44" s="222"/>
      <c r="T44" s="222"/>
      <c r="U44" s="222"/>
      <c r="V44" s="222"/>
      <c r="W44" s="222"/>
      <c r="X44" s="222"/>
      <c r="Y44" s="212"/>
      <c r="Z44" s="212"/>
      <c r="AA44" s="212"/>
      <c r="AB44" s="212"/>
      <c r="AC44" s="212"/>
      <c r="AD44" s="212"/>
      <c r="AE44" s="212"/>
      <c r="AF44" s="212"/>
      <c r="AG44" s="212" t="s">
        <v>290</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19"/>
      <c r="B45" s="220"/>
      <c r="C45" s="268" t="s">
        <v>1359</v>
      </c>
      <c r="D45" s="259"/>
      <c r="E45" s="260">
        <v>2.88</v>
      </c>
      <c r="F45" s="222"/>
      <c r="G45" s="222"/>
      <c r="H45" s="222"/>
      <c r="I45" s="222"/>
      <c r="J45" s="222"/>
      <c r="K45" s="222"/>
      <c r="L45" s="222"/>
      <c r="M45" s="222"/>
      <c r="N45" s="222"/>
      <c r="O45" s="222"/>
      <c r="P45" s="222"/>
      <c r="Q45" s="222"/>
      <c r="R45" s="222"/>
      <c r="S45" s="222"/>
      <c r="T45" s="222"/>
      <c r="U45" s="222"/>
      <c r="V45" s="222"/>
      <c r="W45" s="222"/>
      <c r="X45" s="222"/>
      <c r="Y45" s="212"/>
      <c r="Z45" s="212"/>
      <c r="AA45" s="212"/>
      <c r="AB45" s="212"/>
      <c r="AC45" s="212"/>
      <c r="AD45" s="212"/>
      <c r="AE45" s="212"/>
      <c r="AF45" s="212"/>
      <c r="AG45" s="212" t="s">
        <v>290</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19"/>
      <c r="B46" s="220"/>
      <c r="C46" s="268" t="s">
        <v>1360</v>
      </c>
      <c r="D46" s="259"/>
      <c r="E46" s="260">
        <v>25.83</v>
      </c>
      <c r="F46" s="222"/>
      <c r="G46" s="222"/>
      <c r="H46" s="222"/>
      <c r="I46" s="222"/>
      <c r="J46" s="222"/>
      <c r="K46" s="222"/>
      <c r="L46" s="222"/>
      <c r="M46" s="222"/>
      <c r="N46" s="222"/>
      <c r="O46" s="222"/>
      <c r="P46" s="222"/>
      <c r="Q46" s="222"/>
      <c r="R46" s="222"/>
      <c r="S46" s="222"/>
      <c r="T46" s="222"/>
      <c r="U46" s="222"/>
      <c r="V46" s="222"/>
      <c r="W46" s="222"/>
      <c r="X46" s="222"/>
      <c r="Y46" s="212"/>
      <c r="Z46" s="212"/>
      <c r="AA46" s="212"/>
      <c r="AB46" s="212"/>
      <c r="AC46" s="212"/>
      <c r="AD46" s="212"/>
      <c r="AE46" s="212"/>
      <c r="AF46" s="212"/>
      <c r="AG46" s="212" t="s">
        <v>290</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35">
        <v>11</v>
      </c>
      <c r="B47" s="236" t="s">
        <v>378</v>
      </c>
      <c r="C47" s="253" t="s">
        <v>379</v>
      </c>
      <c r="D47" s="237" t="s">
        <v>349</v>
      </c>
      <c r="E47" s="238">
        <v>1.0490299999999999</v>
      </c>
      <c r="F47" s="239"/>
      <c r="G47" s="240">
        <f>ROUND(E47*F47,2)</f>
        <v>0</v>
      </c>
      <c r="H47" s="239"/>
      <c r="I47" s="240">
        <f>ROUND(E47*H47,2)</f>
        <v>0</v>
      </c>
      <c r="J47" s="239"/>
      <c r="K47" s="240">
        <f>ROUND(E47*J47,2)</f>
        <v>0</v>
      </c>
      <c r="L47" s="240">
        <v>21</v>
      </c>
      <c r="M47" s="240">
        <f>G47*(1+L47/100)</f>
        <v>0</v>
      </c>
      <c r="N47" s="240">
        <v>1.02535</v>
      </c>
      <c r="O47" s="240">
        <f>ROUND(E47*N47,2)</f>
        <v>1.08</v>
      </c>
      <c r="P47" s="240">
        <v>0</v>
      </c>
      <c r="Q47" s="240">
        <f>ROUND(E47*P47,2)</f>
        <v>0</v>
      </c>
      <c r="R47" s="240" t="s">
        <v>361</v>
      </c>
      <c r="S47" s="240" t="s">
        <v>263</v>
      </c>
      <c r="T47" s="241" t="s">
        <v>263</v>
      </c>
      <c r="U47" s="222">
        <v>22.07</v>
      </c>
      <c r="V47" s="222">
        <f>ROUND(E47*U47,2)</f>
        <v>23.15</v>
      </c>
      <c r="W47" s="222"/>
      <c r="X47" s="222" t="s">
        <v>285</v>
      </c>
      <c r="Y47" s="21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1" outlineLevel="1" x14ac:dyDescent="0.25">
      <c r="A48" s="219"/>
      <c r="B48" s="220"/>
      <c r="C48" s="267" t="s">
        <v>380</v>
      </c>
      <c r="D48" s="263"/>
      <c r="E48" s="263"/>
      <c r="F48" s="263"/>
      <c r="G48" s="263"/>
      <c r="H48" s="222"/>
      <c r="I48" s="222"/>
      <c r="J48" s="222"/>
      <c r="K48" s="222"/>
      <c r="L48" s="222"/>
      <c r="M48" s="222"/>
      <c r="N48" s="222"/>
      <c r="O48" s="222"/>
      <c r="P48" s="222"/>
      <c r="Q48" s="222"/>
      <c r="R48" s="222"/>
      <c r="S48" s="222"/>
      <c r="T48" s="222"/>
      <c r="U48" s="222"/>
      <c r="V48" s="222"/>
      <c r="W48" s="222"/>
      <c r="X48" s="222"/>
      <c r="Y48" s="212"/>
      <c r="Z48" s="212"/>
      <c r="AA48" s="212"/>
      <c r="AB48" s="212"/>
      <c r="AC48" s="212"/>
      <c r="AD48" s="212"/>
      <c r="AE48" s="212"/>
      <c r="AF48" s="212"/>
      <c r="AG48" s="212" t="s">
        <v>288</v>
      </c>
      <c r="AH48" s="212"/>
      <c r="AI48" s="212"/>
      <c r="AJ48" s="212"/>
      <c r="AK48" s="212"/>
      <c r="AL48" s="212"/>
      <c r="AM48" s="212"/>
      <c r="AN48" s="212"/>
      <c r="AO48" s="212"/>
      <c r="AP48" s="212"/>
      <c r="AQ48" s="212"/>
      <c r="AR48" s="212"/>
      <c r="AS48" s="212"/>
      <c r="AT48" s="212"/>
      <c r="AU48" s="212"/>
      <c r="AV48" s="212"/>
      <c r="AW48" s="212"/>
      <c r="AX48" s="212"/>
      <c r="AY48" s="212"/>
      <c r="AZ48" s="212"/>
      <c r="BA48" s="242" t="str">
        <f>C48</f>
        <v>čistíren odpadních vod (mimo budovy), nádrží, vodojemů, žlabů nebo kanálů , včetně pomocného pracovního lešení o výšce podlahy do 1900 mm a pro zatížení do 1,5 kPa,</v>
      </c>
      <c r="BB48" s="212"/>
      <c r="BC48" s="212"/>
      <c r="BD48" s="212"/>
      <c r="BE48" s="212"/>
      <c r="BF48" s="212"/>
      <c r="BG48" s="212"/>
      <c r="BH48" s="212"/>
    </row>
    <row r="49" spans="1:60" outlineLevel="1" x14ac:dyDescent="0.25">
      <c r="A49" s="219"/>
      <c r="B49" s="220"/>
      <c r="C49" s="268" t="s">
        <v>1352</v>
      </c>
      <c r="D49" s="259"/>
      <c r="E49" s="260"/>
      <c r="F49" s="222"/>
      <c r="G49" s="222"/>
      <c r="H49" s="222"/>
      <c r="I49" s="222"/>
      <c r="J49" s="222"/>
      <c r="K49" s="222"/>
      <c r="L49" s="222"/>
      <c r="M49" s="222"/>
      <c r="N49" s="222"/>
      <c r="O49" s="222"/>
      <c r="P49" s="222"/>
      <c r="Q49" s="222"/>
      <c r="R49" s="222"/>
      <c r="S49" s="222"/>
      <c r="T49" s="222"/>
      <c r="U49" s="222"/>
      <c r="V49" s="222"/>
      <c r="W49" s="222"/>
      <c r="X49" s="222"/>
      <c r="Y49" s="212"/>
      <c r="Z49" s="212"/>
      <c r="AA49" s="212"/>
      <c r="AB49" s="212"/>
      <c r="AC49" s="212"/>
      <c r="AD49" s="212"/>
      <c r="AE49" s="212"/>
      <c r="AF49" s="212"/>
      <c r="AG49" s="212" t="s">
        <v>290</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19"/>
      <c r="B50" s="220"/>
      <c r="C50" s="271" t="s">
        <v>381</v>
      </c>
      <c r="D50" s="261"/>
      <c r="E50" s="262"/>
      <c r="F50" s="222"/>
      <c r="G50" s="222"/>
      <c r="H50" s="222"/>
      <c r="I50" s="222"/>
      <c r="J50" s="222"/>
      <c r="K50" s="222"/>
      <c r="L50" s="222"/>
      <c r="M50" s="222"/>
      <c r="N50" s="222"/>
      <c r="O50" s="222"/>
      <c r="P50" s="222"/>
      <c r="Q50" s="222"/>
      <c r="R50" s="222"/>
      <c r="S50" s="222"/>
      <c r="T50" s="222"/>
      <c r="U50" s="222"/>
      <c r="V50" s="222"/>
      <c r="W50" s="222"/>
      <c r="X50" s="222"/>
      <c r="Y50" s="212"/>
      <c r="Z50" s="212"/>
      <c r="AA50" s="212"/>
      <c r="AB50" s="212"/>
      <c r="AC50" s="212"/>
      <c r="AD50" s="212"/>
      <c r="AE50" s="212"/>
      <c r="AF50" s="212"/>
      <c r="AG50" s="212" t="s">
        <v>290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19"/>
      <c r="B51" s="220"/>
      <c r="C51" s="272" t="s">
        <v>1361</v>
      </c>
      <c r="D51" s="261"/>
      <c r="E51" s="262">
        <v>196.17750000000001</v>
      </c>
      <c r="F51" s="222"/>
      <c r="G51" s="222"/>
      <c r="H51" s="222"/>
      <c r="I51" s="222"/>
      <c r="J51" s="222"/>
      <c r="K51" s="222"/>
      <c r="L51" s="222"/>
      <c r="M51" s="222"/>
      <c r="N51" s="222"/>
      <c r="O51" s="222"/>
      <c r="P51" s="222"/>
      <c r="Q51" s="222"/>
      <c r="R51" s="222"/>
      <c r="S51" s="222"/>
      <c r="T51" s="222"/>
      <c r="U51" s="222"/>
      <c r="V51" s="222"/>
      <c r="W51" s="222"/>
      <c r="X51" s="222"/>
      <c r="Y51" s="212"/>
      <c r="Z51" s="212"/>
      <c r="AA51" s="212"/>
      <c r="AB51" s="212"/>
      <c r="AC51" s="212"/>
      <c r="AD51" s="212"/>
      <c r="AE51" s="212"/>
      <c r="AF51" s="212"/>
      <c r="AG51" s="212" t="s">
        <v>290</v>
      </c>
      <c r="AH51" s="212">
        <v>2</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19"/>
      <c r="B52" s="220"/>
      <c r="C52" s="272" t="s">
        <v>1362</v>
      </c>
      <c r="D52" s="261"/>
      <c r="E52" s="262">
        <v>38.744999999999997</v>
      </c>
      <c r="F52" s="222"/>
      <c r="G52" s="222"/>
      <c r="H52" s="222"/>
      <c r="I52" s="222"/>
      <c r="J52" s="222"/>
      <c r="K52" s="222"/>
      <c r="L52" s="222"/>
      <c r="M52" s="222"/>
      <c r="N52" s="222"/>
      <c r="O52" s="222"/>
      <c r="P52" s="222"/>
      <c r="Q52" s="222"/>
      <c r="R52" s="222"/>
      <c r="S52" s="222"/>
      <c r="T52" s="222"/>
      <c r="U52" s="222"/>
      <c r="V52" s="222"/>
      <c r="W52" s="222"/>
      <c r="X52" s="222"/>
      <c r="Y52" s="212"/>
      <c r="Z52" s="212"/>
      <c r="AA52" s="212"/>
      <c r="AB52" s="212"/>
      <c r="AC52" s="212"/>
      <c r="AD52" s="212"/>
      <c r="AE52" s="212"/>
      <c r="AF52" s="212"/>
      <c r="AG52" s="212" t="s">
        <v>290</v>
      </c>
      <c r="AH52" s="212">
        <v>2</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19"/>
      <c r="B53" s="220"/>
      <c r="C53" s="272" t="s">
        <v>1363</v>
      </c>
      <c r="D53" s="261"/>
      <c r="E53" s="262">
        <v>38.744999999999997</v>
      </c>
      <c r="F53" s="222"/>
      <c r="G53" s="222"/>
      <c r="H53" s="222"/>
      <c r="I53" s="222"/>
      <c r="J53" s="222"/>
      <c r="K53" s="222"/>
      <c r="L53" s="222"/>
      <c r="M53" s="222"/>
      <c r="N53" s="222"/>
      <c r="O53" s="222"/>
      <c r="P53" s="222"/>
      <c r="Q53" s="222"/>
      <c r="R53" s="222"/>
      <c r="S53" s="222"/>
      <c r="T53" s="222"/>
      <c r="U53" s="222"/>
      <c r="V53" s="222"/>
      <c r="W53" s="222"/>
      <c r="X53" s="222"/>
      <c r="Y53" s="212"/>
      <c r="Z53" s="212"/>
      <c r="AA53" s="212"/>
      <c r="AB53" s="212"/>
      <c r="AC53" s="212"/>
      <c r="AD53" s="212"/>
      <c r="AE53" s="212"/>
      <c r="AF53" s="212"/>
      <c r="AG53" s="212" t="s">
        <v>290</v>
      </c>
      <c r="AH53" s="212">
        <v>2</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19"/>
      <c r="B54" s="220"/>
      <c r="C54" s="272" t="s">
        <v>1364</v>
      </c>
      <c r="D54" s="261"/>
      <c r="E54" s="262">
        <v>25.83</v>
      </c>
      <c r="F54" s="222"/>
      <c r="G54" s="222"/>
      <c r="H54" s="222"/>
      <c r="I54" s="222"/>
      <c r="J54" s="222"/>
      <c r="K54" s="222"/>
      <c r="L54" s="222"/>
      <c r="M54" s="222"/>
      <c r="N54" s="222"/>
      <c r="O54" s="222"/>
      <c r="P54" s="222"/>
      <c r="Q54" s="222"/>
      <c r="R54" s="222"/>
      <c r="S54" s="222"/>
      <c r="T54" s="222"/>
      <c r="U54" s="222"/>
      <c r="V54" s="222"/>
      <c r="W54" s="222"/>
      <c r="X54" s="222"/>
      <c r="Y54" s="212"/>
      <c r="Z54" s="212"/>
      <c r="AA54" s="212"/>
      <c r="AB54" s="212"/>
      <c r="AC54" s="212"/>
      <c r="AD54" s="212"/>
      <c r="AE54" s="212"/>
      <c r="AF54" s="212"/>
      <c r="AG54" s="212" t="s">
        <v>290</v>
      </c>
      <c r="AH54" s="212">
        <v>2</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19"/>
      <c r="B55" s="220"/>
      <c r="C55" s="272" t="s">
        <v>1365</v>
      </c>
      <c r="D55" s="261"/>
      <c r="E55" s="262">
        <v>1.56</v>
      </c>
      <c r="F55" s="222"/>
      <c r="G55" s="222"/>
      <c r="H55" s="222"/>
      <c r="I55" s="222"/>
      <c r="J55" s="222"/>
      <c r="K55" s="222"/>
      <c r="L55" s="222"/>
      <c r="M55" s="222"/>
      <c r="N55" s="222"/>
      <c r="O55" s="222"/>
      <c r="P55" s="222"/>
      <c r="Q55" s="222"/>
      <c r="R55" s="222"/>
      <c r="S55" s="222"/>
      <c r="T55" s="222"/>
      <c r="U55" s="222"/>
      <c r="V55" s="222"/>
      <c r="W55" s="222"/>
      <c r="X55" s="222"/>
      <c r="Y55" s="212"/>
      <c r="Z55" s="212"/>
      <c r="AA55" s="212"/>
      <c r="AB55" s="212"/>
      <c r="AC55" s="212"/>
      <c r="AD55" s="212"/>
      <c r="AE55" s="212"/>
      <c r="AF55" s="212"/>
      <c r="AG55" s="212" t="s">
        <v>290</v>
      </c>
      <c r="AH55" s="212">
        <v>2</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19"/>
      <c r="B56" s="220"/>
      <c r="C56" s="271" t="s">
        <v>386</v>
      </c>
      <c r="D56" s="261"/>
      <c r="E56" s="262"/>
      <c r="F56" s="222"/>
      <c r="G56" s="222"/>
      <c r="H56" s="222"/>
      <c r="I56" s="222"/>
      <c r="J56" s="222"/>
      <c r="K56" s="222"/>
      <c r="L56" s="222"/>
      <c r="M56" s="222"/>
      <c r="N56" s="222"/>
      <c r="O56" s="222"/>
      <c r="P56" s="222"/>
      <c r="Q56" s="222"/>
      <c r="R56" s="222"/>
      <c r="S56" s="222"/>
      <c r="T56" s="222"/>
      <c r="U56" s="222"/>
      <c r="V56" s="222"/>
      <c r="W56" s="222"/>
      <c r="X56" s="222"/>
      <c r="Y56" s="212"/>
      <c r="Z56" s="212"/>
      <c r="AA56" s="212"/>
      <c r="AB56" s="212"/>
      <c r="AC56" s="212"/>
      <c r="AD56" s="212"/>
      <c r="AE56" s="212"/>
      <c r="AF56" s="212"/>
      <c r="AG56" s="212" t="s">
        <v>290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19"/>
      <c r="B57" s="220"/>
      <c r="C57" s="268" t="s">
        <v>1366</v>
      </c>
      <c r="D57" s="259"/>
      <c r="E57" s="260">
        <v>1.0490299999999999</v>
      </c>
      <c r="F57" s="222"/>
      <c r="G57" s="222"/>
      <c r="H57" s="222"/>
      <c r="I57" s="222"/>
      <c r="J57" s="222"/>
      <c r="K57" s="222"/>
      <c r="L57" s="222"/>
      <c r="M57" s="222"/>
      <c r="N57" s="222"/>
      <c r="O57" s="222"/>
      <c r="P57" s="222"/>
      <c r="Q57" s="222"/>
      <c r="R57" s="222"/>
      <c r="S57" s="222"/>
      <c r="T57" s="222"/>
      <c r="U57" s="222"/>
      <c r="V57" s="222"/>
      <c r="W57" s="222"/>
      <c r="X57" s="222"/>
      <c r="Y57" s="212"/>
      <c r="Z57" s="212"/>
      <c r="AA57" s="212"/>
      <c r="AB57" s="212"/>
      <c r="AC57" s="212"/>
      <c r="AD57" s="212"/>
      <c r="AE57" s="212"/>
      <c r="AF57" s="212"/>
      <c r="AG57" s="212" t="s">
        <v>290</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5">
      <c r="A58" s="225" t="s">
        <v>258</v>
      </c>
      <c r="B58" s="226" t="s">
        <v>171</v>
      </c>
      <c r="C58" s="252" t="s">
        <v>172</v>
      </c>
      <c r="D58" s="227"/>
      <c r="E58" s="228"/>
      <c r="F58" s="229"/>
      <c r="G58" s="229">
        <f>SUMIF(AG59:AG73,"&lt;&gt;NOR",G59:G73)</f>
        <v>0</v>
      </c>
      <c r="H58" s="229"/>
      <c r="I58" s="229">
        <f>SUM(I59:I73)</f>
        <v>0</v>
      </c>
      <c r="J58" s="229"/>
      <c r="K58" s="229">
        <f>SUM(K59:K73)</f>
        <v>0</v>
      </c>
      <c r="L58" s="229"/>
      <c r="M58" s="229">
        <f>SUM(M59:M73)</f>
        <v>0</v>
      </c>
      <c r="N58" s="229"/>
      <c r="O58" s="229">
        <f>SUM(O59:O73)</f>
        <v>9.68</v>
      </c>
      <c r="P58" s="229"/>
      <c r="Q58" s="229">
        <f>SUM(Q59:Q73)</f>
        <v>0</v>
      </c>
      <c r="R58" s="229"/>
      <c r="S58" s="229"/>
      <c r="T58" s="230"/>
      <c r="U58" s="224"/>
      <c r="V58" s="224">
        <f>SUM(V59:V73)</f>
        <v>224.33</v>
      </c>
      <c r="W58" s="224"/>
      <c r="X58" s="224"/>
      <c r="AG58" t="s">
        <v>259</v>
      </c>
    </row>
    <row r="59" spans="1:60" ht="20.399999999999999" outlineLevel="1" x14ac:dyDescent="0.25">
      <c r="A59" s="235">
        <v>12</v>
      </c>
      <c r="B59" s="236" t="s">
        <v>407</v>
      </c>
      <c r="C59" s="253" t="s">
        <v>408</v>
      </c>
      <c r="D59" s="237" t="s">
        <v>309</v>
      </c>
      <c r="E59" s="238">
        <v>346.2</v>
      </c>
      <c r="F59" s="239"/>
      <c r="G59" s="240">
        <f>ROUND(E59*F59,2)</f>
        <v>0</v>
      </c>
      <c r="H59" s="239"/>
      <c r="I59" s="240">
        <f>ROUND(E59*H59,2)</f>
        <v>0</v>
      </c>
      <c r="J59" s="239"/>
      <c r="K59" s="240">
        <f>ROUND(E59*J59,2)</f>
        <v>0</v>
      </c>
      <c r="L59" s="240">
        <v>21</v>
      </c>
      <c r="M59" s="240">
        <f>G59*(1+L59/100)</f>
        <v>0</v>
      </c>
      <c r="N59" s="240">
        <v>2.9999999999999997E-4</v>
      </c>
      <c r="O59" s="240">
        <f>ROUND(E59*N59,2)</f>
        <v>0.1</v>
      </c>
      <c r="P59" s="240">
        <v>0</v>
      </c>
      <c r="Q59" s="240">
        <f>ROUND(E59*P59,2)</f>
        <v>0</v>
      </c>
      <c r="R59" s="240" t="s">
        <v>324</v>
      </c>
      <c r="S59" s="240" t="s">
        <v>263</v>
      </c>
      <c r="T59" s="241" t="s">
        <v>263</v>
      </c>
      <c r="U59" s="222">
        <v>7.0000000000000007E-2</v>
      </c>
      <c r="V59" s="222">
        <f>ROUND(E59*U59,2)</f>
        <v>24.23</v>
      </c>
      <c r="W59" s="222"/>
      <c r="X59" s="222" t="s">
        <v>285</v>
      </c>
      <c r="Y59" s="212"/>
      <c r="Z59" s="212"/>
      <c r="AA59" s="212"/>
      <c r="AB59" s="212"/>
      <c r="AC59" s="212"/>
      <c r="AD59" s="212"/>
      <c r="AE59" s="212"/>
      <c r="AF59" s="212"/>
      <c r="AG59" s="212" t="s">
        <v>286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19"/>
      <c r="B60" s="220"/>
      <c r="C60" s="267" t="s">
        <v>409</v>
      </c>
      <c r="D60" s="263"/>
      <c r="E60" s="263"/>
      <c r="F60" s="263"/>
      <c r="G60" s="263"/>
      <c r="H60" s="222"/>
      <c r="I60" s="222"/>
      <c r="J60" s="222"/>
      <c r="K60" s="222"/>
      <c r="L60" s="222"/>
      <c r="M60" s="222"/>
      <c r="N60" s="222"/>
      <c r="O60" s="222"/>
      <c r="P60" s="222"/>
      <c r="Q60" s="222"/>
      <c r="R60" s="222"/>
      <c r="S60" s="222"/>
      <c r="T60" s="222"/>
      <c r="U60" s="222"/>
      <c r="V60" s="222"/>
      <c r="W60" s="222"/>
      <c r="X60" s="222"/>
      <c r="Y60" s="212"/>
      <c r="Z60" s="212"/>
      <c r="AA60" s="212"/>
      <c r="AB60" s="212"/>
      <c r="AC60" s="212"/>
      <c r="AD60" s="212"/>
      <c r="AE60" s="212"/>
      <c r="AF60" s="212"/>
      <c r="AG60" s="212" t="s">
        <v>288</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19"/>
      <c r="B61" s="220"/>
      <c r="C61" s="268" t="s">
        <v>1367</v>
      </c>
      <c r="D61" s="259"/>
      <c r="E61" s="260">
        <v>137.22</v>
      </c>
      <c r="F61" s="222"/>
      <c r="G61" s="222"/>
      <c r="H61" s="222"/>
      <c r="I61" s="222"/>
      <c r="J61" s="222"/>
      <c r="K61" s="222"/>
      <c r="L61" s="222"/>
      <c r="M61" s="222"/>
      <c r="N61" s="222"/>
      <c r="O61" s="222"/>
      <c r="P61" s="222"/>
      <c r="Q61" s="222"/>
      <c r="R61" s="222"/>
      <c r="S61" s="222"/>
      <c r="T61" s="222"/>
      <c r="U61" s="222"/>
      <c r="V61" s="222"/>
      <c r="W61" s="222"/>
      <c r="X61" s="222"/>
      <c r="Y61" s="212"/>
      <c r="Z61" s="212"/>
      <c r="AA61" s="212"/>
      <c r="AB61" s="212"/>
      <c r="AC61" s="212"/>
      <c r="AD61" s="212"/>
      <c r="AE61" s="212"/>
      <c r="AF61" s="212"/>
      <c r="AG61" s="212" t="s">
        <v>290</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19"/>
      <c r="B62" s="220"/>
      <c r="C62" s="268" t="s">
        <v>1368</v>
      </c>
      <c r="D62" s="259"/>
      <c r="E62" s="260">
        <v>208.98</v>
      </c>
      <c r="F62" s="222"/>
      <c r="G62" s="222"/>
      <c r="H62" s="222"/>
      <c r="I62" s="222"/>
      <c r="J62" s="222"/>
      <c r="K62" s="222"/>
      <c r="L62" s="222"/>
      <c r="M62" s="222"/>
      <c r="N62" s="222"/>
      <c r="O62" s="222"/>
      <c r="P62" s="222"/>
      <c r="Q62" s="222"/>
      <c r="R62" s="222"/>
      <c r="S62" s="222"/>
      <c r="T62" s="222"/>
      <c r="U62" s="222"/>
      <c r="V62" s="222"/>
      <c r="W62" s="222"/>
      <c r="X62" s="222"/>
      <c r="Y62" s="212"/>
      <c r="Z62" s="212"/>
      <c r="AA62" s="212"/>
      <c r="AB62" s="212"/>
      <c r="AC62" s="212"/>
      <c r="AD62" s="212"/>
      <c r="AE62" s="212"/>
      <c r="AF62" s="212"/>
      <c r="AG62" s="212" t="s">
        <v>290</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35">
        <v>13</v>
      </c>
      <c r="B63" s="236" t="s">
        <v>413</v>
      </c>
      <c r="C63" s="253" t="s">
        <v>414</v>
      </c>
      <c r="D63" s="237" t="s">
        <v>309</v>
      </c>
      <c r="E63" s="238">
        <v>37.906750000000002</v>
      </c>
      <c r="F63" s="239"/>
      <c r="G63" s="240">
        <f>ROUND(E63*F63,2)</f>
        <v>0</v>
      </c>
      <c r="H63" s="239"/>
      <c r="I63" s="240">
        <f>ROUND(E63*H63,2)</f>
        <v>0</v>
      </c>
      <c r="J63" s="239"/>
      <c r="K63" s="240">
        <f>ROUND(E63*J63,2)</f>
        <v>0</v>
      </c>
      <c r="L63" s="240">
        <v>21</v>
      </c>
      <c r="M63" s="240">
        <f>G63*(1+L63/100)</f>
        <v>0</v>
      </c>
      <c r="N63" s="240">
        <v>4.0000000000000003E-5</v>
      </c>
      <c r="O63" s="240">
        <f>ROUND(E63*N63,2)</f>
        <v>0</v>
      </c>
      <c r="P63" s="240">
        <v>0</v>
      </c>
      <c r="Q63" s="240">
        <f>ROUND(E63*P63,2)</f>
        <v>0</v>
      </c>
      <c r="R63" s="240" t="s">
        <v>324</v>
      </c>
      <c r="S63" s="240" t="s">
        <v>263</v>
      </c>
      <c r="T63" s="241" t="s">
        <v>263</v>
      </c>
      <c r="U63" s="222">
        <v>7.8E-2</v>
      </c>
      <c r="V63" s="222">
        <f>ROUND(E63*U63,2)</f>
        <v>2.96</v>
      </c>
      <c r="W63" s="222"/>
      <c r="X63" s="222" t="s">
        <v>285</v>
      </c>
      <c r="Y63" s="212"/>
      <c r="Z63" s="212"/>
      <c r="AA63" s="212"/>
      <c r="AB63" s="212"/>
      <c r="AC63" s="212"/>
      <c r="AD63" s="212"/>
      <c r="AE63" s="212"/>
      <c r="AF63" s="212"/>
      <c r="AG63" s="212" t="s">
        <v>390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1" outlineLevel="1" x14ac:dyDescent="0.25">
      <c r="A64" s="219"/>
      <c r="B64" s="220"/>
      <c r="C64" s="267" t="s">
        <v>415</v>
      </c>
      <c r="D64" s="263"/>
      <c r="E64" s="263"/>
      <c r="F64" s="263"/>
      <c r="G64" s="263"/>
      <c r="H64" s="222"/>
      <c r="I64" s="222"/>
      <c r="J64" s="222"/>
      <c r="K64" s="222"/>
      <c r="L64" s="222"/>
      <c r="M64" s="222"/>
      <c r="N64" s="222"/>
      <c r="O64" s="222"/>
      <c r="P64" s="222"/>
      <c r="Q64" s="222"/>
      <c r="R64" s="222"/>
      <c r="S64" s="222"/>
      <c r="T64" s="222"/>
      <c r="U64" s="222"/>
      <c r="V64" s="222"/>
      <c r="W64" s="222"/>
      <c r="X64" s="222"/>
      <c r="Y64" s="212"/>
      <c r="Z64" s="212"/>
      <c r="AA64" s="212"/>
      <c r="AB64" s="212"/>
      <c r="AC64" s="212"/>
      <c r="AD64" s="212"/>
      <c r="AE64" s="212"/>
      <c r="AF64" s="212"/>
      <c r="AG64" s="212" t="s">
        <v>288</v>
      </c>
      <c r="AH64" s="212"/>
      <c r="AI64" s="212"/>
      <c r="AJ64" s="212"/>
      <c r="AK64" s="212"/>
      <c r="AL64" s="212"/>
      <c r="AM64" s="212"/>
      <c r="AN64" s="212"/>
      <c r="AO64" s="212"/>
      <c r="AP64" s="212"/>
      <c r="AQ64" s="212"/>
      <c r="AR64" s="212"/>
      <c r="AS64" s="212"/>
      <c r="AT64" s="212"/>
      <c r="AU64" s="212"/>
      <c r="AV64" s="212"/>
      <c r="AW64" s="212"/>
      <c r="AX64" s="212"/>
      <c r="AY64" s="212"/>
      <c r="AZ64" s="212"/>
      <c r="BA64" s="242" t="str">
        <f>C64</f>
        <v>které se zřizují před úpravami povrchu, a obalení osazených dveřních zárubní před znečištěním při úpravách povrchu nástřikem plastických maltovin včetně pozdějšího odkrytí,</v>
      </c>
      <c r="BB64" s="212"/>
      <c r="BC64" s="212"/>
      <c r="BD64" s="212"/>
      <c r="BE64" s="212"/>
      <c r="BF64" s="212"/>
      <c r="BG64" s="212"/>
      <c r="BH64" s="212"/>
    </row>
    <row r="65" spans="1:60" outlineLevel="1" x14ac:dyDescent="0.25">
      <c r="A65" s="219"/>
      <c r="B65" s="220"/>
      <c r="C65" s="268" t="s">
        <v>1369</v>
      </c>
      <c r="D65" s="259"/>
      <c r="E65" s="260">
        <v>11.418749999999999</v>
      </c>
      <c r="F65" s="222"/>
      <c r="G65" s="222"/>
      <c r="H65" s="222"/>
      <c r="I65" s="222"/>
      <c r="J65" s="222"/>
      <c r="K65" s="222"/>
      <c r="L65" s="222"/>
      <c r="M65" s="222"/>
      <c r="N65" s="222"/>
      <c r="O65" s="222"/>
      <c r="P65" s="222"/>
      <c r="Q65" s="222"/>
      <c r="R65" s="222"/>
      <c r="S65" s="222"/>
      <c r="T65" s="222"/>
      <c r="U65" s="222"/>
      <c r="V65" s="222"/>
      <c r="W65" s="222"/>
      <c r="X65" s="222"/>
      <c r="Y65" s="212"/>
      <c r="Z65" s="212"/>
      <c r="AA65" s="212"/>
      <c r="AB65" s="212"/>
      <c r="AC65" s="212"/>
      <c r="AD65" s="212"/>
      <c r="AE65" s="212"/>
      <c r="AF65" s="212"/>
      <c r="AG65" s="212" t="s">
        <v>290</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19"/>
      <c r="B66" s="220"/>
      <c r="C66" s="268" t="s">
        <v>1370</v>
      </c>
      <c r="D66" s="259"/>
      <c r="E66" s="260">
        <v>26.488</v>
      </c>
      <c r="F66" s="222"/>
      <c r="G66" s="222"/>
      <c r="H66" s="222"/>
      <c r="I66" s="222"/>
      <c r="J66" s="222"/>
      <c r="K66" s="222"/>
      <c r="L66" s="222"/>
      <c r="M66" s="222"/>
      <c r="N66" s="222"/>
      <c r="O66" s="222"/>
      <c r="P66" s="222"/>
      <c r="Q66" s="222"/>
      <c r="R66" s="222"/>
      <c r="S66" s="222"/>
      <c r="T66" s="222"/>
      <c r="U66" s="222"/>
      <c r="V66" s="222"/>
      <c r="W66" s="222"/>
      <c r="X66" s="222"/>
      <c r="Y66" s="212"/>
      <c r="Z66" s="212"/>
      <c r="AA66" s="212"/>
      <c r="AB66" s="212"/>
      <c r="AC66" s="212"/>
      <c r="AD66" s="212"/>
      <c r="AE66" s="212"/>
      <c r="AF66" s="212"/>
      <c r="AG66" s="212" t="s">
        <v>290</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0.399999999999999" outlineLevel="1" x14ac:dyDescent="0.25">
      <c r="A67" s="235">
        <v>14</v>
      </c>
      <c r="B67" s="236" t="s">
        <v>1371</v>
      </c>
      <c r="C67" s="253" t="s">
        <v>1372</v>
      </c>
      <c r="D67" s="237" t="s">
        <v>309</v>
      </c>
      <c r="E67" s="238">
        <v>137.22</v>
      </c>
      <c r="F67" s="239"/>
      <c r="G67" s="240">
        <f>ROUND(E67*F67,2)</f>
        <v>0</v>
      </c>
      <c r="H67" s="239"/>
      <c r="I67" s="240">
        <f>ROUND(E67*H67,2)</f>
        <v>0</v>
      </c>
      <c r="J67" s="239"/>
      <c r="K67" s="240">
        <f>ROUND(E67*J67,2)</f>
        <v>0</v>
      </c>
      <c r="L67" s="240">
        <v>21</v>
      </c>
      <c r="M67" s="240">
        <f>G67*(1+L67/100)</f>
        <v>0</v>
      </c>
      <c r="N67" s="240">
        <v>2.46E-2</v>
      </c>
      <c r="O67" s="240">
        <f>ROUND(E67*N67,2)</f>
        <v>3.38</v>
      </c>
      <c r="P67" s="240">
        <v>0</v>
      </c>
      <c r="Q67" s="240">
        <f>ROUND(E67*P67,2)</f>
        <v>0</v>
      </c>
      <c r="R67" s="240" t="s">
        <v>319</v>
      </c>
      <c r="S67" s="240" t="s">
        <v>263</v>
      </c>
      <c r="T67" s="241" t="s">
        <v>263</v>
      </c>
      <c r="U67" s="222">
        <v>0.42759999999999998</v>
      </c>
      <c r="V67" s="222">
        <f>ROUND(E67*U67,2)</f>
        <v>58.68</v>
      </c>
      <c r="W67" s="222"/>
      <c r="X67" s="222" t="s">
        <v>285</v>
      </c>
      <c r="Y67" s="212"/>
      <c r="Z67" s="212"/>
      <c r="AA67" s="212"/>
      <c r="AB67" s="212"/>
      <c r="AC67" s="212"/>
      <c r="AD67" s="212"/>
      <c r="AE67" s="212"/>
      <c r="AF67" s="212"/>
      <c r="AG67" s="212" t="s">
        <v>286</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19"/>
      <c r="B68" s="220"/>
      <c r="C68" s="254" t="s">
        <v>461</v>
      </c>
      <c r="D68" s="243"/>
      <c r="E68" s="243"/>
      <c r="F68" s="243"/>
      <c r="G68" s="243"/>
      <c r="H68" s="222"/>
      <c r="I68" s="222"/>
      <c r="J68" s="222"/>
      <c r="K68" s="222"/>
      <c r="L68" s="222"/>
      <c r="M68" s="222"/>
      <c r="N68" s="222"/>
      <c r="O68" s="222"/>
      <c r="P68" s="222"/>
      <c r="Q68" s="222"/>
      <c r="R68" s="222"/>
      <c r="S68" s="222"/>
      <c r="T68" s="222"/>
      <c r="U68" s="222"/>
      <c r="V68" s="222"/>
      <c r="W68" s="222"/>
      <c r="X68" s="222"/>
      <c r="Y68" s="212"/>
      <c r="Z68" s="212"/>
      <c r="AA68" s="212"/>
      <c r="AB68" s="212"/>
      <c r="AC68" s="212"/>
      <c r="AD68" s="212"/>
      <c r="AE68" s="212"/>
      <c r="AF68" s="212"/>
      <c r="AG68" s="212" t="s">
        <v>268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19"/>
      <c r="B69" s="220"/>
      <c r="C69" s="268" t="s">
        <v>1373</v>
      </c>
      <c r="D69" s="259"/>
      <c r="E69" s="260">
        <v>137.22</v>
      </c>
      <c r="F69" s="222"/>
      <c r="G69" s="222"/>
      <c r="H69" s="222"/>
      <c r="I69" s="222"/>
      <c r="J69" s="222"/>
      <c r="K69" s="222"/>
      <c r="L69" s="222"/>
      <c r="M69" s="222"/>
      <c r="N69" s="222"/>
      <c r="O69" s="222"/>
      <c r="P69" s="222"/>
      <c r="Q69" s="222"/>
      <c r="R69" s="222"/>
      <c r="S69" s="222"/>
      <c r="T69" s="222"/>
      <c r="U69" s="222"/>
      <c r="V69" s="222"/>
      <c r="W69" s="222"/>
      <c r="X69" s="222"/>
      <c r="Y69" s="212"/>
      <c r="Z69" s="212"/>
      <c r="AA69" s="212"/>
      <c r="AB69" s="212"/>
      <c r="AC69" s="212"/>
      <c r="AD69" s="212"/>
      <c r="AE69" s="212"/>
      <c r="AF69" s="212"/>
      <c r="AG69" s="212" t="s">
        <v>290</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0.399999999999999" outlineLevel="1" x14ac:dyDescent="0.25">
      <c r="A70" s="235">
        <v>15</v>
      </c>
      <c r="B70" s="236" t="s">
        <v>1374</v>
      </c>
      <c r="C70" s="253" t="s">
        <v>1375</v>
      </c>
      <c r="D70" s="237" t="s">
        <v>309</v>
      </c>
      <c r="E70" s="238">
        <v>237.81</v>
      </c>
      <c r="F70" s="239"/>
      <c r="G70" s="240">
        <f>ROUND(E70*F70,2)</f>
        <v>0</v>
      </c>
      <c r="H70" s="239"/>
      <c r="I70" s="240">
        <f>ROUND(E70*H70,2)</f>
        <v>0</v>
      </c>
      <c r="J70" s="239"/>
      <c r="K70" s="240">
        <f>ROUND(E70*J70,2)</f>
        <v>0</v>
      </c>
      <c r="L70" s="240">
        <v>21</v>
      </c>
      <c r="M70" s="240">
        <f>G70*(1+L70/100)</f>
        <v>0</v>
      </c>
      <c r="N70" s="240">
        <v>2.606E-2</v>
      </c>
      <c r="O70" s="240">
        <f>ROUND(E70*N70,2)</f>
        <v>6.2</v>
      </c>
      <c r="P70" s="240">
        <v>0</v>
      </c>
      <c r="Q70" s="240">
        <f>ROUND(E70*P70,2)</f>
        <v>0</v>
      </c>
      <c r="R70" s="240" t="s">
        <v>319</v>
      </c>
      <c r="S70" s="240" t="s">
        <v>263</v>
      </c>
      <c r="T70" s="241" t="s">
        <v>263</v>
      </c>
      <c r="U70" s="222">
        <v>0.58225000000000005</v>
      </c>
      <c r="V70" s="222">
        <f>ROUND(E70*U70,2)</f>
        <v>138.46</v>
      </c>
      <c r="W70" s="222"/>
      <c r="X70" s="222" t="s">
        <v>285</v>
      </c>
      <c r="Y70" s="212"/>
      <c r="Z70" s="212"/>
      <c r="AA70" s="212"/>
      <c r="AB70" s="212"/>
      <c r="AC70" s="212"/>
      <c r="AD70" s="212"/>
      <c r="AE70" s="212"/>
      <c r="AF70" s="212"/>
      <c r="AG70" s="212" t="s">
        <v>286</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19"/>
      <c r="B71" s="220"/>
      <c r="C71" s="254" t="s">
        <v>461</v>
      </c>
      <c r="D71" s="243"/>
      <c r="E71" s="243"/>
      <c r="F71" s="243"/>
      <c r="G71" s="243"/>
      <c r="H71" s="222"/>
      <c r="I71" s="222"/>
      <c r="J71" s="222"/>
      <c r="K71" s="222"/>
      <c r="L71" s="222"/>
      <c r="M71" s="222"/>
      <c r="N71" s="222"/>
      <c r="O71" s="222"/>
      <c r="P71" s="222"/>
      <c r="Q71" s="222"/>
      <c r="R71" s="222"/>
      <c r="S71" s="222"/>
      <c r="T71" s="222"/>
      <c r="U71" s="222"/>
      <c r="V71" s="222"/>
      <c r="W71" s="222"/>
      <c r="X71" s="222"/>
      <c r="Y71" s="212"/>
      <c r="Z71" s="212"/>
      <c r="AA71" s="212"/>
      <c r="AB71" s="212"/>
      <c r="AC71" s="212"/>
      <c r="AD71" s="212"/>
      <c r="AE71" s="212"/>
      <c r="AF71" s="212"/>
      <c r="AG71" s="212" t="s">
        <v>268</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19"/>
      <c r="B72" s="220"/>
      <c r="C72" s="268" t="s">
        <v>1376</v>
      </c>
      <c r="D72" s="259"/>
      <c r="E72" s="260">
        <v>180.81</v>
      </c>
      <c r="F72" s="222"/>
      <c r="G72" s="222"/>
      <c r="H72" s="222"/>
      <c r="I72" s="222"/>
      <c r="J72" s="222"/>
      <c r="K72" s="222"/>
      <c r="L72" s="222"/>
      <c r="M72" s="222"/>
      <c r="N72" s="222"/>
      <c r="O72" s="222"/>
      <c r="P72" s="222"/>
      <c r="Q72" s="222"/>
      <c r="R72" s="222"/>
      <c r="S72" s="222"/>
      <c r="T72" s="222"/>
      <c r="U72" s="222"/>
      <c r="V72" s="222"/>
      <c r="W72" s="222"/>
      <c r="X72" s="222"/>
      <c r="Y72" s="212"/>
      <c r="Z72" s="212"/>
      <c r="AA72" s="212"/>
      <c r="AB72" s="212"/>
      <c r="AC72" s="212"/>
      <c r="AD72" s="212"/>
      <c r="AE72" s="212"/>
      <c r="AF72" s="212"/>
      <c r="AG72" s="212" t="s">
        <v>290</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19"/>
      <c r="B73" s="220"/>
      <c r="C73" s="268" t="s">
        <v>1377</v>
      </c>
      <c r="D73" s="259"/>
      <c r="E73" s="260">
        <v>57</v>
      </c>
      <c r="F73" s="222"/>
      <c r="G73" s="222"/>
      <c r="H73" s="222"/>
      <c r="I73" s="222"/>
      <c r="J73" s="222"/>
      <c r="K73" s="222"/>
      <c r="L73" s="222"/>
      <c r="M73" s="222"/>
      <c r="N73" s="222"/>
      <c r="O73" s="222"/>
      <c r="P73" s="222"/>
      <c r="Q73" s="222"/>
      <c r="R73" s="222"/>
      <c r="S73" s="222"/>
      <c r="T73" s="222"/>
      <c r="U73" s="222"/>
      <c r="V73" s="222"/>
      <c r="W73" s="222"/>
      <c r="X73" s="222"/>
      <c r="Y73" s="212"/>
      <c r="Z73" s="212"/>
      <c r="AA73" s="212"/>
      <c r="AB73" s="212"/>
      <c r="AC73" s="212"/>
      <c r="AD73" s="212"/>
      <c r="AE73" s="212"/>
      <c r="AF73" s="212"/>
      <c r="AG73" s="212" t="s">
        <v>290</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x14ac:dyDescent="0.25">
      <c r="A74" s="225" t="s">
        <v>258</v>
      </c>
      <c r="B74" s="226" t="s">
        <v>175</v>
      </c>
      <c r="C74" s="252" t="s">
        <v>176</v>
      </c>
      <c r="D74" s="227"/>
      <c r="E74" s="228"/>
      <c r="F74" s="229"/>
      <c r="G74" s="229">
        <f>SUMIF(AG75:AG80,"&lt;&gt;NOR",G75:G80)</f>
        <v>0</v>
      </c>
      <c r="H74" s="229"/>
      <c r="I74" s="229">
        <f>SUM(I75:I80)</f>
        <v>0</v>
      </c>
      <c r="J74" s="229"/>
      <c r="K74" s="229">
        <f>SUM(K75:K80)</f>
        <v>0</v>
      </c>
      <c r="L74" s="229"/>
      <c r="M74" s="229">
        <f>SUM(M75:M80)</f>
        <v>0</v>
      </c>
      <c r="N74" s="229"/>
      <c r="O74" s="229">
        <f>SUM(O75:O80)</f>
        <v>78.099999999999994</v>
      </c>
      <c r="P74" s="229"/>
      <c r="Q74" s="229">
        <f>SUM(Q75:Q80)</f>
        <v>0</v>
      </c>
      <c r="R74" s="229"/>
      <c r="S74" s="229"/>
      <c r="T74" s="230"/>
      <c r="U74" s="224"/>
      <c r="V74" s="224">
        <f>SUM(V75:V80)</f>
        <v>78.05</v>
      </c>
      <c r="W74" s="224"/>
      <c r="X74" s="224"/>
      <c r="AG74" t="s">
        <v>259</v>
      </c>
    </row>
    <row r="75" spans="1:60" ht="20.399999999999999" outlineLevel="1" x14ac:dyDescent="0.25">
      <c r="A75" s="235">
        <v>16</v>
      </c>
      <c r="B75" s="236" t="s">
        <v>501</v>
      </c>
      <c r="C75" s="253" t="s">
        <v>502</v>
      </c>
      <c r="D75" s="237" t="s">
        <v>283</v>
      </c>
      <c r="E75" s="238">
        <v>8.5023700000000009</v>
      </c>
      <c r="F75" s="239"/>
      <c r="G75" s="240">
        <f>ROUND(E75*F75,2)</f>
        <v>0</v>
      </c>
      <c r="H75" s="239"/>
      <c r="I75" s="240">
        <f>ROUND(E75*H75,2)</f>
        <v>0</v>
      </c>
      <c r="J75" s="239"/>
      <c r="K75" s="240">
        <f>ROUND(E75*J75,2)</f>
        <v>0</v>
      </c>
      <c r="L75" s="240">
        <v>21</v>
      </c>
      <c r="M75" s="240">
        <f>G75*(1+L75/100)</f>
        <v>0</v>
      </c>
      <c r="N75" s="240">
        <v>1.837</v>
      </c>
      <c r="O75" s="240">
        <f>ROUND(E75*N75,2)</f>
        <v>15.62</v>
      </c>
      <c r="P75" s="240">
        <v>0</v>
      </c>
      <c r="Q75" s="240">
        <f>ROUND(E75*P75,2)</f>
        <v>0</v>
      </c>
      <c r="R75" s="240" t="s">
        <v>324</v>
      </c>
      <c r="S75" s="240" t="s">
        <v>263</v>
      </c>
      <c r="T75" s="241" t="s">
        <v>263</v>
      </c>
      <c r="U75" s="222">
        <v>1.8360000000000001</v>
      </c>
      <c r="V75" s="222">
        <f>ROUND(E75*U75,2)</f>
        <v>15.61</v>
      </c>
      <c r="W75" s="222"/>
      <c r="X75" s="222" t="s">
        <v>285</v>
      </c>
      <c r="Y75" s="212"/>
      <c r="Z75" s="212"/>
      <c r="AA75" s="212"/>
      <c r="AB75" s="212"/>
      <c r="AC75" s="212"/>
      <c r="AD75" s="212"/>
      <c r="AE75" s="212"/>
      <c r="AF75" s="212"/>
      <c r="AG75" s="212" t="s">
        <v>286</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19"/>
      <c r="B76" s="220"/>
      <c r="C76" s="267" t="s">
        <v>503</v>
      </c>
      <c r="D76" s="263"/>
      <c r="E76" s="263"/>
      <c r="F76" s="263"/>
      <c r="G76" s="263"/>
      <c r="H76" s="222"/>
      <c r="I76" s="222"/>
      <c r="J76" s="222"/>
      <c r="K76" s="222"/>
      <c r="L76" s="222"/>
      <c r="M76" s="222"/>
      <c r="N76" s="222"/>
      <c r="O76" s="222"/>
      <c r="P76" s="222"/>
      <c r="Q76" s="222"/>
      <c r="R76" s="222"/>
      <c r="S76" s="222"/>
      <c r="T76" s="222"/>
      <c r="U76" s="222"/>
      <c r="V76" s="222"/>
      <c r="W76" s="222"/>
      <c r="X76" s="222"/>
      <c r="Y76" s="212"/>
      <c r="Z76" s="212"/>
      <c r="AA76" s="212"/>
      <c r="AB76" s="212"/>
      <c r="AC76" s="212"/>
      <c r="AD76" s="212"/>
      <c r="AE76" s="212"/>
      <c r="AF76" s="212"/>
      <c r="AG76" s="212" t="s">
        <v>288</v>
      </c>
      <c r="AH76" s="212"/>
      <c r="AI76" s="212"/>
      <c r="AJ76" s="212"/>
      <c r="AK76" s="212"/>
      <c r="AL76" s="212"/>
      <c r="AM76" s="212"/>
      <c r="AN76" s="212"/>
      <c r="AO76" s="212"/>
      <c r="AP76" s="212"/>
      <c r="AQ76" s="212"/>
      <c r="AR76" s="212"/>
      <c r="AS76" s="212"/>
      <c r="AT76" s="212"/>
      <c r="AU76" s="212"/>
      <c r="AV76" s="212"/>
      <c r="AW76" s="212"/>
      <c r="AX76" s="212"/>
      <c r="AY76" s="212"/>
      <c r="AZ76" s="212"/>
      <c r="BA76" s="242" t="str">
        <f>C76</f>
        <v>pod mazaniny a dlažby, popř. na plochých střechách, vodorovný nebo ve spádu, s udusáním a urovnáním povrchu,</v>
      </c>
      <c r="BB76" s="212"/>
      <c r="BC76" s="212"/>
      <c r="BD76" s="212"/>
      <c r="BE76" s="212"/>
      <c r="BF76" s="212"/>
      <c r="BG76" s="212"/>
      <c r="BH76" s="212"/>
    </row>
    <row r="77" spans="1:60" outlineLevel="1" x14ac:dyDescent="0.25">
      <c r="A77" s="219"/>
      <c r="B77" s="220"/>
      <c r="C77" s="268" t="s">
        <v>1378</v>
      </c>
      <c r="D77" s="259"/>
      <c r="E77" s="260">
        <v>8.5023800000000005</v>
      </c>
      <c r="F77" s="222"/>
      <c r="G77" s="222"/>
      <c r="H77" s="222"/>
      <c r="I77" s="222"/>
      <c r="J77" s="222"/>
      <c r="K77" s="222"/>
      <c r="L77" s="222"/>
      <c r="M77" s="222"/>
      <c r="N77" s="222"/>
      <c r="O77" s="222"/>
      <c r="P77" s="222"/>
      <c r="Q77" s="222"/>
      <c r="R77" s="222"/>
      <c r="S77" s="222"/>
      <c r="T77" s="222"/>
      <c r="U77" s="222"/>
      <c r="V77" s="222"/>
      <c r="W77" s="222"/>
      <c r="X77" s="222"/>
      <c r="Y77" s="212"/>
      <c r="Z77" s="212"/>
      <c r="AA77" s="212"/>
      <c r="AB77" s="212"/>
      <c r="AC77" s="212"/>
      <c r="AD77" s="212"/>
      <c r="AE77" s="212"/>
      <c r="AF77" s="212"/>
      <c r="AG77" s="212" t="s">
        <v>290</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ht="20.399999999999999" outlineLevel="1" x14ac:dyDescent="0.25">
      <c r="A78" s="235">
        <v>17</v>
      </c>
      <c r="B78" s="236" t="s">
        <v>506</v>
      </c>
      <c r="C78" s="253" t="s">
        <v>507</v>
      </c>
      <c r="D78" s="237" t="s">
        <v>283</v>
      </c>
      <c r="E78" s="238">
        <v>34.009500000000003</v>
      </c>
      <c r="F78" s="239"/>
      <c r="G78" s="240">
        <f>ROUND(E78*F78,2)</f>
        <v>0</v>
      </c>
      <c r="H78" s="239"/>
      <c r="I78" s="240">
        <f>ROUND(E78*H78,2)</f>
        <v>0</v>
      </c>
      <c r="J78" s="239"/>
      <c r="K78" s="240">
        <f>ROUND(E78*J78,2)</f>
        <v>0</v>
      </c>
      <c r="L78" s="240">
        <v>21</v>
      </c>
      <c r="M78" s="240">
        <f>G78*(1+L78/100)</f>
        <v>0</v>
      </c>
      <c r="N78" s="240">
        <v>1.837</v>
      </c>
      <c r="O78" s="240">
        <f>ROUND(E78*N78,2)</f>
        <v>62.48</v>
      </c>
      <c r="P78" s="240">
        <v>0</v>
      </c>
      <c r="Q78" s="240">
        <f>ROUND(E78*P78,2)</f>
        <v>0</v>
      </c>
      <c r="R78" s="240" t="s">
        <v>324</v>
      </c>
      <c r="S78" s="240" t="s">
        <v>263</v>
      </c>
      <c r="T78" s="241" t="s">
        <v>263</v>
      </c>
      <c r="U78" s="222">
        <v>1.8360000000000001</v>
      </c>
      <c r="V78" s="222">
        <f>ROUND(E78*U78,2)</f>
        <v>62.44</v>
      </c>
      <c r="W78" s="222"/>
      <c r="X78" s="222" t="s">
        <v>285</v>
      </c>
      <c r="Y78" s="212"/>
      <c r="Z78" s="212"/>
      <c r="AA78" s="212"/>
      <c r="AB78" s="212"/>
      <c r="AC78" s="212"/>
      <c r="AD78" s="212"/>
      <c r="AE78" s="212"/>
      <c r="AF78" s="212"/>
      <c r="AG78" s="212" t="s">
        <v>286</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19"/>
      <c r="B79" s="220"/>
      <c r="C79" s="267" t="s">
        <v>503</v>
      </c>
      <c r="D79" s="263"/>
      <c r="E79" s="263"/>
      <c r="F79" s="263"/>
      <c r="G79" s="263"/>
      <c r="H79" s="222"/>
      <c r="I79" s="222"/>
      <c r="J79" s="222"/>
      <c r="K79" s="222"/>
      <c r="L79" s="222"/>
      <c r="M79" s="222"/>
      <c r="N79" s="222"/>
      <c r="O79" s="222"/>
      <c r="P79" s="222"/>
      <c r="Q79" s="222"/>
      <c r="R79" s="222"/>
      <c r="S79" s="222"/>
      <c r="T79" s="222"/>
      <c r="U79" s="222"/>
      <c r="V79" s="222"/>
      <c r="W79" s="222"/>
      <c r="X79" s="222"/>
      <c r="Y79" s="212"/>
      <c r="Z79" s="212"/>
      <c r="AA79" s="212"/>
      <c r="AB79" s="212"/>
      <c r="AC79" s="212"/>
      <c r="AD79" s="212"/>
      <c r="AE79" s="212"/>
      <c r="AF79" s="212"/>
      <c r="AG79" s="212" t="s">
        <v>288</v>
      </c>
      <c r="AH79" s="212"/>
      <c r="AI79" s="212"/>
      <c r="AJ79" s="212"/>
      <c r="AK79" s="212"/>
      <c r="AL79" s="212"/>
      <c r="AM79" s="212"/>
      <c r="AN79" s="212"/>
      <c r="AO79" s="212"/>
      <c r="AP79" s="212"/>
      <c r="AQ79" s="212"/>
      <c r="AR79" s="212"/>
      <c r="AS79" s="212"/>
      <c r="AT79" s="212"/>
      <c r="AU79" s="212"/>
      <c r="AV79" s="212"/>
      <c r="AW79" s="212"/>
      <c r="AX79" s="212"/>
      <c r="AY79" s="212"/>
      <c r="AZ79" s="212"/>
      <c r="BA79" s="242" t="str">
        <f>C79</f>
        <v>pod mazaniny a dlažby, popř. na plochých střechách, vodorovný nebo ve spádu, s udusáním a urovnáním povrchu,</v>
      </c>
      <c r="BB79" s="212"/>
      <c r="BC79" s="212"/>
      <c r="BD79" s="212"/>
      <c r="BE79" s="212"/>
      <c r="BF79" s="212"/>
      <c r="BG79" s="212"/>
      <c r="BH79" s="212"/>
    </row>
    <row r="80" spans="1:60" outlineLevel="1" x14ac:dyDescent="0.25">
      <c r="A80" s="219"/>
      <c r="B80" s="220"/>
      <c r="C80" s="268" t="s">
        <v>1379</v>
      </c>
      <c r="D80" s="259"/>
      <c r="E80" s="260">
        <v>34.009500000000003</v>
      </c>
      <c r="F80" s="222"/>
      <c r="G80" s="222"/>
      <c r="H80" s="222"/>
      <c r="I80" s="222"/>
      <c r="J80" s="222"/>
      <c r="K80" s="222"/>
      <c r="L80" s="222"/>
      <c r="M80" s="222"/>
      <c r="N80" s="222"/>
      <c r="O80" s="222"/>
      <c r="P80" s="222"/>
      <c r="Q80" s="222"/>
      <c r="R80" s="222"/>
      <c r="S80" s="222"/>
      <c r="T80" s="222"/>
      <c r="U80" s="222"/>
      <c r="V80" s="222"/>
      <c r="W80" s="222"/>
      <c r="X80" s="222"/>
      <c r="Y80" s="212"/>
      <c r="Z80" s="212"/>
      <c r="AA80" s="212"/>
      <c r="AB80" s="212"/>
      <c r="AC80" s="212"/>
      <c r="AD80" s="212"/>
      <c r="AE80" s="212"/>
      <c r="AF80" s="212"/>
      <c r="AG80" s="212" t="s">
        <v>290</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x14ac:dyDescent="0.25">
      <c r="A81" s="225" t="s">
        <v>258</v>
      </c>
      <c r="B81" s="226" t="s">
        <v>181</v>
      </c>
      <c r="C81" s="252" t="s">
        <v>182</v>
      </c>
      <c r="D81" s="227"/>
      <c r="E81" s="228"/>
      <c r="F81" s="229"/>
      <c r="G81" s="229">
        <f>SUMIF(AG82:AG84,"&lt;&gt;NOR",G82:G84)</f>
        <v>0</v>
      </c>
      <c r="H81" s="229"/>
      <c r="I81" s="229">
        <f>SUM(I82:I84)</f>
        <v>0</v>
      </c>
      <c r="J81" s="229"/>
      <c r="K81" s="229">
        <f>SUM(K82:K84)</f>
        <v>0</v>
      </c>
      <c r="L81" s="229"/>
      <c r="M81" s="229">
        <f>SUM(M82:M84)</f>
        <v>0</v>
      </c>
      <c r="N81" s="229"/>
      <c r="O81" s="229">
        <f>SUM(O82:O84)</f>
        <v>0</v>
      </c>
      <c r="P81" s="229"/>
      <c r="Q81" s="229">
        <f>SUM(Q82:Q84)</f>
        <v>0</v>
      </c>
      <c r="R81" s="229"/>
      <c r="S81" s="229"/>
      <c r="T81" s="230"/>
      <c r="U81" s="224"/>
      <c r="V81" s="224">
        <f>SUM(V82:V84)</f>
        <v>0</v>
      </c>
      <c r="W81" s="224"/>
      <c r="X81" s="224"/>
      <c r="AG81" t="s">
        <v>259</v>
      </c>
    </row>
    <row r="82" spans="1:60" outlineLevel="1" x14ac:dyDescent="0.25">
      <c r="A82" s="244">
        <v>18</v>
      </c>
      <c r="B82" s="245" t="s">
        <v>510</v>
      </c>
      <c r="C82" s="255" t="s">
        <v>511</v>
      </c>
      <c r="D82" s="246" t="s">
        <v>512</v>
      </c>
      <c r="E82" s="247">
        <v>50</v>
      </c>
      <c r="F82" s="248"/>
      <c r="G82" s="249">
        <f>ROUND(E82*F82,2)</f>
        <v>0</v>
      </c>
      <c r="H82" s="248"/>
      <c r="I82" s="249">
        <f>ROUND(E82*H82,2)</f>
        <v>0</v>
      </c>
      <c r="J82" s="248"/>
      <c r="K82" s="249">
        <f>ROUND(E82*J82,2)</f>
        <v>0</v>
      </c>
      <c r="L82" s="249">
        <v>21</v>
      </c>
      <c r="M82" s="249">
        <f>G82*(1+L82/100)</f>
        <v>0</v>
      </c>
      <c r="N82" s="249">
        <v>0</v>
      </c>
      <c r="O82" s="249">
        <f>ROUND(E82*N82,2)</f>
        <v>0</v>
      </c>
      <c r="P82" s="249">
        <v>0</v>
      </c>
      <c r="Q82" s="249">
        <f>ROUND(E82*P82,2)</f>
        <v>0</v>
      </c>
      <c r="R82" s="249"/>
      <c r="S82" s="249" t="s">
        <v>315</v>
      </c>
      <c r="T82" s="250" t="s">
        <v>264</v>
      </c>
      <c r="U82" s="222">
        <v>0</v>
      </c>
      <c r="V82" s="222">
        <f>ROUND(E82*U82,2)</f>
        <v>0</v>
      </c>
      <c r="W82" s="222"/>
      <c r="X82" s="222" t="s">
        <v>285</v>
      </c>
      <c r="Y82" s="212"/>
      <c r="Z82" s="212"/>
      <c r="AA82" s="212"/>
      <c r="AB82" s="212"/>
      <c r="AC82" s="212"/>
      <c r="AD82" s="212"/>
      <c r="AE82" s="212"/>
      <c r="AF82" s="212"/>
      <c r="AG82" s="212" t="s">
        <v>286</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35">
        <v>19</v>
      </c>
      <c r="B83" s="236" t="s">
        <v>513</v>
      </c>
      <c r="C83" s="253" t="s">
        <v>514</v>
      </c>
      <c r="D83" s="237" t="s">
        <v>314</v>
      </c>
      <c r="E83" s="238">
        <v>376.35</v>
      </c>
      <c r="F83" s="239"/>
      <c r="G83" s="240">
        <f>ROUND(E83*F83,2)</f>
        <v>0</v>
      </c>
      <c r="H83" s="239"/>
      <c r="I83" s="240">
        <f>ROUND(E83*H83,2)</f>
        <v>0</v>
      </c>
      <c r="J83" s="239"/>
      <c r="K83" s="240">
        <f>ROUND(E83*J83,2)</f>
        <v>0</v>
      </c>
      <c r="L83" s="240">
        <v>21</v>
      </c>
      <c r="M83" s="240">
        <f>G83*(1+L83/100)</f>
        <v>0</v>
      </c>
      <c r="N83" s="240">
        <v>0</v>
      </c>
      <c r="O83" s="240">
        <f>ROUND(E83*N83,2)</f>
        <v>0</v>
      </c>
      <c r="P83" s="240">
        <v>0</v>
      </c>
      <c r="Q83" s="240">
        <f>ROUND(E83*P83,2)</f>
        <v>0</v>
      </c>
      <c r="R83" s="240"/>
      <c r="S83" s="240" t="s">
        <v>315</v>
      </c>
      <c r="T83" s="241" t="s">
        <v>264</v>
      </c>
      <c r="U83" s="222">
        <v>0</v>
      </c>
      <c r="V83" s="222">
        <f>ROUND(E83*U83,2)</f>
        <v>0</v>
      </c>
      <c r="W83" s="222"/>
      <c r="X83" s="222" t="s">
        <v>515</v>
      </c>
      <c r="Y83" s="212"/>
      <c r="Z83" s="212"/>
      <c r="AA83" s="212"/>
      <c r="AB83" s="212"/>
      <c r="AC83" s="212"/>
      <c r="AD83" s="212"/>
      <c r="AE83" s="212"/>
      <c r="AF83" s="212"/>
      <c r="AG83" s="212" t="s">
        <v>516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19"/>
      <c r="B84" s="220"/>
      <c r="C84" s="268" t="s">
        <v>1380</v>
      </c>
      <c r="D84" s="259"/>
      <c r="E84" s="260">
        <v>376.35</v>
      </c>
      <c r="F84" s="222"/>
      <c r="G84" s="222"/>
      <c r="H84" s="222"/>
      <c r="I84" s="222"/>
      <c r="J84" s="222"/>
      <c r="K84" s="222"/>
      <c r="L84" s="222"/>
      <c r="M84" s="222"/>
      <c r="N84" s="222"/>
      <c r="O84" s="222"/>
      <c r="P84" s="222"/>
      <c r="Q84" s="222"/>
      <c r="R84" s="222"/>
      <c r="S84" s="222"/>
      <c r="T84" s="222"/>
      <c r="U84" s="222"/>
      <c r="V84" s="222"/>
      <c r="W84" s="222"/>
      <c r="X84" s="222"/>
      <c r="Y84" s="212"/>
      <c r="Z84" s="212"/>
      <c r="AA84" s="212"/>
      <c r="AB84" s="212"/>
      <c r="AC84" s="212"/>
      <c r="AD84" s="212"/>
      <c r="AE84" s="212"/>
      <c r="AF84" s="212"/>
      <c r="AG84" s="212" t="s">
        <v>290</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5">
      <c r="A85" s="225" t="s">
        <v>258</v>
      </c>
      <c r="B85" s="226" t="s">
        <v>183</v>
      </c>
      <c r="C85" s="252" t="s">
        <v>184</v>
      </c>
      <c r="D85" s="227"/>
      <c r="E85" s="228"/>
      <c r="F85" s="229"/>
      <c r="G85" s="229">
        <f>SUMIF(AG86:AG87,"&lt;&gt;NOR",G86:G87)</f>
        <v>0</v>
      </c>
      <c r="H85" s="229"/>
      <c r="I85" s="229">
        <f>SUM(I86:I87)</f>
        <v>0</v>
      </c>
      <c r="J85" s="229"/>
      <c r="K85" s="229">
        <f>SUM(K86:K87)</f>
        <v>0</v>
      </c>
      <c r="L85" s="229"/>
      <c r="M85" s="229">
        <f>SUM(M86:M87)</f>
        <v>0</v>
      </c>
      <c r="N85" s="229"/>
      <c r="O85" s="229">
        <f>SUM(O86:O87)</f>
        <v>0.51</v>
      </c>
      <c r="P85" s="229"/>
      <c r="Q85" s="229">
        <f>SUM(Q86:Q87)</f>
        <v>0</v>
      </c>
      <c r="R85" s="229"/>
      <c r="S85" s="229"/>
      <c r="T85" s="230"/>
      <c r="U85" s="224"/>
      <c r="V85" s="224">
        <f>SUM(V86:V87)</f>
        <v>69.5</v>
      </c>
      <c r="W85" s="224"/>
      <c r="X85" s="224"/>
      <c r="AG85" t="s">
        <v>259</v>
      </c>
    </row>
    <row r="86" spans="1:60" outlineLevel="1" x14ac:dyDescent="0.25">
      <c r="A86" s="235">
        <v>20</v>
      </c>
      <c r="B86" s="236" t="s">
        <v>531</v>
      </c>
      <c r="C86" s="253" t="s">
        <v>532</v>
      </c>
      <c r="D86" s="237" t="s">
        <v>309</v>
      </c>
      <c r="E86" s="238">
        <v>324.75</v>
      </c>
      <c r="F86" s="239"/>
      <c r="G86" s="240">
        <f>ROUND(E86*F86,2)</f>
        <v>0</v>
      </c>
      <c r="H86" s="239"/>
      <c r="I86" s="240">
        <f>ROUND(E86*H86,2)</f>
        <v>0</v>
      </c>
      <c r="J86" s="239"/>
      <c r="K86" s="240">
        <f>ROUND(E86*J86,2)</f>
        <v>0</v>
      </c>
      <c r="L86" s="240">
        <v>21</v>
      </c>
      <c r="M86" s="240">
        <f>G86*(1+L86/100)</f>
        <v>0</v>
      </c>
      <c r="N86" s="240">
        <v>1.58E-3</v>
      </c>
      <c r="O86" s="240">
        <f>ROUND(E86*N86,2)</f>
        <v>0.51</v>
      </c>
      <c r="P86" s="240">
        <v>0</v>
      </c>
      <c r="Q86" s="240">
        <f>ROUND(E86*P86,2)</f>
        <v>0</v>
      </c>
      <c r="R86" s="240" t="s">
        <v>520</v>
      </c>
      <c r="S86" s="240" t="s">
        <v>263</v>
      </c>
      <c r="T86" s="241" t="s">
        <v>263</v>
      </c>
      <c r="U86" s="222">
        <v>0.214</v>
      </c>
      <c r="V86" s="222">
        <f>ROUND(E86*U86,2)</f>
        <v>69.5</v>
      </c>
      <c r="W86" s="222"/>
      <c r="X86" s="222" t="s">
        <v>285</v>
      </c>
      <c r="Y86" s="212"/>
      <c r="Z86" s="212"/>
      <c r="AA86" s="212"/>
      <c r="AB86" s="212"/>
      <c r="AC86" s="212"/>
      <c r="AD86" s="212"/>
      <c r="AE86" s="212"/>
      <c r="AF86" s="212"/>
      <c r="AG86" s="212" t="s">
        <v>286</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19"/>
      <c r="B87" s="220"/>
      <c r="C87" s="268" t="s">
        <v>1381</v>
      </c>
      <c r="D87" s="259"/>
      <c r="E87" s="260">
        <v>324.75</v>
      </c>
      <c r="F87" s="222"/>
      <c r="G87" s="222"/>
      <c r="H87" s="222"/>
      <c r="I87" s="222"/>
      <c r="J87" s="222"/>
      <c r="K87" s="222"/>
      <c r="L87" s="222"/>
      <c r="M87" s="222"/>
      <c r="N87" s="222"/>
      <c r="O87" s="222"/>
      <c r="P87" s="222"/>
      <c r="Q87" s="222"/>
      <c r="R87" s="222"/>
      <c r="S87" s="222"/>
      <c r="T87" s="222"/>
      <c r="U87" s="222"/>
      <c r="V87" s="222"/>
      <c r="W87" s="222"/>
      <c r="X87" s="222"/>
      <c r="Y87" s="212"/>
      <c r="Z87" s="212"/>
      <c r="AA87" s="212"/>
      <c r="AB87" s="212"/>
      <c r="AC87" s="212"/>
      <c r="AD87" s="212"/>
      <c r="AE87" s="212"/>
      <c r="AF87" s="212"/>
      <c r="AG87" s="212" t="s">
        <v>290</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x14ac:dyDescent="0.25">
      <c r="A88" s="225" t="s">
        <v>258</v>
      </c>
      <c r="B88" s="226" t="s">
        <v>185</v>
      </c>
      <c r="C88" s="252" t="s">
        <v>186</v>
      </c>
      <c r="D88" s="227"/>
      <c r="E88" s="228"/>
      <c r="F88" s="229"/>
      <c r="G88" s="229">
        <f>SUMIF(AG89:AG89,"&lt;&gt;NOR",G89:G89)</f>
        <v>0</v>
      </c>
      <c r="H88" s="229"/>
      <c r="I88" s="229">
        <f>SUM(I89:I89)</f>
        <v>0</v>
      </c>
      <c r="J88" s="229"/>
      <c r="K88" s="229">
        <f>SUM(K89:K89)</f>
        <v>0</v>
      </c>
      <c r="L88" s="229"/>
      <c r="M88" s="229">
        <f>SUM(M89:M89)</f>
        <v>0</v>
      </c>
      <c r="N88" s="229"/>
      <c r="O88" s="229">
        <f>SUM(O89:O89)</f>
        <v>0.01</v>
      </c>
      <c r="P88" s="229"/>
      <c r="Q88" s="229">
        <f>SUM(Q89:Q89)</f>
        <v>0</v>
      </c>
      <c r="R88" s="229"/>
      <c r="S88" s="229"/>
      <c r="T88" s="230"/>
      <c r="U88" s="224"/>
      <c r="V88" s="224">
        <f>SUM(V89:V89)</f>
        <v>85.41</v>
      </c>
      <c r="W88" s="224"/>
      <c r="X88" s="224"/>
      <c r="AG88" t="s">
        <v>259</v>
      </c>
    </row>
    <row r="89" spans="1:60" ht="30.6" outlineLevel="1" x14ac:dyDescent="0.25">
      <c r="A89" s="244">
        <v>21</v>
      </c>
      <c r="B89" s="245" t="s">
        <v>533</v>
      </c>
      <c r="C89" s="255" t="s">
        <v>534</v>
      </c>
      <c r="D89" s="246" t="s">
        <v>309</v>
      </c>
      <c r="E89" s="247">
        <v>324.75</v>
      </c>
      <c r="F89" s="248"/>
      <c r="G89" s="249">
        <f>ROUND(E89*F89,2)</f>
        <v>0</v>
      </c>
      <c r="H89" s="248"/>
      <c r="I89" s="249">
        <f>ROUND(E89*H89,2)</f>
        <v>0</v>
      </c>
      <c r="J89" s="248"/>
      <c r="K89" s="249">
        <f>ROUND(E89*J89,2)</f>
        <v>0</v>
      </c>
      <c r="L89" s="249">
        <v>21</v>
      </c>
      <c r="M89" s="249">
        <f>G89*(1+L89/100)</f>
        <v>0</v>
      </c>
      <c r="N89" s="249">
        <v>3.0000000000000001E-5</v>
      </c>
      <c r="O89" s="249">
        <f>ROUND(E89*N89,2)</f>
        <v>0.01</v>
      </c>
      <c r="P89" s="249">
        <v>0</v>
      </c>
      <c r="Q89" s="249">
        <f>ROUND(E89*P89,2)</f>
        <v>0</v>
      </c>
      <c r="R89" s="249" t="s">
        <v>324</v>
      </c>
      <c r="S89" s="249" t="s">
        <v>263</v>
      </c>
      <c r="T89" s="250" t="s">
        <v>263</v>
      </c>
      <c r="U89" s="222">
        <v>0.26300000000000001</v>
      </c>
      <c r="V89" s="222">
        <f>ROUND(E89*U89,2)</f>
        <v>85.41</v>
      </c>
      <c r="W89" s="222"/>
      <c r="X89" s="222" t="s">
        <v>285</v>
      </c>
      <c r="Y89" s="212"/>
      <c r="Z89" s="212"/>
      <c r="AA89" s="212"/>
      <c r="AB89" s="212"/>
      <c r="AC89" s="212"/>
      <c r="AD89" s="212"/>
      <c r="AE89" s="212"/>
      <c r="AF89" s="212"/>
      <c r="AG89" s="212" t="s">
        <v>390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5">
      <c r="A90" s="225" t="s">
        <v>258</v>
      </c>
      <c r="B90" s="226" t="s">
        <v>187</v>
      </c>
      <c r="C90" s="252" t="s">
        <v>188</v>
      </c>
      <c r="D90" s="227"/>
      <c r="E90" s="228"/>
      <c r="F90" s="229"/>
      <c r="G90" s="229">
        <f>SUMIF(AG91:AG112,"&lt;&gt;NOR",G91:G112)</f>
        <v>0</v>
      </c>
      <c r="H90" s="229"/>
      <c r="I90" s="229">
        <f>SUM(I91:I112)</f>
        <v>0</v>
      </c>
      <c r="J90" s="229"/>
      <c r="K90" s="229">
        <f>SUM(K91:K112)</f>
        <v>0</v>
      </c>
      <c r="L90" s="229"/>
      <c r="M90" s="229">
        <f>SUM(M91:M112)</f>
        <v>0</v>
      </c>
      <c r="N90" s="229"/>
      <c r="O90" s="229">
        <f>SUM(O91:O112)</f>
        <v>0.01</v>
      </c>
      <c r="P90" s="229"/>
      <c r="Q90" s="229">
        <f>SUM(Q91:Q112)</f>
        <v>134.76</v>
      </c>
      <c r="R90" s="229"/>
      <c r="S90" s="229"/>
      <c r="T90" s="230"/>
      <c r="U90" s="224"/>
      <c r="V90" s="224">
        <f>SUM(V91:V112)</f>
        <v>6807.2999999999993</v>
      </c>
      <c r="W90" s="224"/>
      <c r="X90" s="224"/>
      <c r="AG90" t="s">
        <v>259</v>
      </c>
    </row>
    <row r="91" spans="1:60" outlineLevel="1" x14ac:dyDescent="0.25">
      <c r="A91" s="235">
        <v>22</v>
      </c>
      <c r="B91" s="236" t="s">
        <v>1382</v>
      </c>
      <c r="C91" s="253" t="s">
        <v>1383</v>
      </c>
      <c r="D91" s="237" t="s">
        <v>283</v>
      </c>
      <c r="E91" s="238">
        <v>8.61</v>
      </c>
      <c r="F91" s="239"/>
      <c r="G91" s="240">
        <f>ROUND(E91*F91,2)</f>
        <v>0</v>
      </c>
      <c r="H91" s="239"/>
      <c r="I91" s="240">
        <f>ROUND(E91*H91,2)</f>
        <v>0</v>
      </c>
      <c r="J91" s="239"/>
      <c r="K91" s="240">
        <f>ROUND(E91*J91,2)</f>
        <v>0</v>
      </c>
      <c r="L91" s="240">
        <v>21</v>
      </c>
      <c r="M91" s="240">
        <f>G91*(1+L91/100)</f>
        <v>0</v>
      </c>
      <c r="N91" s="240">
        <v>1.47E-3</v>
      </c>
      <c r="O91" s="240">
        <f>ROUND(E91*N91,2)</f>
        <v>0.01</v>
      </c>
      <c r="P91" s="240">
        <v>2.4</v>
      </c>
      <c r="Q91" s="240">
        <f>ROUND(E91*P91,2)</f>
        <v>20.66</v>
      </c>
      <c r="R91" s="240" t="s">
        <v>537</v>
      </c>
      <c r="S91" s="240" t="s">
        <v>263</v>
      </c>
      <c r="T91" s="241" t="s">
        <v>263</v>
      </c>
      <c r="U91" s="222">
        <v>8.5</v>
      </c>
      <c r="V91" s="222">
        <f>ROUND(E91*U91,2)</f>
        <v>73.19</v>
      </c>
      <c r="W91" s="222"/>
      <c r="X91" s="222" t="s">
        <v>285</v>
      </c>
      <c r="Y91" s="212"/>
      <c r="Z91" s="212"/>
      <c r="AA91" s="212"/>
      <c r="AB91" s="212"/>
      <c r="AC91" s="212"/>
      <c r="AD91" s="212"/>
      <c r="AE91" s="212"/>
      <c r="AF91" s="212"/>
      <c r="AG91" s="212" t="s">
        <v>286</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1" outlineLevel="1" x14ac:dyDescent="0.25">
      <c r="A92" s="219"/>
      <c r="B92" s="220"/>
      <c r="C92" s="267" t="s">
        <v>1384</v>
      </c>
      <c r="D92" s="263"/>
      <c r="E92" s="263"/>
      <c r="F92" s="263"/>
      <c r="G92" s="263"/>
      <c r="H92" s="222"/>
      <c r="I92" s="222"/>
      <c r="J92" s="222"/>
      <c r="K92" s="222"/>
      <c r="L92" s="222"/>
      <c r="M92" s="222"/>
      <c r="N92" s="222"/>
      <c r="O92" s="222"/>
      <c r="P92" s="222"/>
      <c r="Q92" s="222"/>
      <c r="R92" s="222"/>
      <c r="S92" s="222"/>
      <c r="T92" s="222"/>
      <c r="U92" s="222"/>
      <c r="V92" s="222"/>
      <c r="W92" s="222"/>
      <c r="X92" s="222"/>
      <c r="Y92" s="212"/>
      <c r="Z92" s="212"/>
      <c r="AA92" s="212"/>
      <c r="AB92" s="212"/>
      <c r="AC92" s="212"/>
      <c r="AD92" s="212"/>
      <c r="AE92" s="212"/>
      <c r="AF92" s="212"/>
      <c r="AG92" s="212" t="s">
        <v>288</v>
      </c>
      <c r="AH92" s="212"/>
      <c r="AI92" s="212"/>
      <c r="AJ92" s="212"/>
      <c r="AK92" s="212"/>
      <c r="AL92" s="212"/>
      <c r="AM92" s="212"/>
      <c r="AN92" s="212"/>
      <c r="AO92" s="212"/>
      <c r="AP92" s="212"/>
      <c r="AQ92" s="212"/>
      <c r="AR92" s="212"/>
      <c r="AS92" s="212"/>
      <c r="AT92" s="212"/>
      <c r="AU92" s="212"/>
      <c r="AV92" s="212"/>
      <c r="AW92" s="212"/>
      <c r="AX92" s="212"/>
      <c r="AY92" s="212"/>
      <c r="AZ92" s="212"/>
      <c r="BA92" s="242" t="str">
        <f>C92</f>
        <v>nebo vybourání otvorů průřezové plochy přes 4 m2 ve zdivu železobetonovém, včetně pomocného lešení o výšce podlahy do 1900 mm a pro zatížení do 1,5 kPa  (150 kg/m2),</v>
      </c>
      <c r="BB92" s="212"/>
      <c r="BC92" s="212"/>
      <c r="BD92" s="212"/>
      <c r="BE92" s="212"/>
      <c r="BF92" s="212"/>
      <c r="BG92" s="212"/>
      <c r="BH92" s="212"/>
    </row>
    <row r="93" spans="1:60" outlineLevel="1" x14ac:dyDescent="0.25">
      <c r="A93" s="219"/>
      <c r="B93" s="220"/>
      <c r="C93" s="268" t="s">
        <v>1385</v>
      </c>
      <c r="D93" s="259"/>
      <c r="E93" s="260">
        <v>8.61</v>
      </c>
      <c r="F93" s="222"/>
      <c r="G93" s="222"/>
      <c r="H93" s="222"/>
      <c r="I93" s="222"/>
      <c r="J93" s="222"/>
      <c r="K93" s="222"/>
      <c r="L93" s="222"/>
      <c r="M93" s="222"/>
      <c r="N93" s="222"/>
      <c r="O93" s="222"/>
      <c r="P93" s="222"/>
      <c r="Q93" s="222"/>
      <c r="R93" s="222"/>
      <c r="S93" s="222"/>
      <c r="T93" s="222"/>
      <c r="U93" s="222"/>
      <c r="V93" s="222"/>
      <c r="W93" s="222"/>
      <c r="X93" s="222"/>
      <c r="Y93" s="212"/>
      <c r="Z93" s="212"/>
      <c r="AA93" s="212"/>
      <c r="AB93" s="212"/>
      <c r="AC93" s="212"/>
      <c r="AD93" s="212"/>
      <c r="AE93" s="212"/>
      <c r="AF93" s="212"/>
      <c r="AG93" s="212" t="s">
        <v>290</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0.399999999999999" outlineLevel="1" x14ac:dyDescent="0.25">
      <c r="A94" s="235">
        <v>23</v>
      </c>
      <c r="B94" s="236" t="s">
        <v>1386</v>
      </c>
      <c r="C94" s="253" t="s">
        <v>1387</v>
      </c>
      <c r="D94" s="237" t="s">
        <v>283</v>
      </c>
      <c r="E94" s="238">
        <v>0.34439999999999998</v>
      </c>
      <c r="F94" s="239"/>
      <c r="G94" s="240">
        <f>ROUND(E94*F94,2)</f>
        <v>0</v>
      </c>
      <c r="H94" s="239"/>
      <c r="I94" s="240">
        <f>ROUND(E94*H94,2)</f>
        <v>0</v>
      </c>
      <c r="J94" s="239"/>
      <c r="K94" s="240">
        <f>ROUND(E94*J94,2)</f>
        <v>0</v>
      </c>
      <c r="L94" s="240">
        <v>21</v>
      </c>
      <c r="M94" s="240">
        <f>G94*(1+L94/100)</f>
        <v>0</v>
      </c>
      <c r="N94" s="240">
        <v>0</v>
      </c>
      <c r="O94" s="240">
        <f>ROUND(E94*N94,2)</f>
        <v>0</v>
      </c>
      <c r="P94" s="240">
        <v>2.2000000000000002</v>
      </c>
      <c r="Q94" s="240">
        <f>ROUND(E94*P94,2)</f>
        <v>0.76</v>
      </c>
      <c r="R94" s="240" t="s">
        <v>537</v>
      </c>
      <c r="S94" s="240" t="s">
        <v>263</v>
      </c>
      <c r="T94" s="241" t="s">
        <v>263</v>
      </c>
      <c r="U94" s="222">
        <v>13.24</v>
      </c>
      <c r="V94" s="222">
        <f>ROUND(E94*U94,2)</f>
        <v>4.5599999999999996</v>
      </c>
      <c r="W94" s="222"/>
      <c r="X94" s="222" t="s">
        <v>285</v>
      </c>
      <c r="Y94" s="212"/>
      <c r="Z94" s="212"/>
      <c r="AA94" s="212"/>
      <c r="AB94" s="212"/>
      <c r="AC94" s="212"/>
      <c r="AD94" s="212"/>
      <c r="AE94" s="212"/>
      <c r="AF94" s="212"/>
      <c r="AG94" s="212" t="s">
        <v>286</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19"/>
      <c r="B95" s="220"/>
      <c r="C95" s="268" t="s">
        <v>1388</v>
      </c>
      <c r="D95" s="259"/>
      <c r="E95" s="260">
        <v>0.34439999999999998</v>
      </c>
      <c r="F95" s="222"/>
      <c r="G95" s="222"/>
      <c r="H95" s="222"/>
      <c r="I95" s="222"/>
      <c r="J95" s="222"/>
      <c r="K95" s="222"/>
      <c r="L95" s="222"/>
      <c r="M95" s="222"/>
      <c r="N95" s="222"/>
      <c r="O95" s="222"/>
      <c r="P95" s="222"/>
      <c r="Q95" s="222"/>
      <c r="R95" s="222"/>
      <c r="S95" s="222"/>
      <c r="T95" s="222"/>
      <c r="U95" s="222"/>
      <c r="V95" s="222"/>
      <c r="W95" s="222"/>
      <c r="X95" s="222"/>
      <c r="Y95" s="212"/>
      <c r="Z95" s="212"/>
      <c r="AA95" s="212"/>
      <c r="AB95" s="212"/>
      <c r="AC95" s="212"/>
      <c r="AD95" s="212"/>
      <c r="AE95" s="212"/>
      <c r="AF95" s="212"/>
      <c r="AG95" s="212" t="s">
        <v>290</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0.399999999999999" outlineLevel="1" x14ac:dyDescent="0.25">
      <c r="A96" s="235">
        <v>24</v>
      </c>
      <c r="B96" s="236" t="s">
        <v>545</v>
      </c>
      <c r="C96" s="253" t="s">
        <v>546</v>
      </c>
      <c r="D96" s="237" t="s">
        <v>283</v>
      </c>
      <c r="E96" s="238">
        <v>48.108370000000001</v>
      </c>
      <c r="F96" s="239"/>
      <c r="G96" s="240">
        <f>ROUND(E96*F96,2)</f>
        <v>0</v>
      </c>
      <c r="H96" s="239"/>
      <c r="I96" s="240">
        <f>ROUND(E96*H96,2)</f>
        <v>0</v>
      </c>
      <c r="J96" s="239"/>
      <c r="K96" s="240">
        <f>ROUND(E96*J96,2)</f>
        <v>0</v>
      </c>
      <c r="L96" s="240">
        <v>21</v>
      </c>
      <c r="M96" s="240">
        <f>G96*(1+L96/100)</f>
        <v>0</v>
      </c>
      <c r="N96" s="240">
        <v>0</v>
      </c>
      <c r="O96" s="240">
        <f>ROUND(E96*N96,2)</f>
        <v>0</v>
      </c>
      <c r="P96" s="240">
        <v>2.2000000000000002</v>
      </c>
      <c r="Q96" s="240">
        <f>ROUND(E96*P96,2)</f>
        <v>105.84</v>
      </c>
      <c r="R96" s="240" t="s">
        <v>537</v>
      </c>
      <c r="S96" s="240" t="s">
        <v>263</v>
      </c>
      <c r="T96" s="241" t="s">
        <v>263</v>
      </c>
      <c r="U96" s="222">
        <v>3.9769999999999999</v>
      </c>
      <c r="V96" s="222">
        <f>ROUND(E96*U96,2)</f>
        <v>191.33</v>
      </c>
      <c r="W96" s="222"/>
      <c r="X96" s="222" t="s">
        <v>285</v>
      </c>
      <c r="Y96" s="212"/>
      <c r="Z96" s="212"/>
      <c r="AA96" s="212"/>
      <c r="AB96" s="212"/>
      <c r="AC96" s="212"/>
      <c r="AD96" s="212"/>
      <c r="AE96" s="212"/>
      <c r="AF96" s="212"/>
      <c r="AG96" s="212" t="s">
        <v>286</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19"/>
      <c r="B97" s="220"/>
      <c r="C97" s="268" t="s">
        <v>1389</v>
      </c>
      <c r="D97" s="259"/>
      <c r="E97" s="260">
        <v>25.184249999999999</v>
      </c>
      <c r="F97" s="222"/>
      <c r="G97" s="222"/>
      <c r="H97" s="222"/>
      <c r="I97" s="222"/>
      <c r="J97" s="222"/>
      <c r="K97" s="222"/>
      <c r="L97" s="222"/>
      <c r="M97" s="222"/>
      <c r="N97" s="222"/>
      <c r="O97" s="222"/>
      <c r="P97" s="222"/>
      <c r="Q97" s="222"/>
      <c r="R97" s="222"/>
      <c r="S97" s="222"/>
      <c r="T97" s="222"/>
      <c r="U97" s="222"/>
      <c r="V97" s="222"/>
      <c r="W97" s="222"/>
      <c r="X97" s="222"/>
      <c r="Y97" s="212"/>
      <c r="Z97" s="212"/>
      <c r="AA97" s="212"/>
      <c r="AB97" s="212"/>
      <c r="AC97" s="212"/>
      <c r="AD97" s="212"/>
      <c r="AE97" s="212"/>
      <c r="AF97" s="212"/>
      <c r="AG97" s="212" t="s">
        <v>290</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19"/>
      <c r="B98" s="220"/>
      <c r="C98" s="268" t="s">
        <v>1390</v>
      </c>
      <c r="D98" s="259"/>
      <c r="E98" s="260">
        <v>22.924130000000002</v>
      </c>
      <c r="F98" s="222"/>
      <c r="G98" s="222"/>
      <c r="H98" s="222"/>
      <c r="I98" s="222"/>
      <c r="J98" s="222"/>
      <c r="K98" s="222"/>
      <c r="L98" s="222"/>
      <c r="M98" s="222"/>
      <c r="N98" s="222"/>
      <c r="O98" s="222"/>
      <c r="P98" s="222"/>
      <c r="Q98" s="222"/>
      <c r="R98" s="222"/>
      <c r="S98" s="222"/>
      <c r="T98" s="222"/>
      <c r="U98" s="222"/>
      <c r="V98" s="222"/>
      <c r="W98" s="222"/>
      <c r="X98" s="222"/>
      <c r="Y98" s="212"/>
      <c r="Z98" s="212"/>
      <c r="AA98" s="212"/>
      <c r="AB98" s="212"/>
      <c r="AC98" s="212"/>
      <c r="AD98" s="212"/>
      <c r="AE98" s="212"/>
      <c r="AF98" s="212"/>
      <c r="AG98" s="212" t="s">
        <v>290</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ht="20.399999999999999" outlineLevel="1" x14ac:dyDescent="0.25">
      <c r="A99" s="235">
        <v>25</v>
      </c>
      <c r="B99" s="236" t="s">
        <v>551</v>
      </c>
      <c r="C99" s="253" t="s">
        <v>552</v>
      </c>
      <c r="D99" s="237" t="s">
        <v>283</v>
      </c>
      <c r="E99" s="238">
        <v>48.108370000000001</v>
      </c>
      <c r="F99" s="239"/>
      <c r="G99" s="240">
        <f>ROUND(E99*F99,2)</f>
        <v>0</v>
      </c>
      <c r="H99" s="239"/>
      <c r="I99" s="240">
        <f>ROUND(E99*H99,2)</f>
        <v>0</v>
      </c>
      <c r="J99" s="239"/>
      <c r="K99" s="240">
        <f>ROUND(E99*J99,2)</f>
        <v>0</v>
      </c>
      <c r="L99" s="240">
        <v>21</v>
      </c>
      <c r="M99" s="240">
        <f>G99*(1+L99/100)</f>
        <v>0</v>
      </c>
      <c r="N99" s="240">
        <v>0</v>
      </c>
      <c r="O99" s="240">
        <f>ROUND(E99*N99,2)</f>
        <v>0</v>
      </c>
      <c r="P99" s="240">
        <v>0</v>
      </c>
      <c r="Q99" s="240">
        <f>ROUND(E99*P99,2)</f>
        <v>0</v>
      </c>
      <c r="R99" s="240" t="s">
        <v>537</v>
      </c>
      <c r="S99" s="240" t="s">
        <v>263</v>
      </c>
      <c r="T99" s="241" t="s">
        <v>263</v>
      </c>
      <c r="U99" s="222">
        <v>4.8280000000000003</v>
      </c>
      <c r="V99" s="222">
        <f>ROUND(E99*U99,2)</f>
        <v>232.27</v>
      </c>
      <c r="W99" s="222"/>
      <c r="X99" s="222" t="s">
        <v>285</v>
      </c>
      <c r="Y99" s="212"/>
      <c r="Z99" s="212"/>
      <c r="AA99" s="212"/>
      <c r="AB99" s="212"/>
      <c r="AC99" s="212"/>
      <c r="AD99" s="212"/>
      <c r="AE99" s="212"/>
      <c r="AF99" s="212"/>
      <c r="AG99" s="212" t="s">
        <v>286</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19"/>
      <c r="B100" s="220"/>
      <c r="C100" s="268" t="s">
        <v>1389</v>
      </c>
      <c r="D100" s="259"/>
      <c r="E100" s="260">
        <v>25.184249999999999</v>
      </c>
      <c r="F100" s="222"/>
      <c r="G100" s="222"/>
      <c r="H100" s="222"/>
      <c r="I100" s="222"/>
      <c r="J100" s="222"/>
      <c r="K100" s="222"/>
      <c r="L100" s="222"/>
      <c r="M100" s="222"/>
      <c r="N100" s="222"/>
      <c r="O100" s="222"/>
      <c r="P100" s="222"/>
      <c r="Q100" s="222"/>
      <c r="R100" s="222"/>
      <c r="S100" s="222"/>
      <c r="T100" s="222"/>
      <c r="U100" s="222"/>
      <c r="V100" s="222"/>
      <c r="W100" s="222"/>
      <c r="X100" s="222"/>
      <c r="Y100" s="212"/>
      <c r="Z100" s="212"/>
      <c r="AA100" s="212"/>
      <c r="AB100" s="212"/>
      <c r="AC100" s="212"/>
      <c r="AD100" s="212"/>
      <c r="AE100" s="212"/>
      <c r="AF100" s="212"/>
      <c r="AG100" s="212" t="s">
        <v>290</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19"/>
      <c r="B101" s="220"/>
      <c r="C101" s="268" t="s">
        <v>1390</v>
      </c>
      <c r="D101" s="259"/>
      <c r="E101" s="260">
        <v>22.924130000000002</v>
      </c>
      <c r="F101" s="222"/>
      <c r="G101" s="222"/>
      <c r="H101" s="222"/>
      <c r="I101" s="222"/>
      <c r="J101" s="222"/>
      <c r="K101" s="222"/>
      <c r="L101" s="222"/>
      <c r="M101" s="222"/>
      <c r="N101" s="222"/>
      <c r="O101" s="222"/>
      <c r="P101" s="222"/>
      <c r="Q101" s="222"/>
      <c r="R101" s="222"/>
      <c r="S101" s="222"/>
      <c r="T101" s="222"/>
      <c r="U101" s="222"/>
      <c r="V101" s="222"/>
      <c r="W101" s="222"/>
      <c r="X101" s="222"/>
      <c r="Y101" s="212"/>
      <c r="Z101" s="212"/>
      <c r="AA101" s="212"/>
      <c r="AB101" s="212"/>
      <c r="AC101" s="212"/>
      <c r="AD101" s="212"/>
      <c r="AE101" s="212"/>
      <c r="AF101" s="212"/>
      <c r="AG101" s="212" t="s">
        <v>290</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0.399999999999999" outlineLevel="1" x14ac:dyDescent="0.25">
      <c r="A102" s="235">
        <v>26</v>
      </c>
      <c r="B102" s="236" t="s">
        <v>1391</v>
      </c>
      <c r="C102" s="253" t="s">
        <v>1392</v>
      </c>
      <c r="D102" s="237" t="s">
        <v>309</v>
      </c>
      <c r="E102" s="238">
        <v>375.03</v>
      </c>
      <c r="F102" s="239"/>
      <c r="G102" s="240">
        <f>ROUND(E102*F102,2)</f>
        <v>0</v>
      </c>
      <c r="H102" s="239"/>
      <c r="I102" s="240">
        <f>ROUND(E102*H102,2)</f>
        <v>0</v>
      </c>
      <c r="J102" s="239"/>
      <c r="K102" s="240">
        <f>ROUND(E102*J102,2)</f>
        <v>0</v>
      </c>
      <c r="L102" s="240">
        <v>21</v>
      </c>
      <c r="M102" s="240">
        <f>G102*(1+L102/100)</f>
        <v>0</v>
      </c>
      <c r="N102" s="240">
        <v>0</v>
      </c>
      <c r="O102" s="240">
        <f>ROUND(E102*N102,2)</f>
        <v>0</v>
      </c>
      <c r="P102" s="240">
        <v>0.02</v>
      </c>
      <c r="Q102" s="240">
        <f>ROUND(E102*P102,2)</f>
        <v>7.5</v>
      </c>
      <c r="R102" s="240" t="s">
        <v>537</v>
      </c>
      <c r="S102" s="240" t="s">
        <v>263</v>
      </c>
      <c r="T102" s="241" t="s">
        <v>263</v>
      </c>
      <c r="U102" s="222">
        <v>0.13</v>
      </c>
      <c r="V102" s="222">
        <f>ROUND(E102*U102,2)</f>
        <v>48.75</v>
      </c>
      <c r="W102" s="222"/>
      <c r="X102" s="222" t="s">
        <v>285</v>
      </c>
      <c r="Y102" s="212"/>
      <c r="Z102" s="212"/>
      <c r="AA102" s="212"/>
      <c r="AB102" s="212"/>
      <c r="AC102" s="212"/>
      <c r="AD102" s="212"/>
      <c r="AE102" s="212"/>
      <c r="AF102" s="212"/>
      <c r="AG102" s="212" t="s">
        <v>286</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19"/>
      <c r="B103" s="220"/>
      <c r="C103" s="268" t="s">
        <v>1367</v>
      </c>
      <c r="D103" s="259"/>
      <c r="E103" s="260">
        <v>137.22</v>
      </c>
      <c r="F103" s="222"/>
      <c r="G103" s="222"/>
      <c r="H103" s="222"/>
      <c r="I103" s="222"/>
      <c r="J103" s="222"/>
      <c r="K103" s="222"/>
      <c r="L103" s="222"/>
      <c r="M103" s="222"/>
      <c r="N103" s="222"/>
      <c r="O103" s="222"/>
      <c r="P103" s="222"/>
      <c r="Q103" s="222"/>
      <c r="R103" s="222"/>
      <c r="S103" s="222"/>
      <c r="T103" s="222"/>
      <c r="U103" s="222"/>
      <c r="V103" s="222"/>
      <c r="W103" s="222"/>
      <c r="X103" s="222"/>
      <c r="Y103" s="212"/>
      <c r="Z103" s="212"/>
      <c r="AA103" s="212"/>
      <c r="AB103" s="212"/>
      <c r="AC103" s="212"/>
      <c r="AD103" s="212"/>
      <c r="AE103" s="212"/>
      <c r="AF103" s="212"/>
      <c r="AG103" s="212" t="s">
        <v>290</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19"/>
      <c r="B104" s="220"/>
      <c r="C104" s="268" t="s">
        <v>1393</v>
      </c>
      <c r="D104" s="259"/>
      <c r="E104" s="260">
        <v>180.81</v>
      </c>
      <c r="F104" s="222"/>
      <c r="G104" s="222"/>
      <c r="H104" s="222"/>
      <c r="I104" s="222"/>
      <c r="J104" s="222"/>
      <c r="K104" s="222"/>
      <c r="L104" s="222"/>
      <c r="M104" s="222"/>
      <c r="N104" s="222"/>
      <c r="O104" s="222"/>
      <c r="P104" s="222"/>
      <c r="Q104" s="222"/>
      <c r="R104" s="222"/>
      <c r="S104" s="222"/>
      <c r="T104" s="222"/>
      <c r="U104" s="222"/>
      <c r="V104" s="222"/>
      <c r="W104" s="222"/>
      <c r="X104" s="222"/>
      <c r="Y104" s="212"/>
      <c r="Z104" s="212"/>
      <c r="AA104" s="212"/>
      <c r="AB104" s="212"/>
      <c r="AC104" s="212"/>
      <c r="AD104" s="212"/>
      <c r="AE104" s="212"/>
      <c r="AF104" s="212"/>
      <c r="AG104" s="212" t="s">
        <v>290</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5">
      <c r="A105" s="219"/>
      <c r="B105" s="220"/>
      <c r="C105" s="268" t="s">
        <v>1377</v>
      </c>
      <c r="D105" s="259"/>
      <c r="E105" s="260">
        <v>57</v>
      </c>
      <c r="F105" s="222"/>
      <c r="G105" s="222"/>
      <c r="H105" s="222"/>
      <c r="I105" s="222"/>
      <c r="J105" s="222"/>
      <c r="K105" s="222"/>
      <c r="L105" s="222"/>
      <c r="M105" s="222"/>
      <c r="N105" s="222"/>
      <c r="O105" s="222"/>
      <c r="P105" s="222"/>
      <c r="Q105" s="222"/>
      <c r="R105" s="222"/>
      <c r="S105" s="222"/>
      <c r="T105" s="222"/>
      <c r="U105" s="222"/>
      <c r="V105" s="222"/>
      <c r="W105" s="222"/>
      <c r="X105" s="222"/>
      <c r="Y105" s="212"/>
      <c r="Z105" s="212"/>
      <c r="AA105" s="212"/>
      <c r="AB105" s="212"/>
      <c r="AC105" s="212"/>
      <c r="AD105" s="212"/>
      <c r="AE105" s="212"/>
      <c r="AF105" s="212"/>
      <c r="AG105" s="212" t="s">
        <v>290</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44">
        <v>27</v>
      </c>
      <c r="B106" s="245" t="s">
        <v>631</v>
      </c>
      <c r="C106" s="255" t="s">
        <v>632</v>
      </c>
      <c r="D106" s="246" t="s">
        <v>512</v>
      </c>
      <c r="E106" s="247">
        <v>408</v>
      </c>
      <c r="F106" s="248"/>
      <c r="G106" s="249">
        <f>ROUND(E106*F106,2)</f>
        <v>0</v>
      </c>
      <c r="H106" s="248"/>
      <c r="I106" s="249">
        <f>ROUND(E106*H106,2)</f>
        <v>0</v>
      </c>
      <c r="J106" s="248"/>
      <c r="K106" s="249">
        <f>ROUND(E106*J106,2)</f>
        <v>0</v>
      </c>
      <c r="L106" s="249">
        <v>21</v>
      </c>
      <c r="M106" s="249">
        <f>G106*(1+L106/100)</f>
        <v>0</v>
      </c>
      <c r="N106" s="249">
        <v>0</v>
      </c>
      <c r="O106" s="249">
        <f>ROUND(E106*N106,2)</f>
        <v>0</v>
      </c>
      <c r="P106" s="249">
        <v>0</v>
      </c>
      <c r="Q106" s="249">
        <f>ROUND(E106*P106,2)</f>
        <v>0</v>
      </c>
      <c r="R106" s="249"/>
      <c r="S106" s="249" t="s">
        <v>315</v>
      </c>
      <c r="T106" s="250" t="s">
        <v>264</v>
      </c>
      <c r="U106" s="222">
        <v>0</v>
      </c>
      <c r="V106" s="222">
        <f>ROUND(E106*U106,2)</f>
        <v>0</v>
      </c>
      <c r="W106" s="222"/>
      <c r="X106" s="222" t="s">
        <v>285</v>
      </c>
      <c r="Y106" s="212"/>
      <c r="Z106" s="212"/>
      <c r="AA106" s="212"/>
      <c r="AB106" s="212"/>
      <c r="AC106" s="212"/>
      <c r="AD106" s="212"/>
      <c r="AE106" s="212"/>
      <c r="AF106" s="212"/>
      <c r="AG106" s="212" t="s">
        <v>286</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5">
        <v>28</v>
      </c>
      <c r="B107" s="236" t="s">
        <v>642</v>
      </c>
      <c r="C107" s="253" t="s">
        <v>643</v>
      </c>
      <c r="D107" s="237" t="s">
        <v>349</v>
      </c>
      <c r="E107" s="238">
        <v>134.76069000000001</v>
      </c>
      <c r="F107" s="239"/>
      <c r="G107" s="240">
        <f>ROUND(E107*F107,2)</f>
        <v>0</v>
      </c>
      <c r="H107" s="239"/>
      <c r="I107" s="240">
        <f>ROUND(E107*H107,2)</f>
        <v>0</v>
      </c>
      <c r="J107" s="239"/>
      <c r="K107" s="240">
        <f>ROUND(E107*J107,2)</f>
        <v>0</v>
      </c>
      <c r="L107" s="240">
        <v>21</v>
      </c>
      <c r="M107" s="240">
        <f>G107*(1+L107/100)</f>
        <v>0</v>
      </c>
      <c r="N107" s="240">
        <v>0</v>
      </c>
      <c r="O107" s="240">
        <f>ROUND(E107*N107,2)</f>
        <v>0</v>
      </c>
      <c r="P107" s="240">
        <v>0</v>
      </c>
      <c r="Q107" s="240">
        <f>ROUND(E107*P107,2)</f>
        <v>0</v>
      </c>
      <c r="R107" s="240" t="s">
        <v>537</v>
      </c>
      <c r="S107" s="240" t="s">
        <v>263</v>
      </c>
      <c r="T107" s="241" t="s">
        <v>263</v>
      </c>
      <c r="U107" s="222">
        <v>7.84</v>
      </c>
      <c r="V107" s="222">
        <f>ROUND(E107*U107,2)</f>
        <v>1056.52</v>
      </c>
      <c r="W107" s="222"/>
      <c r="X107" s="222" t="s">
        <v>644</v>
      </c>
      <c r="Y107" s="212"/>
      <c r="Z107" s="212"/>
      <c r="AA107" s="212"/>
      <c r="AB107" s="212"/>
      <c r="AC107" s="212"/>
      <c r="AD107" s="212"/>
      <c r="AE107" s="212"/>
      <c r="AF107" s="212"/>
      <c r="AG107" s="212" t="s">
        <v>645</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5">
      <c r="A108" s="219"/>
      <c r="B108" s="220"/>
      <c r="C108" s="254" t="s">
        <v>646</v>
      </c>
      <c r="D108" s="243"/>
      <c r="E108" s="243"/>
      <c r="F108" s="243"/>
      <c r="G108" s="243"/>
      <c r="H108" s="222"/>
      <c r="I108" s="222"/>
      <c r="J108" s="222"/>
      <c r="K108" s="222"/>
      <c r="L108" s="222"/>
      <c r="M108" s="222"/>
      <c r="N108" s="222"/>
      <c r="O108" s="222"/>
      <c r="P108" s="222"/>
      <c r="Q108" s="222"/>
      <c r="R108" s="222"/>
      <c r="S108" s="222"/>
      <c r="T108" s="222"/>
      <c r="U108" s="222"/>
      <c r="V108" s="222"/>
      <c r="W108" s="222"/>
      <c r="X108" s="222"/>
      <c r="Y108" s="212"/>
      <c r="Z108" s="212"/>
      <c r="AA108" s="212"/>
      <c r="AB108" s="212"/>
      <c r="AC108" s="212"/>
      <c r="AD108" s="212"/>
      <c r="AE108" s="212"/>
      <c r="AF108" s="212"/>
      <c r="AG108" s="212" t="s">
        <v>268</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44">
        <v>29</v>
      </c>
      <c r="B109" s="245" t="s">
        <v>647</v>
      </c>
      <c r="C109" s="255" t="s">
        <v>648</v>
      </c>
      <c r="D109" s="246" t="s">
        <v>349</v>
      </c>
      <c r="E109" s="247">
        <v>2695.2138799999998</v>
      </c>
      <c r="F109" s="248"/>
      <c r="G109" s="249">
        <f>ROUND(E109*F109,2)</f>
        <v>0</v>
      </c>
      <c r="H109" s="248"/>
      <c r="I109" s="249">
        <f>ROUND(E109*H109,2)</f>
        <v>0</v>
      </c>
      <c r="J109" s="248"/>
      <c r="K109" s="249">
        <f>ROUND(E109*J109,2)</f>
        <v>0</v>
      </c>
      <c r="L109" s="249">
        <v>21</v>
      </c>
      <c r="M109" s="249">
        <f>G109*(1+L109/100)</f>
        <v>0</v>
      </c>
      <c r="N109" s="249">
        <v>0</v>
      </c>
      <c r="O109" s="249">
        <f>ROUND(E109*N109,2)</f>
        <v>0</v>
      </c>
      <c r="P109" s="249">
        <v>0</v>
      </c>
      <c r="Q109" s="249">
        <f>ROUND(E109*P109,2)</f>
        <v>0</v>
      </c>
      <c r="R109" s="249" t="s">
        <v>537</v>
      </c>
      <c r="S109" s="249" t="s">
        <v>263</v>
      </c>
      <c r="T109" s="250" t="s">
        <v>263</v>
      </c>
      <c r="U109" s="222">
        <v>0</v>
      </c>
      <c r="V109" s="222">
        <f>ROUND(E109*U109,2)</f>
        <v>0</v>
      </c>
      <c r="W109" s="222"/>
      <c r="X109" s="222" t="s">
        <v>644</v>
      </c>
      <c r="Y109" s="212"/>
      <c r="Z109" s="212"/>
      <c r="AA109" s="212"/>
      <c r="AB109" s="212"/>
      <c r="AC109" s="212"/>
      <c r="AD109" s="212"/>
      <c r="AE109" s="212"/>
      <c r="AF109" s="212"/>
      <c r="AG109" s="212" t="s">
        <v>645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44">
        <v>30</v>
      </c>
      <c r="B110" s="245" t="s">
        <v>649</v>
      </c>
      <c r="C110" s="255" t="s">
        <v>650</v>
      </c>
      <c r="D110" s="246" t="s">
        <v>349</v>
      </c>
      <c r="E110" s="247">
        <v>134.76069000000001</v>
      </c>
      <c r="F110" s="248"/>
      <c r="G110" s="249">
        <f>ROUND(E110*F110,2)</f>
        <v>0</v>
      </c>
      <c r="H110" s="248"/>
      <c r="I110" s="249">
        <f>ROUND(E110*H110,2)</f>
        <v>0</v>
      </c>
      <c r="J110" s="248"/>
      <c r="K110" s="249">
        <f>ROUND(E110*J110,2)</f>
        <v>0</v>
      </c>
      <c r="L110" s="249">
        <v>21</v>
      </c>
      <c r="M110" s="249">
        <f>G110*(1+L110/100)</f>
        <v>0</v>
      </c>
      <c r="N110" s="249">
        <v>0</v>
      </c>
      <c r="O110" s="249">
        <f>ROUND(E110*N110,2)</f>
        <v>0</v>
      </c>
      <c r="P110" s="249">
        <v>0</v>
      </c>
      <c r="Q110" s="249">
        <f>ROUND(E110*P110,2)</f>
        <v>0</v>
      </c>
      <c r="R110" s="249" t="s">
        <v>537</v>
      </c>
      <c r="S110" s="249" t="s">
        <v>263</v>
      </c>
      <c r="T110" s="250" t="s">
        <v>263</v>
      </c>
      <c r="U110" s="222">
        <v>15.071999999999999</v>
      </c>
      <c r="V110" s="222">
        <f>ROUND(E110*U110,2)</f>
        <v>2031.11</v>
      </c>
      <c r="W110" s="222"/>
      <c r="X110" s="222" t="s">
        <v>644</v>
      </c>
      <c r="Y110" s="212"/>
      <c r="Z110" s="212"/>
      <c r="AA110" s="212"/>
      <c r="AB110" s="212"/>
      <c r="AC110" s="212"/>
      <c r="AD110" s="212"/>
      <c r="AE110" s="212"/>
      <c r="AF110" s="212"/>
      <c r="AG110" s="212" t="s">
        <v>645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5">
      <c r="A111" s="244">
        <v>31</v>
      </c>
      <c r="B111" s="245" t="s">
        <v>651</v>
      </c>
      <c r="C111" s="255" t="s">
        <v>652</v>
      </c>
      <c r="D111" s="246" t="s">
        <v>349</v>
      </c>
      <c r="E111" s="247">
        <v>539.04277999999999</v>
      </c>
      <c r="F111" s="248"/>
      <c r="G111" s="249">
        <f>ROUND(E111*F111,2)</f>
        <v>0</v>
      </c>
      <c r="H111" s="248"/>
      <c r="I111" s="249">
        <f>ROUND(E111*H111,2)</f>
        <v>0</v>
      </c>
      <c r="J111" s="248"/>
      <c r="K111" s="249">
        <f>ROUND(E111*J111,2)</f>
        <v>0</v>
      </c>
      <c r="L111" s="249">
        <v>21</v>
      </c>
      <c r="M111" s="249">
        <f>G111*(1+L111/100)</f>
        <v>0</v>
      </c>
      <c r="N111" s="249">
        <v>0</v>
      </c>
      <c r="O111" s="249">
        <f>ROUND(E111*N111,2)</f>
        <v>0</v>
      </c>
      <c r="P111" s="249">
        <v>0</v>
      </c>
      <c r="Q111" s="249">
        <f>ROUND(E111*P111,2)</f>
        <v>0</v>
      </c>
      <c r="R111" s="249" t="s">
        <v>537</v>
      </c>
      <c r="S111" s="249" t="s">
        <v>263</v>
      </c>
      <c r="T111" s="250" t="s">
        <v>263</v>
      </c>
      <c r="U111" s="222">
        <v>5.88</v>
      </c>
      <c r="V111" s="222">
        <f>ROUND(E111*U111,2)</f>
        <v>3169.57</v>
      </c>
      <c r="W111" s="222"/>
      <c r="X111" s="222" t="s">
        <v>644</v>
      </c>
      <c r="Y111" s="212"/>
      <c r="Z111" s="212"/>
      <c r="AA111" s="212"/>
      <c r="AB111" s="212"/>
      <c r="AC111" s="212"/>
      <c r="AD111" s="212"/>
      <c r="AE111" s="212"/>
      <c r="AF111" s="212"/>
      <c r="AG111" s="212" t="s">
        <v>645</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5">
      <c r="A112" s="244">
        <v>32</v>
      </c>
      <c r="B112" s="245" t="s">
        <v>653</v>
      </c>
      <c r="C112" s="255" t="s">
        <v>654</v>
      </c>
      <c r="D112" s="246" t="s">
        <v>349</v>
      </c>
      <c r="E112" s="247">
        <v>134.76069000000001</v>
      </c>
      <c r="F112" s="248"/>
      <c r="G112" s="249">
        <f>ROUND(E112*F112,2)</f>
        <v>0</v>
      </c>
      <c r="H112" s="248"/>
      <c r="I112" s="249">
        <f>ROUND(E112*H112,2)</f>
        <v>0</v>
      </c>
      <c r="J112" s="248"/>
      <c r="K112" s="249">
        <f>ROUND(E112*J112,2)</f>
        <v>0</v>
      </c>
      <c r="L112" s="249">
        <v>21</v>
      </c>
      <c r="M112" s="249">
        <f>G112*(1+L112/100)</f>
        <v>0</v>
      </c>
      <c r="N112" s="249">
        <v>0</v>
      </c>
      <c r="O112" s="249">
        <f>ROUND(E112*N112,2)</f>
        <v>0</v>
      </c>
      <c r="P112" s="249">
        <v>0</v>
      </c>
      <c r="Q112" s="249">
        <f>ROUND(E112*P112,2)</f>
        <v>0</v>
      </c>
      <c r="R112" s="249" t="s">
        <v>537</v>
      </c>
      <c r="S112" s="249" t="s">
        <v>263</v>
      </c>
      <c r="T112" s="250" t="s">
        <v>263</v>
      </c>
      <c r="U112" s="222">
        <v>0</v>
      </c>
      <c r="V112" s="222">
        <f>ROUND(E112*U112,2)</f>
        <v>0</v>
      </c>
      <c r="W112" s="222"/>
      <c r="X112" s="222" t="s">
        <v>644</v>
      </c>
      <c r="Y112" s="212"/>
      <c r="Z112" s="212"/>
      <c r="AA112" s="212"/>
      <c r="AB112" s="212"/>
      <c r="AC112" s="212"/>
      <c r="AD112" s="212"/>
      <c r="AE112" s="212"/>
      <c r="AF112" s="212"/>
      <c r="AG112" s="212" t="s">
        <v>655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x14ac:dyDescent="0.25">
      <c r="A113" s="225" t="s">
        <v>258</v>
      </c>
      <c r="B113" s="226" t="s">
        <v>191</v>
      </c>
      <c r="C113" s="252" t="s">
        <v>192</v>
      </c>
      <c r="D113" s="227"/>
      <c r="E113" s="228"/>
      <c r="F113" s="229"/>
      <c r="G113" s="229">
        <f>SUMIF(AG114:AG115,"&lt;&gt;NOR",G114:G115)</f>
        <v>0</v>
      </c>
      <c r="H113" s="229"/>
      <c r="I113" s="229">
        <f>SUM(I114:I115)</f>
        <v>0</v>
      </c>
      <c r="J113" s="229"/>
      <c r="K113" s="229">
        <f>SUM(K114:K115)</f>
        <v>0</v>
      </c>
      <c r="L113" s="229"/>
      <c r="M113" s="229">
        <f>SUM(M114:M115)</f>
        <v>0</v>
      </c>
      <c r="N113" s="229"/>
      <c r="O113" s="229">
        <f>SUM(O114:O115)</f>
        <v>0</v>
      </c>
      <c r="P113" s="229"/>
      <c r="Q113" s="229">
        <f>SUM(Q114:Q115)</f>
        <v>0</v>
      </c>
      <c r="R113" s="229"/>
      <c r="S113" s="229"/>
      <c r="T113" s="230"/>
      <c r="U113" s="224"/>
      <c r="V113" s="224">
        <f>SUM(V114:V115)</f>
        <v>729.62</v>
      </c>
      <c r="W113" s="224"/>
      <c r="X113" s="224"/>
      <c r="AG113" t="s">
        <v>259</v>
      </c>
    </row>
    <row r="114" spans="1:60" ht="30.6" outlineLevel="1" x14ac:dyDescent="0.25">
      <c r="A114" s="235">
        <v>33</v>
      </c>
      <c r="B114" s="236" t="s">
        <v>656</v>
      </c>
      <c r="C114" s="253" t="s">
        <v>657</v>
      </c>
      <c r="D114" s="237" t="s">
        <v>349</v>
      </c>
      <c r="E114" s="238">
        <v>347.43642999999997</v>
      </c>
      <c r="F114" s="239"/>
      <c r="G114" s="240">
        <f>ROUND(E114*F114,2)</f>
        <v>0</v>
      </c>
      <c r="H114" s="239"/>
      <c r="I114" s="240">
        <f>ROUND(E114*H114,2)</f>
        <v>0</v>
      </c>
      <c r="J114" s="239"/>
      <c r="K114" s="240">
        <f>ROUND(E114*J114,2)</f>
        <v>0</v>
      </c>
      <c r="L114" s="240">
        <v>21</v>
      </c>
      <c r="M114" s="240">
        <f>G114*(1+L114/100)</f>
        <v>0</v>
      </c>
      <c r="N114" s="240">
        <v>0</v>
      </c>
      <c r="O114" s="240">
        <f>ROUND(E114*N114,2)</f>
        <v>0</v>
      </c>
      <c r="P114" s="240">
        <v>0</v>
      </c>
      <c r="Q114" s="240">
        <f>ROUND(E114*P114,2)</f>
        <v>0</v>
      </c>
      <c r="R114" s="240" t="s">
        <v>319</v>
      </c>
      <c r="S114" s="240" t="s">
        <v>263</v>
      </c>
      <c r="T114" s="241" t="s">
        <v>263</v>
      </c>
      <c r="U114" s="222">
        <v>2.1</v>
      </c>
      <c r="V114" s="222">
        <f>ROUND(E114*U114,2)</f>
        <v>729.62</v>
      </c>
      <c r="W114" s="222"/>
      <c r="X114" s="222" t="s">
        <v>658</v>
      </c>
      <c r="Y114" s="212"/>
      <c r="Z114" s="212"/>
      <c r="AA114" s="212"/>
      <c r="AB114" s="212"/>
      <c r="AC114" s="212"/>
      <c r="AD114" s="212"/>
      <c r="AE114" s="212"/>
      <c r="AF114" s="212"/>
      <c r="AG114" s="212" t="s">
        <v>659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19"/>
      <c r="B115" s="220"/>
      <c r="C115" s="267" t="s">
        <v>660</v>
      </c>
      <c r="D115" s="263"/>
      <c r="E115" s="263"/>
      <c r="F115" s="263"/>
      <c r="G115" s="263"/>
      <c r="H115" s="222"/>
      <c r="I115" s="222"/>
      <c r="J115" s="222"/>
      <c r="K115" s="222"/>
      <c r="L115" s="222"/>
      <c r="M115" s="222"/>
      <c r="N115" s="222"/>
      <c r="O115" s="222"/>
      <c r="P115" s="222"/>
      <c r="Q115" s="222"/>
      <c r="R115" s="222"/>
      <c r="S115" s="222"/>
      <c r="T115" s="222"/>
      <c r="U115" s="222"/>
      <c r="V115" s="222"/>
      <c r="W115" s="222"/>
      <c r="X115" s="222"/>
      <c r="Y115" s="212"/>
      <c r="Z115" s="212"/>
      <c r="AA115" s="212"/>
      <c r="AB115" s="212"/>
      <c r="AC115" s="212"/>
      <c r="AD115" s="212"/>
      <c r="AE115" s="212"/>
      <c r="AF115" s="212"/>
      <c r="AG115" s="212" t="s">
        <v>288</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x14ac:dyDescent="0.25">
      <c r="A116" s="225" t="s">
        <v>258</v>
      </c>
      <c r="B116" s="226" t="s">
        <v>212</v>
      </c>
      <c r="C116" s="252" t="s">
        <v>213</v>
      </c>
      <c r="D116" s="227"/>
      <c r="E116" s="228"/>
      <c r="F116" s="229"/>
      <c r="G116" s="229">
        <f>SUMIF(AG117:AG120,"&lt;&gt;NOR",G117:G120)</f>
        <v>0</v>
      </c>
      <c r="H116" s="229"/>
      <c r="I116" s="229">
        <f>SUM(I117:I120)</f>
        <v>0</v>
      </c>
      <c r="J116" s="229"/>
      <c r="K116" s="229">
        <f>SUM(K117:K120)</f>
        <v>0</v>
      </c>
      <c r="L116" s="229"/>
      <c r="M116" s="229">
        <f>SUM(M117:M120)</f>
        <v>0</v>
      </c>
      <c r="N116" s="229"/>
      <c r="O116" s="229">
        <f>SUM(O117:O120)</f>
        <v>0</v>
      </c>
      <c r="P116" s="229"/>
      <c r="Q116" s="229">
        <f>SUM(Q117:Q120)</f>
        <v>0</v>
      </c>
      <c r="R116" s="229"/>
      <c r="S116" s="229"/>
      <c r="T116" s="230"/>
      <c r="U116" s="224"/>
      <c r="V116" s="224">
        <f>SUM(V117:V120)</f>
        <v>0</v>
      </c>
      <c r="W116" s="224"/>
      <c r="X116" s="224"/>
      <c r="AG116" t="s">
        <v>259</v>
      </c>
    </row>
    <row r="117" spans="1:60" outlineLevel="1" x14ac:dyDescent="0.25">
      <c r="A117" s="235">
        <v>34</v>
      </c>
      <c r="B117" s="236" t="s">
        <v>690</v>
      </c>
      <c r="C117" s="253" t="s">
        <v>1394</v>
      </c>
      <c r="D117" s="237" t="s">
        <v>335</v>
      </c>
      <c r="E117" s="238">
        <v>2</v>
      </c>
      <c r="F117" s="239"/>
      <c r="G117" s="240">
        <f>ROUND(E117*F117,2)</f>
        <v>0</v>
      </c>
      <c r="H117" s="239"/>
      <c r="I117" s="240">
        <f>ROUND(E117*H117,2)</f>
        <v>0</v>
      </c>
      <c r="J117" s="239"/>
      <c r="K117" s="240">
        <f>ROUND(E117*J117,2)</f>
        <v>0</v>
      </c>
      <c r="L117" s="240">
        <v>21</v>
      </c>
      <c r="M117" s="240">
        <f>G117*(1+L117/100)</f>
        <v>0</v>
      </c>
      <c r="N117" s="240">
        <v>0</v>
      </c>
      <c r="O117" s="240">
        <f>ROUND(E117*N117,2)</f>
        <v>0</v>
      </c>
      <c r="P117" s="240">
        <v>0</v>
      </c>
      <c r="Q117" s="240">
        <f>ROUND(E117*P117,2)</f>
        <v>0</v>
      </c>
      <c r="R117" s="240"/>
      <c r="S117" s="240" t="s">
        <v>315</v>
      </c>
      <c r="T117" s="241" t="s">
        <v>264</v>
      </c>
      <c r="U117" s="222">
        <v>0</v>
      </c>
      <c r="V117" s="222">
        <f>ROUND(E117*U117,2)</f>
        <v>0</v>
      </c>
      <c r="W117" s="222"/>
      <c r="X117" s="222" t="s">
        <v>285</v>
      </c>
      <c r="Y117" s="212"/>
      <c r="Z117" s="212"/>
      <c r="AA117" s="212"/>
      <c r="AB117" s="212"/>
      <c r="AC117" s="212"/>
      <c r="AD117" s="212"/>
      <c r="AE117" s="212"/>
      <c r="AF117" s="212"/>
      <c r="AG117" s="212" t="s">
        <v>286</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19"/>
      <c r="B118" s="220"/>
      <c r="C118" s="268" t="s">
        <v>1395</v>
      </c>
      <c r="D118" s="259"/>
      <c r="E118" s="260">
        <v>2</v>
      </c>
      <c r="F118" s="222"/>
      <c r="G118" s="222"/>
      <c r="H118" s="222"/>
      <c r="I118" s="222"/>
      <c r="J118" s="222"/>
      <c r="K118" s="222"/>
      <c r="L118" s="222"/>
      <c r="M118" s="222"/>
      <c r="N118" s="222"/>
      <c r="O118" s="222"/>
      <c r="P118" s="222"/>
      <c r="Q118" s="222"/>
      <c r="R118" s="222"/>
      <c r="S118" s="222"/>
      <c r="T118" s="222"/>
      <c r="U118" s="222"/>
      <c r="V118" s="222"/>
      <c r="W118" s="222"/>
      <c r="X118" s="222"/>
      <c r="Y118" s="212"/>
      <c r="Z118" s="212"/>
      <c r="AA118" s="212"/>
      <c r="AB118" s="212"/>
      <c r="AC118" s="212"/>
      <c r="AD118" s="212"/>
      <c r="AE118" s="212"/>
      <c r="AF118" s="212"/>
      <c r="AG118" s="212" t="s">
        <v>290</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19">
        <v>35</v>
      </c>
      <c r="B119" s="220" t="s">
        <v>1396</v>
      </c>
      <c r="C119" s="273" t="s">
        <v>1397</v>
      </c>
      <c r="D119" s="221" t="s">
        <v>0</v>
      </c>
      <c r="E119" s="266"/>
      <c r="F119" s="223"/>
      <c r="G119" s="222">
        <f>ROUND(E119*F119,2)</f>
        <v>0</v>
      </c>
      <c r="H119" s="223"/>
      <c r="I119" s="222">
        <f>ROUND(E119*H119,2)</f>
        <v>0</v>
      </c>
      <c r="J119" s="223"/>
      <c r="K119" s="222">
        <f>ROUND(E119*J119,2)</f>
        <v>0</v>
      </c>
      <c r="L119" s="222">
        <v>21</v>
      </c>
      <c r="M119" s="222">
        <f>G119*(1+L119/100)</f>
        <v>0</v>
      </c>
      <c r="N119" s="222">
        <v>0</v>
      </c>
      <c r="O119" s="222">
        <f>ROUND(E119*N119,2)</f>
        <v>0</v>
      </c>
      <c r="P119" s="222">
        <v>0</v>
      </c>
      <c r="Q119" s="222">
        <f>ROUND(E119*P119,2)</f>
        <v>0</v>
      </c>
      <c r="R119" s="222" t="s">
        <v>1398</v>
      </c>
      <c r="S119" s="222" t="s">
        <v>263</v>
      </c>
      <c r="T119" s="222" t="s">
        <v>263</v>
      </c>
      <c r="U119" s="222">
        <v>0</v>
      </c>
      <c r="V119" s="222">
        <f>ROUND(E119*U119,2)</f>
        <v>0</v>
      </c>
      <c r="W119" s="222"/>
      <c r="X119" s="222" t="s">
        <v>658</v>
      </c>
      <c r="Y119" s="212"/>
      <c r="Z119" s="212"/>
      <c r="AA119" s="212"/>
      <c r="AB119" s="212"/>
      <c r="AC119" s="212"/>
      <c r="AD119" s="212"/>
      <c r="AE119" s="212"/>
      <c r="AF119" s="212"/>
      <c r="AG119" s="212" t="s">
        <v>659</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5">
      <c r="A120" s="219"/>
      <c r="B120" s="220"/>
      <c r="C120" s="270" t="s">
        <v>689</v>
      </c>
      <c r="D120" s="265"/>
      <c r="E120" s="265"/>
      <c r="F120" s="265"/>
      <c r="G120" s="265"/>
      <c r="H120" s="222"/>
      <c r="I120" s="222"/>
      <c r="J120" s="222"/>
      <c r="K120" s="222"/>
      <c r="L120" s="222"/>
      <c r="M120" s="222"/>
      <c r="N120" s="222"/>
      <c r="O120" s="222"/>
      <c r="P120" s="222"/>
      <c r="Q120" s="222"/>
      <c r="R120" s="222"/>
      <c r="S120" s="222"/>
      <c r="T120" s="222"/>
      <c r="U120" s="222"/>
      <c r="V120" s="222"/>
      <c r="W120" s="222"/>
      <c r="X120" s="222"/>
      <c r="Y120" s="212"/>
      <c r="Z120" s="212"/>
      <c r="AA120" s="212"/>
      <c r="AB120" s="212"/>
      <c r="AC120" s="212"/>
      <c r="AD120" s="212"/>
      <c r="AE120" s="212"/>
      <c r="AF120" s="212"/>
      <c r="AG120" s="212" t="s">
        <v>288</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x14ac:dyDescent="0.25">
      <c r="A121" s="225" t="s">
        <v>258</v>
      </c>
      <c r="B121" s="226" t="s">
        <v>216</v>
      </c>
      <c r="C121" s="252" t="s">
        <v>217</v>
      </c>
      <c r="D121" s="227"/>
      <c r="E121" s="228"/>
      <c r="F121" s="229"/>
      <c r="G121" s="229">
        <f>SUMIF(AG122:AG127,"&lt;&gt;NOR",G122:G127)</f>
        <v>0</v>
      </c>
      <c r="H121" s="229"/>
      <c r="I121" s="229">
        <f>SUM(I122:I127)</f>
        <v>0</v>
      </c>
      <c r="J121" s="229"/>
      <c r="K121" s="229">
        <f>SUM(K122:K127)</f>
        <v>0</v>
      </c>
      <c r="L121" s="229"/>
      <c r="M121" s="229">
        <f>SUM(M122:M127)</f>
        <v>0</v>
      </c>
      <c r="N121" s="229"/>
      <c r="O121" s="229">
        <f>SUM(O122:O127)</f>
        <v>0.69</v>
      </c>
      <c r="P121" s="229"/>
      <c r="Q121" s="229">
        <f>SUM(Q122:Q127)</f>
        <v>0</v>
      </c>
      <c r="R121" s="229"/>
      <c r="S121" s="229"/>
      <c r="T121" s="230"/>
      <c r="U121" s="224"/>
      <c r="V121" s="224">
        <f>SUM(V122:V127)</f>
        <v>154.32000000000002</v>
      </c>
      <c r="W121" s="224"/>
      <c r="X121" s="224"/>
      <c r="AG121" t="s">
        <v>259</v>
      </c>
    </row>
    <row r="122" spans="1:60" outlineLevel="1" x14ac:dyDescent="0.25">
      <c r="A122" s="244">
        <v>36</v>
      </c>
      <c r="B122" s="245" t="s">
        <v>734</v>
      </c>
      <c r="C122" s="255" t="s">
        <v>735</v>
      </c>
      <c r="D122" s="246" t="s">
        <v>309</v>
      </c>
      <c r="E122" s="247">
        <v>137.22</v>
      </c>
      <c r="F122" s="248"/>
      <c r="G122" s="249">
        <f>ROUND(E122*F122,2)</f>
        <v>0</v>
      </c>
      <c r="H122" s="248"/>
      <c r="I122" s="249">
        <f>ROUND(E122*H122,2)</f>
        <v>0</v>
      </c>
      <c r="J122" s="248"/>
      <c r="K122" s="249">
        <f>ROUND(E122*J122,2)</f>
        <v>0</v>
      </c>
      <c r="L122" s="249">
        <v>21</v>
      </c>
      <c r="M122" s="249">
        <f>G122*(1+L122/100)</f>
        <v>0</v>
      </c>
      <c r="N122" s="249">
        <v>0</v>
      </c>
      <c r="O122" s="249">
        <f>ROUND(E122*N122,2)</f>
        <v>0</v>
      </c>
      <c r="P122" s="249">
        <v>0</v>
      </c>
      <c r="Q122" s="249">
        <f>ROUND(E122*P122,2)</f>
        <v>0</v>
      </c>
      <c r="R122" s="249" t="s">
        <v>736</v>
      </c>
      <c r="S122" s="249" t="s">
        <v>263</v>
      </c>
      <c r="T122" s="250" t="s">
        <v>263</v>
      </c>
      <c r="U122" s="222">
        <v>0.05</v>
      </c>
      <c r="V122" s="222">
        <f>ROUND(E122*U122,2)</f>
        <v>6.86</v>
      </c>
      <c r="W122" s="222"/>
      <c r="X122" s="222" t="s">
        <v>285</v>
      </c>
      <c r="Y122" s="212"/>
      <c r="Z122" s="212"/>
      <c r="AA122" s="212"/>
      <c r="AB122" s="212"/>
      <c r="AC122" s="212"/>
      <c r="AD122" s="212"/>
      <c r="AE122" s="212"/>
      <c r="AF122" s="212"/>
      <c r="AG122" s="212" t="s">
        <v>737</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ht="20.399999999999999" outlineLevel="1" x14ac:dyDescent="0.25">
      <c r="A123" s="235">
        <v>37</v>
      </c>
      <c r="B123" s="236" t="s">
        <v>738</v>
      </c>
      <c r="C123" s="253" t="s">
        <v>739</v>
      </c>
      <c r="D123" s="237" t="s">
        <v>309</v>
      </c>
      <c r="E123" s="238">
        <v>137.22</v>
      </c>
      <c r="F123" s="239"/>
      <c r="G123" s="240">
        <f>ROUND(E123*F123,2)</f>
        <v>0</v>
      </c>
      <c r="H123" s="239"/>
      <c r="I123" s="240">
        <f>ROUND(E123*H123,2)</f>
        <v>0</v>
      </c>
      <c r="J123" s="239"/>
      <c r="K123" s="240">
        <f>ROUND(E123*J123,2)</f>
        <v>0</v>
      </c>
      <c r="L123" s="240">
        <v>21</v>
      </c>
      <c r="M123" s="240">
        <f>G123*(1+L123/100)</f>
        <v>0</v>
      </c>
      <c r="N123" s="240">
        <v>5.0299999999999997E-3</v>
      </c>
      <c r="O123" s="240">
        <f>ROUND(E123*N123,2)</f>
        <v>0.69</v>
      </c>
      <c r="P123" s="240">
        <v>0</v>
      </c>
      <c r="Q123" s="240">
        <f>ROUND(E123*P123,2)</f>
        <v>0</v>
      </c>
      <c r="R123" s="240" t="s">
        <v>736</v>
      </c>
      <c r="S123" s="240" t="s">
        <v>263</v>
      </c>
      <c r="T123" s="241" t="s">
        <v>263</v>
      </c>
      <c r="U123" s="222">
        <v>1.0746</v>
      </c>
      <c r="V123" s="222">
        <f>ROUND(E123*U123,2)</f>
        <v>147.46</v>
      </c>
      <c r="W123" s="222"/>
      <c r="X123" s="222" t="s">
        <v>285</v>
      </c>
      <c r="Y123" s="212"/>
      <c r="Z123" s="212"/>
      <c r="AA123" s="212"/>
      <c r="AB123" s="212"/>
      <c r="AC123" s="212"/>
      <c r="AD123" s="212"/>
      <c r="AE123" s="212"/>
      <c r="AF123" s="212"/>
      <c r="AG123" s="212" t="s">
        <v>737</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5">
      <c r="A124" s="219"/>
      <c r="B124" s="220"/>
      <c r="C124" s="268" t="s">
        <v>1367</v>
      </c>
      <c r="D124" s="259"/>
      <c r="E124" s="260">
        <v>137.22</v>
      </c>
      <c r="F124" s="222"/>
      <c r="G124" s="222"/>
      <c r="H124" s="222"/>
      <c r="I124" s="222"/>
      <c r="J124" s="222"/>
      <c r="K124" s="222"/>
      <c r="L124" s="222"/>
      <c r="M124" s="222"/>
      <c r="N124" s="222"/>
      <c r="O124" s="222"/>
      <c r="P124" s="222"/>
      <c r="Q124" s="222"/>
      <c r="R124" s="222"/>
      <c r="S124" s="222"/>
      <c r="T124" s="222"/>
      <c r="U124" s="222"/>
      <c r="V124" s="222"/>
      <c r="W124" s="222"/>
      <c r="X124" s="222"/>
      <c r="Y124" s="212"/>
      <c r="Z124" s="212"/>
      <c r="AA124" s="212"/>
      <c r="AB124" s="212"/>
      <c r="AC124" s="212"/>
      <c r="AD124" s="212"/>
      <c r="AE124" s="212"/>
      <c r="AF124" s="212"/>
      <c r="AG124" s="212" t="s">
        <v>290</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5">
      <c r="A125" s="235">
        <v>38</v>
      </c>
      <c r="B125" s="236" t="s">
        <v>744</v>
      </c>
      <c r="C125" s="253" t="s">
        <v>745</v>
      </c>
      <c r="D125" s="237" t="s">
        <v>309</v>
      </c>
      <c r="E125" s="238">
        <v>144.08099999999999</v>
      </c>
      <c r="F125" s="239"/>
      <c r="G125" s="240">
        <f>ROUND(E125*F125,2)</f>
        <v>0</v>
      </c>
      <c r="H125" s="239"/>
      <c r="I125" s="240">
        <f>ROUND(E125*H125,2)</f>
        <v>0</v>
      </c>
      <c r="J125" s="239"/>
      <c r="K125" s="240">
        <f>ROUND(E125*J125,2)</f>
        <v>0</v>
      </c>
      <c r="L125" s="240">
        <v>21</v>
      </c>
      <c r="M125" s="240">
        <f>G125*(1+L125/100)</f>
        <v>0</v>
      </c>
      <c r="N125" s="240">
        <v>0</v>
      </c>
      <c r="O125" s="240">
        <f>ROUND(E125*N125,2)</f>
        <v>0</v>
      </c>
      <c r="P125" s="240">
        <v>0</v>
      </c>
      <c r="Q125" s="240">
        <f>ROUND(E125*P125,2)</f>
        <v>0</v>
      </c>
      <c r="R125" s="240"/>
      <c r="S125" s="240" t="s">
        <v>315</v>
      </c>
      <c r="T125" s="241" t="s">
        <v>264</v>
      </c>
      <c r="U125" s="222">
        <v>0</v>
      </c>
      <c r="V125" s="222">
        <f>ROUND(E125*U125,2)</f>
        <v>0</v>
      </c>
      <c r="W125" s="222"/>
      <c r="X125" s="222" t="s">
        <v>515</v>
      </c>
      <c r="Y125" s="212"/>
      <c r="Z125" s="212"/>
      <c r="AA125" s="212"/>
      <c r="AB125" s="212"/>
      <c r="AC125" s="212"/>
      <c r="AD125" s="212"/>
      <c r="AE125" s="212"/>
      <c r="AF125" s="212"/>
      <c r="AG125" s="212" t="s">
        <v>746</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5">
      <c r="A126" s="219"/>
      <c r="B126" s="220"/>
      <c r="C126" s="268" t="s">
        <v>1399</v>
      </c>
      <c r="D126" s="259"/>
      <c r="E126" s="260">
        <v>144.08099999999999</v>
      </c>
      <c r="F126" s="222"/>
      <c r="G126" s="222"/>
      <c r="H126" s="222"/>
      <c r="I126" s="222"/>
      <c r="J126" s="222"/>
      <c r="K126" s="222"/>
      <c r="L126" s="222"/>
      <c r="M126" s="222"/>
      <c r="N126" s="222"/>
      <c r="O126" s="222"/>
      <c r="P126" s="222"/>
      <c r="Q126" s="222"/>
      <c r="R126" s="222"/>
      <c r="S126" s="222"/>
      <c r="T126" s="222"/>
      <c r="U126" s="222"/>
      <c r="V126" s="222"/>
      <c r="W126" s="222"/>
      <c r="X126" s="222"/>
      <c r="Y126" s="212"/>
      <c r="Z126" s="212"/>
      <c r="AA126" s="212"/>
      <c r="AB126" s="212"/>
      <c r="AC126" s="212"/>
      <c r="AD126" s="212"/>
      <c r="AE126" s="212"/>
      <c r="AF126" s="212"/>
      <c r="AG126" s="212" t="s">
        <v>290</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19">
        <v>39</v>
      </c>
      <c r="B127" s="220" t="s">
        <v>748</v>
      </c>
      <c r="C127" s="273" t="s">
        <v>749</v>
      </c>
      <c r="D127" s="221" t="s">
        <v>0</v>
      </c>
      <c r="E127" s="266"/>
      <c r="F127" s="223"/>
      <c r="G127" s="222">
        <f>ROUND(E127*F127,2)</f>
        <v>0</v>
      </c>
      <c r="H127" s="223"/>
      <c r="I127" s="222">
        <f>ROUND(E127*H127,2)</f>
        <v>0</v>
      </c>
      <c r="J127" s="223"/>
      <c r="K127" s="222">
        <f>ROUND(E127*J127,2)</f>
        <v>0</v>
      </c>
      <c r="L127" s="222">
        <v>21</v>
      </c>
      <c r="M127" s="222">
        <f>G127*(1+L127/100)</f>
        <v>0</v>
      </c>
      <c r="N127" s="222">
        <v>0</v>
      </c>
      <c r="O127" s="222">
        <f>ROUND(E127*N127,2)</f>
        <v>0</v>
      </c>
      <c r="P127" s="222">
        <v>0</v>
      </c>
      <c r="Q127" s="222">
        <f>ROUND(E127*P127,2)</f>
        <v>0</v>
      </c>
      <c r="R127" s="222" t="s">
        <v>736</v>
      </c>
      <c r="S127" s="222" t="s">
        <v>263</v>
      </c>
      <c r="T127" s="222" t="s">
        <v>263</v>
      </c>
      <c r="U127" s="222">
        <v>0</v>
      </c>
      <c r="V127" s="222">
        <f>ROUND(E127*U127,2)</f>
        <v>0</v>
      </c>
      <c r="W127" s="222"/>
      <c r="X127" s="222" t="s">
        <v>658</v>
      </c>
      <c r="Y127" s="212"/>
      <c r="Z127" s="212"/>
      <c r="AA127" s="212"/>
      <c r="AB127" s="212"/>
      <c r="AC127" s="212"/>
      <c r="AD127" s="212"/>
      <c r="AE127" s="212"/>
      <c r="AF127" s="212"/>
      <c r="AG127" s="212" t="s">
        <v>659</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x14ac:dyDescent="0.25">
      <c r="A128" s="225" t="s">
        <v>258</v>
      </c>
      <c r="B128" s="226" t="s">
        <v>218</v>
      </c>
      <c r="C128" s="252" t="s">
        <v>219</v>
      </c>
      <c r="D128" s="227"/>
      <c r="E128" s="228"/>
      <c r="F128" s="229"/>
      <c r="G128" s="229">
        <f>SUMIF(AG129:AG135,"&lt;&gt;NOR",G129:G135)</f>
        <v>0</v>
      </c>
      <c r="H128" s="229"/>
      <c r="I128" s="229">
        <f>SUM(I129:I135)</f>
        <v>0</v>
      </c>
      <c r="J128" s="229"/>
      <c r="K128" s="229">
        <f>SUM(K129:K135)</f>
        <v>0</v>
      </c>
      <c r="L128" s="229"/>
      <c r="M128" s="229">
        <f>SUM(M129:M135)</f>
        <v>0</v>
      </c>
      <c r="N128" s="229"/>
      <c r="O128" s="229">
        <f>SUM(O129:O135)</f>
        <v>0</v>
      </c>
      <c r="P128" s="229"/>
      <c r="Q128" s="229">
        <f>SUM(Q129:Q135)</f>
        <v>0</v>
      </c>
      <c r="R128" s="229"/>
      <c r="S128" s="229"/>
      <c r="T128" s="230"/>
      <c r="U128" s="224"/>
      <c r="V128" s="224">
        <f>SUM(V129:V135)</f>
        <v>47.13</v>
      </c>
      <c r="W128" s="224"/>
      <c r="X128" s="224"/>
      <c r="AG128" t="s">
        <v>259</v>
      </c>
    </row>
    <row r="129" spans="1:60" outlineLevel="1" x14ac:dyDescent="0.25">
      <c r="A129" s="235">
        <v>40</v>
      </c>
      <c r="B129" s="236" t="s">
        <v>750</v>
      </c>
      <c r="C129" s="253" t="s">
        <v>751</v>
      </c>
      <c r="D129" s="237" t="s">
        <v>309</v>
      </c>
      <c r="E129" s="238">
        <v>375.03</v>
      </c>
      <c r="F129" s="239"/>
      <c r="G129" s="240">
        <f>ROUND(E129*F129,2)</f>
        <v>0</v>
      </c>
      <c r="H129" s="239"/>
      <c r="I129" s="240">
        <f>ROUND(E129*H129,2)</f>
        <v>0</v>
      </c>
      <c r="J129" s="239"/>
      <c r="K129" s="240">
        <f>ROUND(E129*J129,2)</f>
        <v>0</v>
      </c>
      <c r="L129" s="240">
        <v>21</v>
      </c>
      <c r="M129" s="240">
        <f>G129*(1+L129/100)</f>
        <v>0</v>
      </c>
      <c r="N129" s="240">
        <v>0</v>
      </c>
      <c r="O129" s="240">
        <f>ROUND(E129*N129,2)</f>
        <v>0</v>
      </c>
      <c r="P129" s="240">
        <v>0</v>
      </c>
      <c r="Q129" s="240">
        <f>ROUND(E129*P129,2)</f>
        <v>0</v>
      </c>
      <c r="R129" s="240" t="s">
        <v>752</v>
      </c>
      <c r="S129" s="240" t="s">
        <v>263</v>
      </c>
      <c r="T129" s="241" t="s">
        <v>263</v>
      </c>
      <c r="U129" s="222">
        <v>4.3220000000000001E-2</v>
      </c>
      <c r="V129" s="222">
        <f>ROUND(E129*U129,2)</f>
        <v>16.21</v>
      </c>
      <c r="W129" s="222"/>
      <c r="X129" s="222" t="s">
        <v>285</v>
      </c>
      <c r="Y129" s="212"/>
      <c r="Z129" s="212"/>
      <c r="AA129" s="212"/>
      <c r="AB129" s="212"/>
      <c r="AC129" s="212"/>
      <c r="AD129" s="212"/>
      <c r="AE129" s="212"/>
      <c r="AF129" s="212"/>
      <c r="AG129" s="212" t="s">
        <v>286</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5">
      <c r="A130" s="219"/>
      <c r="B130" s="220"/>
      <c r="C130" s="268" t="s">
        <v>1367</v>
      </c>
      <c r="D130" s="259"/>
      <c r="E130" s="260">
        <v>137.22</v>
      </c>
      <c r="F130" s="222"/>
      <c r="G130" s="222"/>
      <c r="H130" s="222"/>
      <c r="I130" s="222"/>
      <c r="J130" s="222"/>
      <c r="K130" s="222"/>
      <c r="L130" s="222"/>
      <c r="M130" s="222"/>
      <c r="N130" s="222"/>
      <c r="O130" s="222"/>
      <c r="P130" s="222"/>
      <c r="Q130" s="222"/>
      <c r="R130" s="222"/>
      <c r="S130" s="222"/>
      <c r="T130" s="222"/>
      <c r="U130" s="222"/>
      <c r="V130" s="222"/>
      <c r="W130" s="222"/>
      <c r="X130" s="222"/>
      <c r="Y130" s="212"/>
      <c r="Z130" s="212"/>
      <c r="AA130" s="212"/>
      <c r="AB130" s="212"/>
      <c r="AC130" s="212"/>
      <c r="AD130" s="212"/>
      <c r="AE130" s="212"/>
      <c r="AF130" s="212"/>
      <c r="AG130" s="212" t="s">
        <v>290</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19"/>
      <c r="B131" s="220"/>
      <c r="C131" s="268" t="s">
        <v>1393</v>
      </c>
      <c r="D131" s="259"/>
      <c r="E131" s="260">
        <v>180.81</v>
      </c>
      <c r="F131" s="222"/>
      <c r="G131" s="222"/>
      <c r="H131" s="222"/>
      <c r="I131" s="222"/>
      <c r="J131" s="222"/>
      <c r="K131" s="222"/>
      <c r="L131" s="222"/>
      <c r="M131" s="222"/>
      <c r="N131" s="222"/>
      <c r="O131" s="222"/>
      <c r="P131" s="222"/>
      <c r="Q131" s="222"/>
      <c r="R131" s="222"/>
      <c r="S131" s="222"/>
      <c r="T131" s="222"/>
      <c r="U131" s="222"/>
      <c r="V131" s="222"/>
      <c r="W131" s="222"/>
      <c r="X131" s="222"/>
      <c r="Y131" s="212"/>
      <c r="Z131" s="212"/>
      <c r="AA131" s="212"/>
      <c r="AB131" s="212"/>
      <c r="AC131" s="212"/>
      <c r="AD131" s="212"/>
      <c r="AE131" s="212"/>
      <c r="AF131" s="212"/>
      <c r="AG131" s="212" t="s">
        <v>290</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5">
      <c r="A132" s="219"/>
      <c r="B132" s="220"/>
      <c r="C132" s="268" t="s">
        <v>1377</v>
      </c>
      <c r="D132" s="259"/>
      <c r="E132" s="260">
        <v>57</v>
      </c>
      <c r="F132" s="222"/>
      <c r="G132" s="222"/>
      <c r="H132" s="222"/>
      <c r="I132" s="222"/>
      <c r="J132" s="222"/>
      <c r="K132" s="222"/>
      <c r="L132" s="222"/>
      <c r="M132" s="222"/>
      <c r="N132" s="222"/>
      <c r="O132" s="222"/>
      <c r="P132" s="222"/>
      <c r="Q132" s="222"/>
      <c r="R132" s="222"/>
      <c r="S132" s="222"/>
      <c r="T132" s="222"/>
      <c r="U132" s="222"/>
      <c r="V132" s="222"/>
      <c r="W132" s="222"/>
      <c r="X132" s="222"/>
      <c r="Y132" s="212"/>
      <c r="Z132" s="212"/>
      <c r="AA132" s="212"/>
      <c r="AB132" s="212"/>
      <c r="AC132" s="212"/>
      <c r="AD132" s="212"/>
      <c r="AE132" s="212"/>
      <c r="AF132" s="212"/>
      <c r="AG132" s="212" t="s">
        <v>290</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20.399999999999999" outlineLevel="1" x14ac:dyDescent="0.25">
      <c r="A133" s="235">
        <v>41</v>
      </c>
      <c r="B133" s="236" t="s">
        <v>753</v>
      </c>
      <c r="C133" s="253" t="s">
        <v>754</v>
      </c>
      <c r="D133" s="237" t="s">
        <v>309</v>
      </c>
      <c r="E133" s="238">
        <v>237.81</v>
      </c>
      <c r="F133" s="239"/>
      <c r="G133" s="240">
        <f>ROUND(E133*F133,2)</f>
        <v>0</v>
      </c>
      <c r="H133" s="239"/>
      <c r="I133" s="240">
        <f>ROUND(E133*H133,2)</f>
        <v>0</v>
      </c>
      <c r="J133" s="239"/>
      <c r="K133" s="240">
        <f>ROUND(E133*J133,2)</f>
        <v>0</v>
      </c>
      <c r="L133" s="240">
        <v>21</v>
      </c>
      <c r="M133" s="240">
        <f>G133*(1+L133/100)</f>
        <v>0</v>
      </c>
      <c r="N133" s="240">
        <v>0</v>
      </c>
      <c r="O133" s="240">
        <f>ROUND(E133*N133,2)</f>
        <v>0</v>
      </c>
      <c r="P133" s="240">
        <v>0</v>
      </c>
      <c r="Q133" s="240">
        <f>ROUND(E133*P133,2)</f>
        <v>0</v>
      </c>
      <c r="R133" s="240" t="s">
        <v>752</v>
      </c>
      <c r="S133" s="240" t="s">
        <v>263</v>
      </c>
      <c r="T133" s="241" t="s">
        <v>263</v>
      </c>
      <c r="U133" s="222">
        <v>0.13</v>
      </c>
      <c r="V133" s="222">
        <f>ROUND(E133*U133,2)</f>
        <v>30.92</v>
      </c>
      <c r="W133" s="222"/>
      <c r="X133" s="222" t="s">
        <v>285</v>
      </c>
      <c r="Y133" s="212"/>
      <c r="Z133" s="212"/>
      <c r="AA133" s="212"/>
      <c r="AB133" s="212"/>
      <c r="AC133" s="212"/>
      <c r="AD133" s="212"/>
      <c r="AE133" s="212"/>
      <c r="AF133" s="212"/>
      <c r="AG133" s="212" t="s">
        <v>737</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19"/>
      <c r="B134" s="220"/>
      <c r="C134" s="268" t="s">
        <v>1376</v>
      </c>
      <c r="D134" s="259"/>
      <c r="E134" s="260">
        <v>180.81</v>
      </c>
      <c r="F134" s="222"/>
      <c r="G134" s="222"/>
      <c r="H134" s="222"/>
      <c r="I134" s="222"/>
      <c r="J134" s="222"/>
      <c r="K134" s="222"/>
      <c r="L134" s="222"/>
      <c r="M134" s="222"/>
      <c r="N134" s="222"/>
      <c r="O134" s="222"/>
      <c r="P134" s="222"/>
      <c r="Q134" s="222"/>
      <c r="R134" s="222"/>
      <c r="S134" s="222"/>
      <c r="T134" s="222"/>
      <c r="U134" s="222"/>
      <c r="V134" s="222"/>
      <c r="W134" s="222"/>
      <c r="X134" s="222"/>
      <c r="Y134" s="212"/>
      <c r="Z134" s="212"/>
      <c r="AA134" s="212"/>
      <c r="AB134" s="212"/>
      <c r="AC134" s="212"/>
      <c r="AD134" s="212"/>
      <c r="AE134" s="212"/>
      <c r="AF134" s="212"/>
      <c r="AG134" s="212" t="s">
        <v>290</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5">
      <c r="A135" s="219"/>
      <c r="B135" s="220"/>
      <c r="C135" s="268" t="s">
        <v>1377</v>
      </c>
      <c r="D135" s="259"/>
      <c r="E135" s="260">
        <v>57</v>
      </c>
      <c r="F135" s="222"/>
      <c r="G135" s="222"/>
      <c r="H135" s="222"/>
      <c r="I135" s="222"/>
      <c r="J135" s="222"/>
      <c r="K135" s="222"/>
      <c r="L135" s="222"/>
      <c r="M135" s="222"/>
      <c r="N135" s="222"/>
      <c r="O135" s="222"/>
      <c r="P135" s="222"/>
      <c r="Q135" s="222"/>
      <c r="R135" s="222"/>
      <c r="S135" s="222"/>
      <c r="T135" s="222"/>
      <c r="U135" s="222"/>
      <c r="V135" s="222"/>
      <c r="W135" s="222"/>
      <c r="X135" s="222"/>
      <c r="Y135" s="212"/>
      <c r="Z135" s="212"/>
      <c r="AA135" s="212"/>
      <c r="AB135" s="212"/>
      <c r="AC135" s="212"/>
      <c r="AD135" s="212"/>
      <c r="AE135" s="212"/>
      <c r="AF135" s="212"/>
      <c r="AG135" s="212" t="s">
        <v>290</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x14ac:dyDescent="0.25">
      <c r="A136" s="3"/>
      <c r="B136" s="4"/>
      <c r="C136" s="256"/>
      <c r="D136" s="6"/>
      <c r="E136" s="3"/>
      <c r="F136" s="3"/>
      <c r="G136" s="3"/>
      <c r="H136" s="3"/>
      <c r="I136" s="3"/>
      <c r="J136" s="3"/>
      <c r="K136" s="3"/>
      <c r="L136" s="3"/>
      <c r="M136" s="3"/>
      <c r="N136" s="3"/>
      <c r="O136" s="3"/>
      <c r="P136" s="3"/>
      <c r="Q136" s="3"/>
      <c r="R136" s="3"/>
      <c r="S136" s="3"/>
      <c r="T136" s="3"/>
      <c r="U136" s="3"/>
      <c r="V136" s="3"/>
      <c r="W136" s="3"/>
      <c r="X136" s="3"/>
      <c r="AE136">
        <v>15</v>
      </c>
      <c r="AF136">
        <v>21</v>
      </c>
      <c r="AG136" t="s">
        <v>245</v>
      </c>
    </row>
    <row r="137" spans="1:60" x14ac:dyDescent="0.25">
      <c r="A137" s="215"/>
      <c r="B137" s="216" t="s">
        <v>29</v>
      </c>
      <c r="C137" s="257"/>
      <c r="D137" s="217"/>
      <c r="E137" s="218"/>
      <c r="F137" s="218"/>
      <c r="G137" s="251">
        <f>G8+G24+G58+G74+G81+G85+G88+G90+G113+G116+G121+G128</f>
        <v>0</v>
      </c>
      <c r="H137" s="3"/>
      <c r="I137" s="3"/>
      <c r="J137" s="3"/>
      <c r="K137" s="3"/>
      <c r="L137" s="3"/>
      <c r="M137" s="3"/>
      <c r="N137" s="3"/>
      <c r="O137" s="3"/>
      <c r="P137" s="3"/>
      <c r="Q137" s="3"/>
      <c r="R137" s="3"/>
      <c r="S137" s="3"/>
      <c r="T137" s="3"/>
      <c r="U137" s="3"/>
      <c r="V137" s="3"/>
      <c r="W137" s="3"/>
      <c r="X137" s="3"/>
      <c r="AE137">
        <f>SUMIF(L7:L135,AE136,G7:G135)</f>
        <v>0</v>
      </c>
      <c r="AF137">
        <f>SUMIF(L7:L135,AF136,G7:G135)</f>
        <v>0</v>
      </c>
      <c r="AG137" t="s">
        <v>278</v>
      </c>
    </row>
    <row r="138" spans="1:60" x14ac:dyDescent="0.25">
      <c r="C138" s="258"/>
      <c r="D138" s="10"/>
      <c r="AG138" t="s">
        <v>279</v>
      </c>
    </row>
    <row r="139" spans="1:60" x14ac:dyDescent="0.25">
      <c r="D139" s="10"/>
    </row>
    <row r="140" spans="1:60" x14ac:dyDescent="0.25">
      <c r="D140" s="10"/>
    </row>
    <row r="141" spans="1:60" x14ac:dyDescent="0.25">
      <c r="D141" s="10"/>
    </row>
    <row r="142" spans="1:60" x14ac:dyDescent="0.25">
      <c r="D142" s="10"/>
    </row>
    <row r="143" spans="1:60" x14ac:dyDescent="0.25">
      <c r="D143" s="10"/>
    </row>
    <row r="144" spans="1:60"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YwskqOVAWAOtHxcuMfW23T/LCfi4JpXTAyPE4ikZ5RftkSj94Arpp44bhzfI7QUlS7x9VlCCDbpJ62qnz/HUg==" saltValue="Z99651Jed84xNEqoDn/1LQ==" spinCount="100000" sheet="1"/>
  <mergeCells count="27">
    <mergeCell ref="C108:G108"/>
    <mergeCell ref="C115:G115"/>
    <mergeCell ref="C120:G120"/>
    <mergeCell ref="C64:G64"/>
    <mergeCell ref="C68:G68"/>
    <mergeCell ref="C71:G71"/>
    <mergeCell ref="C76:G76"/>
    <mergeCell ref="C79:G79"/>
    <mergeCell ref="C92:G92"/>
    <mergeCell ref="C36:G36"/>
    <mergeCell ref="C41:G41"/>
    <mergeCell ref="C42:G42"/>
    <mergeCell ref="C43:G43"/>
    <mergeCell ref="C48:G48"/>
    <mergeCell ref="C60:G60"/>
    <mergeCell ref="C15:G15"/>
    <mergeCell ref="C17:G17"/>
    <mergeCell ref="C21:G21"/>
    <mergeCell ref="C26:G26"/>
    <mergeCell ref="C34:G34"/>
    <mergeCell ref="C35:G35"/>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02"/>
  <sheetViews>
    <sheetView showGridLines="0" tabSelected="1" topLeftCell="B1" zoomScaleNormal="100" zoomScaleSheetLayoutView="75" workbookViewId="0">
      <selection activeCell="D34" sqref="D34:E34"/>
    </sheetView>
  </sheetViews>
  <sheetFormatPr defaultColWidth="9" defaultRowHeight="13.2" x14ac:dyDescent="0.25"/>
  <cols>
    <col min="1" max="1" width="8.44140625" hidden="1" customWidth="1"/>
    <col min="2" max="2" width="13.44140625" customWidth="1"/>
    <col min="3" max="3" width="7.44140625" style="50" customWidth="1"/>
    <col min="4" max="4" width="13" style="50" customWidth="1"/>
    <col min="5" max="5" width="9.6640625" style="50" customWidth="1"/>
    <col min="6" max="6" width="11.6640625" customWidth="1"/>
    <col min="7" max="9" width="13" customWidth="1"/>
    <col min="10" max="10" width="5.5546875" customWidth="1"/>
    <col min="11" max="11" width="4.33203125" customWidth="1"/>
    <col min="12" max="15" width="10.6640625" customWidth="1"/>
    <col min="52" max="52" width="94" customWidth="1"/>
  </cols>
  <sheetData>
    <row r="1" spans="1:15" ht="33.75" customHeight="1" x14ac:dyDescent="0.25">
      <c r="A1" s="46" t="s">
        <v>36</v>
      </c>
      <c r="B1" s="73" t="s">
        <v>41</v>
      </c>
      <c r="C1" s="74"/>
      <c r="D1" s="74"/>
      <c r="E1" s="74"/>
      <c r="F1" s="74"/>
      <c r="G1" s="74"/>
      <c r="H1" s="74"/>
      <c r="I1" s="74"/>
      <c r="J1" s="75"/>
    </row>
    <row r="2" spans="1:15" ht="36" customHeight="1" x14ac:dyDescent="0.25">
      <c r="A2" s="2"/>
      <c r="B2" s="104" t="s">
        <v>22</v>
      </c>
      <c r="C2" s="105"/>
      <c r="D2" s="106" t="s">
        <v>43</v>
      </c>
      <c r="E2" s="107" t="s">
        <v>44</v>
      </c>
      <c r="F2" s="108"/>
      <c r="G2" s="108"/>
      <c r="H2" s="108"/>
      <c r="I2" s="108"/>
      <c r="J2" s="109"/>
      <c r="O2" s="1"/>
    </row>
    <row r="3" spans="1:15" ht="27" hidden="1" customHeight="1" x14ac:dyDescent="0.25">
      <c r="A3" s="2"/>
      <c r="B3" s="110"/>
      <c r="C3" s="105"/>
      <c r="D3" s="111"/>
      <c r="E3" s="112"/>
      <c r="F3" s="113"/>
      <c r="G3" s="113"/>
      <c r="H3" s="113"/>
      <c r="I3" s="113"/>
      <c r="J3" s="114"/>
    </row>
    <row r="4" spans="1:15" ht="23.25" customHeight="1" x14ac:dyDescent="0.25">
      <c r="A4" s="2"/>
      <c r="B4" s="115"/>
      <c r="C4" s="116"/>
      <c r="D4" s="117"/>
      <c r="E4" s="118"/>
      <c r="F4" s="118"/>
      <c r="G4" s="118"/>
      <c r="H4" s="118"/>
      <c r="I4" s="118"/>
      <c r="J4" s="119"/>
    </row>
    <row r="5" spans="1:15" ht="24" customHeight="1" x14ac:dyDescent="0.25">
      <c r="A5" s="2"/>
      <c r="B5" s="30" t="s">
        <v>42</v>
      </c>
      <c r="D5" s="120" t="s">
        <v>45</v>
      </c>
      <c r="E5" s="87"/>
      <c r="F5" s="87"/>
      <c r="G5" s="87"/>
      <c r="H5" s="18" t="s">
        <v>40</v>
      </c>
      <c r="I5" s="124" t="s">
        <v>49</v>
      </c>
      <c r="J5" s="8"/>
    </row>
    <row r="6" spans="1:15" ht="15.75" customHeight="1" x14ac:dyDescent="0.25">
      <c r="A6" s="2"/>
      <c r="B6" s="27"/>
      <c r="C6" s="52"/>
      <c r="D6" s="121" t="s">
        <v>46</v>
      </c>
      <c r="E6" s="88"/>
      <c r="F6" s="88"/>
      <c r="G6" s="88"/>
      <c r="H6" s="18" t="s">
        <v>34</v>
      </c>
      <c r="I6" s="124" t="s">
        <v>50</v>
      </c>
      <c r="J6" s="8"/>
    </row>
    <row r="7" spans="1:15" ht="15.75" customHeight="1" x14ac:dyDescent="0.25">
      <c r="A7" s="2"/>
      <c r="B7" s="28"/>
      <c r="C7" s="53"/>
      <c r="D7" s="123" t="s">
        <v>48</v>
      </c>
      <c r="E7" s="122" t="s">
        <v>47</v>
      </c>
      <c r="F7" s="89"/>
      <c r="G7" s="89"/>
      <c r="H7" s="23"/>
      <c r="I7" s="22"/>
      <c r="J7" s="33"/>
    </row>
    <row r="8" spans="1:15" ht="24" hidden="1" customHeight="1" x14ac:dyDescent="0.25">
      <c r="A8" s="2"/>
      <c r="B8" s="30" t="s">
        <v>20</v>
      </c>
      <c r="D8" s="125" t="s">
        <v>51</v>
      </c>
      <c r="H8" s="18" t="s">
        <v>40</v>
      </c>
      <c r="I8" s="124" t="s">
        <v>55</v>
      </c>
      <c r="J8" s="8"/>
    </row>
    <row r="9" spans="1:15" ht="15.75" hidden="1" customHeight="1" x14ac:dyDescent="0.25">
      <c r="A9" s="2"/>
      <c r="B9" s="2"/>
      <c r="D9" s="125" t="s">
        <v>52</v>
      </c>
      <c r="H9" s="18" t="s">
        <v>34</v>
      </c>
      <c r="I9" s="124" t="s">
        <v>56</v>
      </c>
      <c r="J9" s="8"/>
    </row>
    <row r="10" spans="1:15" ht="15.75" hidden="1" customHeight="1" x14ac:dyDescent="0.25">
      <c r="A10" s="2"/>
      <c r="B10" s="34"/>
      <c r="C10" s="53"/>
      <c r="D10" s="123" t="s">
        <v>54</v>
      </c>
      <c r="E10" s="126" t="s">
        <v>53</v>
      </c>
      <c r="F10" s="23"/>
      <c r="G10" s="14"/>
      <c r="H10" s="14"/>
      <c r="I10" s="35"/>
      <c r="J10" s="33"/>
    </row>
    <row r="11" spans="1:15" ht="24" customHeight="1" x14ac:dyDescent="0.25">
      <c r="A11" s="2"/>
      <c r="B11" s="30" t="s">
        <v>19</v>
      </c>
      <c r="D11" s="127"/>
      <c r="E11" s="127"/>
      <c r="F11" s="127"/>
      <c r="G11" s="127"/>
      <c r="H11" s="18" t="s">
        <v>40</v>
      </c>
      <c r="I11" s="132"/>
      <c r="J11" s="8"/>
    </row>
    <row r="12" spans="1:15" ht="15.75" customHeight="1" x14ac:dyDescent="0.25">
      <c r="A12" s="2"/>
      <c r="B12" s="27"/>
      <c r="C12" s="52"/>
      <c r="D12" s="128"/>
      <c r="E12" s="128"/>
      <c r="F12" s="128"/>
      <c r="G12" s="128"/>
      <c r="H12" s="18" t="s">
        <v>34</v>
      </c>
      <c r="I12" s="132"/>
      <c r="J12" s="8"/>
    </row>
    <row r="13" spans="1:15" ht="15.75" customHeight="1" x14ac:dyDescent="0.25">
      <c r="A13" s="2"/>
      <c r="B13" s="28"/>
      <c r="C13" s="53"/>
      <c r="D13" s="131"/>
      <c r="E13" s="129"/>
      <c r="F13" s="130"/>
      <c r="G13" s="130"/>
      <c r="H13" s="19"/>
      <c r="I13" s="22"/>
      <c r="J13" s="33"/>
    </row>
    <row r="14" spans="1:15" ht="24" customHeight="1" x14ac:dyDescent="0.25">
      <c r="A14" s="2"/>
      <c r="B14" s="42" t="s">
        <v>21</v>
      </c>
      <c r="C14" s="54"/>
      <c r="D14" s="55"/>
      <c r="E14" s="56"/>
      <c r="F14" s="43"/>
      <c r="G14" s="43"/>
      <c r="H14" s="44"/>
      <c r="I14" s="43"/>
      <c r="J14" s="45"/>
    </row>
    <row r="15" spans="1:15" ht="32.25" customHeight="1" x14ac:dyDescent="0.25">
      <c r="A15" s="2"/>
      <c r="B15" s="34" t="s">
        <v>32</v>
      </c>
      <c r="C15" s="57"/>
      <c r="D15" s="51"/>
      <c r="E15" s="82"/>
      <c r="F15" s="82"/>
      <c r="G15" s="83"/>
      <c r="H15" s="83"/>
      <c r="I15" s="83" t="s">
        <v>29</v>
      </c>
      <c r="J15" s="84"/>
    </row>
    <row r="16" spans="1:15" ht="23.25" customHeight="1" x14ac:dyDescent="0.25">
      <c r="A16" s="196" t="s">
        <v>24</v>
      </c>
      <c r="B16" s="37" t="s">
        <v>24</v>
      </c>
      <c r="C16" s="58"/>
      <c r="D16" s="59"/>
      <c r="E16" s="79"/>
      <c r="F16" s="80"/>
      <c r="G16" s="79"/>
      <c r="H16" s="80"/>
      <c r="I16" s="79">
        <f>SUMIF(F154:F198,A16,I154:I198)+SUMIF(F154:F198,"PSU",I154:I198)</f>
        <v>0</v>
      </c>
      <c r="J16" s="81"/>
    </row>
    <row r="17" spans="1:10" ht="23.25" customHeight="1" x14ac:dyDescent="0.25">
      <c r="A17" s="196" t="s">
        <v>25</v>
      </c>
      <c r="B17" s="37" t="s">
        <v>25</v>
      </c>
      <c r="C17" s="58"/>
      <c r="D17" s="59"/>
      <c r="E17" s="79"/>
      <c r="F17" s="80"/>
      <c r="G17" s="79"/>
      <c r="H17" s="80"/>
      <c r="I17" s="79">
        <f>SUMIF(F154:F198,A17,I154:I198)</f>
        <v>0</v>
      </c>
      <c r="J17" s="81"/>
    </row>
    <row r="18" spans="1:10" ht="23.25" customHeight="1" x14ac:dyDescent="0.25">
      <c r="A18" s="196" t="s">
        <v>26</v>
      </c>
      <c r="B18" s="37" t="s">
        <v>26</v>
      </c>
      <c r="C18" s="58"/>
      <c r="D18" s="59"/>
      <c r="E18" s="79"/>
      <c r="F18" s="80"/>
      <c r="G18" s="79"/>
      <c r="H18" s="80"/>
      <c r="I18" s="79">
        <f>SUMIF(F154:F198,A18,I154:I198)</f>
        <v>0</v>
      </c>
      <c r="J18" s="81"/>
    </row>
    <row r="19" spans="1:10" ht="23.25" customHeight="1" x14ac:dyDescent="0.25">
      <c r="A19" s="196" t="s">
        <v>229</v>
      </c>
      <c r="B19" s="37" t="s">
        <v>27</v>
      </c>
      <c r="C19" s="58"/>
      <c r="D19" s="59"/>
      <c r="E19" s="79"/>
      <c r="F19" s="80"/>
      <c r="G19" s="79"/>
      <c r="H19" s="80"/>
      <c r="I19" s="79">
        <f>SUMIF(F154:F198,A19,I154:I198)</f>
        <v>0</v>
      </c>
      <c r="J19" s="81"/>
    </row>
    <row r="20" spans="1:10" ht="23.25" customHeight="1" x14ac:dyDescent="0.25">
      <c r="A20" s="196" t="s">
        <v>230</v>
      </c>
      <c r="B20" s="37" t="s">
        <v>28</v>
      </c>
      <c r="C20" s="58"/>
      <c r="D20" s="59"/>
      <c r="E20" s="79"/>
      <c r="F20" s="80"/>
      <c r="G20" s="79"/>
      <c r="H20" s="80"/>
      <c r="I20" s="79">
        <f>SUMIF(F154:F198,A20,I154:I198)</f>
        <v>0</v>
      </c>
      <c r="J20" s="81"/>
    </row>
    <row r="21" spans="1:10" ht="23.25" customHeight="1" x14ac:dyDescent="0.25">
      <c r="A21" s="2"/>
      <c r="B21" s="47" t="s">
        <v>29</v>
      </c>
      <c r="C21" s="60"/>
      <c r="D21" s="61"/>
      <c r="E21" s="85"/>
      <c r="F21" s="86"/>
      <c r="G21" s="85"/>
      <c r="H21" s="86"/>
      <c r="I21" s="85">
        <f>SUM(I16:J20)</f>
        <v>0</v>
      </c>
      <c r="J21" s="95"/>
    </row>
    <row r="22" spans="1:10" ht="33" customHeight="1" x14ac:dyDescent="0.25">
      <c r="A22" s="2"/>
      <c r="B22" s="41" t="s">
        <v>33</v>
      </c>
      <c r="C22" s="58"/>
      <c r="D22" s="59"/>
      <c r="E22" s="62"/>
      <c r="F22" s="38"/>
      <c r="G22" s="32"/>
      <c r="H22" s="32"/>
      <c r="I22" s="32"/>
      <c r="J22" s="39"/>
    </row>
    <row r="23" spans="1:10" ht="23.25" customHeight="1" x14ac:dyDescent="0.25">
      <c r="A23" s="2">
        <f>ZakladDPHSni*SazbaDPH1/100</f>
        <v>0</v>
      </c>
      <c r="B23" s="37" t="s">
        <v>12</v>
      </c>
      <c r="C23" s="58"/>
      <c r="D23" s="59"/>
      <c r="E23" s="63">
        <v>15</v>
      </c>
      <c r="F23" s="38" t="s">
        <v>0</v>
      </c>
      <c r="G23" s="93">
        <f>ZakladDPHSniVypocet</f>
        <v>0</v>
      </c>
      <c r="H23" s="94"/>
      <c r="I23" s="94"/>
      <c r="J23" s="39" t="str">
        <f t="shared" ref="J23:J28" si="0">Mena</f>
        <v>CZK</v>
      </c>
    </row>
    <row r="24" spans="1:10" ht="23.25" customHeight="1" x14ac:dyDescent="0.25">
      <c r="A24" s="2">
        <f>(A23-INT(A23))*100</f>
        <v>0</v>
      </c>
      <c r="B24" s="37" t="s">
        <v>13</v>
      </c>
      <c r="C24" s="58"/>
      <c r="D24" s="59"/>
      <c r="E24" s="63">
        <f>SazbaDPH1</f>
        <v>15</v>
      </c>
      <c r="F24" s="38" t="s">
        <v>0</v>
      </c>
      <c r="G24" s="91">
        <f>A23</f>
        <v>0</v>
      </c>
      <c r="H24" s="92"/>
      <c r="I24" s="92"/>
      <c r="J24" s="39" t="str">
        <f t="shared" si="0"/>
        <v>CZK</v>
      </c>
    </row>
    <row r="25" spans="1:10" ht="23.25" customHeight="1" x14ac:dyDescent="0.25">
      <c r="A25" s="2">
        <f>ZakladDPHZakl*SazbaDPH2/100</f>
        <v>0</v>
      </c>
      <c r="B25" s="37" t="s">
        <v>14</v>
      </c>
      <c r="C25" s="58"/>
      <c r="D25" s="59"/>
      <c r="E25" s="63">
        <v>21</v>
      </c>
      <c r="F25" s="38" t="s">
        <v>0</v>
      </c>
      <c r="G25" s="93">
        <f>ZakladDPHZaklVypocet</f>
        <v>0</v>
      </c>
      <c r="H25" s="94"/>
      <c r="I25" s="94"/>
      <c r="J25" s="39" t="str">
        <f t="shared" si="0"/>
        <v>CZK</v>
      </c>
    </row>
    <row r="26" spans="1:10" ht="23.25" customHeight="1" x14ac:dyDescent="0.25">
      <c r="A26" s="2">
        <f>(A25-INT(A25))*100</f>
        <v>0</v>
      </c>
      <c r="B26" s="31" t="s">
        <v>15</v>
      </c>
      <c r="C26" s="64"/>
      <c r="D26" s="51"/>
      <c r="E26" s="65">
        <f>SazbaDPH2</f>
        <v>21</v>
      </c>
      <c r="F26" s="29" t="s">
        <v>0</v>
      </c>
      <c r="G26" s="76">
        <f>A25</f>
        <v>0</v>
      </c>
      <c r="H26" s="77"/>
      <c r="I26" s="77"/>
      <c r="J26" s="36" t="str">
        <f t="shared" si="0"/>
        <v>CZK</v>
      </c>
    </row>
    <row r="27" spans="1:10" ht="23.25" customHeight="1" thickBot="1" x14ac:dyDescent="0.3">
      <c r="A27" s="2">
        <f>ZakladDPHSni+DPHSni+ZakladDPHZakl+DPHZakl</f>
        <v>0</v>
      </c>
      <c r="B27" s="30" t="s">
        <v>4</v>
      </c>
      <c r="C27" s="66"/>
      <c r="D27" s="67"/>
      <c r="E27" s="66"/>
      <c r="F27" s="16"/>
      <c r="G27" s="78">
        <f>CenaCelkem-(ZakladDPHSni+DPHSni+ZakladDPHZakl+DPHZakl)</f>
        <v>0</v>
      </c>
      <c r="H27" s="78"/>
      <c r="I27" s="78"/>
      <c r="J27" s="40" t="str">
        <f t="shared" si="0"/>
        <v>CZK</v>
      </c>
    </row>
    <row r="28" spans="1:10" ht="27.75" hidden="1" customHeight="1" thickBot="1" x14ac:dyDescent="0.3">
      <c r="A28" s="2"/>
      <c r="B28" s="164" t="s">
        <v>23</v>
      </c>
      <c r="C28" s="165"/>
      <c r="D28" s="165"/>
      <c r="E28" s="166"/>
      <c r="F28" s="167"/>
      <c r="G28" s="168">
        <f>ZakladDPHSniVypocet+ZakladDPHZaklVypocet</f>
        <v>0</v>
      </c>
      <c r="H28" s="168"/>
      <c r="I28" s="168"/>
      <c r="J28" s="169" t="str">
        <f t="shared" si="0"/>
        <v>CZK</v>
      </c>
    </row>
    <row r="29" spans="1:10" ht="27.75" customHeight="1" thickBot="1" x14ac:dyDescent="0.3">
      <c r="A29" s="2">
        <f>(A27-INT(A27))*100</f>
        <v>0</v>
      </c>
      <c r="B29" s="164" t="s">
        <v>35</v>
      </c>
      <c r="C29" s="170"/>
      <c r="D29" s="170"/>
      <c r="E29" s="170"/>
      <c r="F29" s="171"/>
      <c r="G29" s="172">
        <f>A27</f>
        <v>0</v>
      </c>
      <c r="H29" s="172"/>
      <c r="I29" s="172"/>
      <c r="J29" s="173" t="s">
        <v>99</v>
      </c>
    </row>
    <row r="30" spans="1:10" ht="12.75" customHeight="1" x14ac:dyDescent="0.25">
      <c r="A30" s="2"/>
      <c r="B30" s="2"/>
      <c r="J30" s="9"/>
    </row>
    <row r="31" spans="1:10" ht="30" customHeight="1" x14ac:dyDescent="0.25">
      <c r="A31" s="2"/>
      <c r="B31" s="2"/>
      <c r="J31" s="9"/>
    </row>
    <row r="32" spans="1:10" ht="18.75" customHeight="1" x14ac:dyDescent="0.25">
      <c r="A32" s="2"/>
      <c r="B32" s="17"/>
      <c r="C32" s="68" t="s">
        <v>11</v>
      </c>
      <c r="D32" s="69"/>
      <c r="E32" s="69"/>
      <c r="F32" s="15" t="s">
        <v>10</v>
      </c>
      <c r="G32" s="25"/>
      <c r="H32" s="26"/>
      <c r="I32" s="25"/>
      <c r="J32" s="9"/>
    </row>
    <row r="33" spans="1:10" ht="47.25" customHeight="1" x14ac:dyDescent="0.25">
      <c r="A33" s="2"/>
      <c r="B33" s="2"/>
      <c r="J33" s="9"/>
    </row>
    <row r="34" spans="1:10" s="21" customFormat="1" ht="18.75" customHeight="1" x14ac:dyDescent="0.25">
      <c r="A34" s="20"/>
      <c r="B34" s="20"/>
      <c r="C34" s="70"/>
      <c r="D34" s="96"/>
      <c r="E34" s="97"/>
      <c r="G34" s="98"/>
      <c r="H34" s="99"/>
      <c r="I34" s="99"/>
      <c r="J34" s="24"/>
    </row>
    <row r="35" spans="1:10" ht="12.75" customHeight="1" x14ac:dyDescent="0.25">
      <c r="A35" s="2"/>
      <c r="B35" s="2"/>
      <c r="D35" s="90" t="s">
        <v>2</v>
      </c>
      <c r="E35" s="90"/>
      <c r="H35" s="10" t="s">
        <v>3</v>
      </c>
      <c r="J35" s="9"/>
    </row>
    <row r="36" spans="1:10" ht="13.5" customHeight="1" thickBot="1" x14ac:dyDescent="0.3">
      <c r="A36" s="11"/>
      <c r="B36" s="11"/>
      <c r="C36" s="71"/>
      <c r="D36" s="71"/>
      <c r="E36" s="71"/>
      <c r="F36" s="12"/>
      <c r="G36" s="12"/>
      <c r="H36" s="12"/>
      <c r="I36" s="12"/>
      <c r="J36" s="13"/>
    </row>
    <row r="37" spans="1:10" ht="27" customHeight="1" x14ac:dyDescent="0.25">
      <c r="B37" s="136" t="s">
        <v>16</v>
      </c>
      <c r="C37" s="137"/>
      <c r="D37" s="137"/>
      <c r="E37" s="137"/>
      <c r="F37" s="138"/>
      <c r="G37" s="138"/>
      <c r="H37" s="138"/>
      <c r="I37" s="138"/>
      <c r="J37" s="139"/>
    </row>
    <row r="38" spans="1:10" ht="25.5" customHeight="1" x14ac:dyDescent="0.25">
      <c r="A38" s="135" t="s">
        <v>37</v>
      </c>
      <c r="B38" s="140" t="s">
        <v>17</v>
      </c>
      <c r="C38" s="141" t="s">
        <v>5</v>
      </c>
      <c r="D38" s="141"/>
      <c r="E38" s="141"/>
      <c r="F38" s="142" t="str">
        <f>B23</f>
        <v>Základ pro sníženou DPH</v>
      </c>
      <c r="G38" s="142" t="str">
        <f>B25</f>
        <v>Základ pro základní DPH</v>
      </c>
      <c r="H38" s="143" t="s">
        <v>18</v>
      </c>
      <c r="I38" s="143" t="s">
        <v>1</v>
      </c>
      <c r="J38" s="144" t="s">
        <v>0</v>
      </c>
    </row>
    <row r="39" spans="1:10" ht="25.5" hidden="1" customHeight="1" x14ac:dyDescent="0.25">
      <c r="A39" s="135">
        <v>1</v>
      </c>
      <c r="B39" s="145" t="s">
        <v>57</v>
      </c>
      <c r="C39" s="146"/>
      <c r="D39" s="146"/>
      <c r="E39" s="146"/>
      <c r="F39" s="147">
        <f>'001 001 Naklady'!AE18+'SO01 1 Pol'!AE423+'SO01 2 Pol'!AE93+'SO01 3 Pol'!AE14+'SO01 4 Pol'!AE22+'SO01 5 Pol'!AE64+'SO01 6 Pol'!AE94+'SO02 1 Pol'!AE78+'SO02 2 Pol'!AE27+'SO02 3 Pol'!AE59+'SO02 4 Pol'!AE43+'SO02 5 Pol'!AE33+'SO02 6 Pol'!AE38+'SO03 1 Pol'!AE30+'SO03 2 Pol'!AE38+'SO04 1 Pol'!AE137+'SO04 2 Pol'!AE39+'SO04 3 Pol'!AE14+'SO04 4 Pol'!AE22+'SO04 5 Pol'!AE34+'SO05 1 Pol'!AE71+'SO06 1 Pol'!AE16+'SO07 01 Pol'!AE120</f>
        <v>0</v>
      </c>
      <c r="G39" s="148">
        <f>'001 001 Naklady'!AF18+'SO01 1 Pol'!AF423+'SO01 2 Pol'!AF93+'SO01 3 Pol'!AF14+'SO01 4 Pol'!AF22+'SO01 5 Pol'!AF64+'SO01 6 Pol'!AF94+'SO02 1 Pol'!AF78+'SO02 2 Pol'!AF27+'SO02 3 Pol'!AF59+'SO02 4 Pol'!AF43+'SO02 5 Pol'!AF33+'SO02 6 Pol'!AF38+'SO03 1 Pol'!AF30+'SO03 2 Pol'!AF38+'SO04 1 Pol'!AF137+'SO04 2 Pol'!AF39+'SO04 3 Pol'!AF14+'SO04 4 Pol'!AF22+'SO04 5 Pol'!AF34+'SO05 1 Pol'!AF71+'SO06 1 Pol'!AF16+'SO07 01 Pol'!AF120</f>
        <v>0</v>
      </c>
      <c r="H39" s="149">
        <f>(F39*SazbaDPH1/100)+(G39*SazbaDPH2/100)</f>
        <v>0</v>
      </c>
      <c r="I39" s="149">
        <f>F39+G39+H39</f>
        <v>0</v>
      </c>
      <c r="J39" s="150" t="str">
        <f>IF(CenaCelkemVypocet=0,"",I39/CenaCelkemVypocet*100)</f>
        <v/>
      </c>
    </row>
    <row r="40" spans="1:10" ht="25.5" customHeight="1" x14ac:dyDescent="0.25">
      <c r="A40" s="135">
        <v>2</v>
      </c>
      <c r="B40" s="151"/>
      <c r="C40" s="152" t="s">
        <v>58</v>
      </c>
      <c r="D40" s="152"/>
      <c r="E40" s="152"/>
      <c r="F40" s="153">
        <f>'001 001 Naklady'!AE18</f>
        <v>0</v>
      </c>
      <c r="G40" s="154">
        <f>'001 001 Naklady'!AF18</f>
        <v>0</v>
      </c>
      <c r="H40" s="154">
        <f>(F40*SazbaDPH1/100)+(G40*SazbaDPH2/100)</f>
        <v>0</v>
      </c>
      <c r="I40" s="154">
        <f>F40+G40+H40</f>
        <v>0</v>
      </c>
      <c r="J40" s="155" t="str">
        <f>IF(CenaCelkemVypocet=0,"",I40/CenaCelkemVypocet*100)</f>
        <v/>
      </c>
    </row>
    <row r="41" spans="1:10" ht="25.5" customHeight="1" x14ac:dyDescent="0.25">
      <c r="A41" s="135">
        <v>3</v>
      </c>
      <c r="B41" s="156" t="s">
        <v>59</v>
      </c>
      <c r="C41" s="146" t="s">
        <v>60</v>
      </c>
      <c r="D41" s="146"/>
      <c r="E41" s="146"/>
      <c r="F41" s="157">
        <f>'001 001 Naklady'!AE18</f>
        <v>0</v>
      </c>
      <c r="G41" s="149">
        <f>'001 001 Naklady'!AF18</f>
        <v>0</v>
      </c>
      <c r="H41" s="149">
        <f>(F41*SazbaDPH1/100)+(G41*SazbaDPH2/100)</f>
        <v>0</v>
      </c>
      <c r="I41" s="149">
        <f>F41+G41+H41</f>
        <v>0</v>
      </c>
      <c r="J41" s="150" t="str">
        <f>IF(CenaCelkemVypocet=0,"",I41/CenaCelkemVypocet*100)</f>
        <v/>
      </c>
    </row>
    <row r="42" spans="1:10" ht="25.5" customHeight="1" x14ac:dyDescent="0.25">
      <c r="A42" s="135">
        <v>2</v>
      </c>
      <c r="B42" s="151"/>
      <c r="C42" s="152" t="s">
        <v>61</v>
      </c>
      <c r="D42" s="152"/>
      <c r="E42" s="152"/>
      <c r="F42" s="153"/>
      <c r="G42" s="154"/>
      <c r="H42" s="154">
        <f>(F42*SazbaDPH1/100)+(G42*SazbaDPH2/100)</f>
        <v>0</v>
      </c>
      <c r="I42" s="154"/>
      <c r="J42" s="155"/>
    </row>
    <row r="43" spans="1:10" ht="25.5" customHeight="1" x14ac:dyDescent="0.25">
      <c r="A43" s="135">
        <v>2</v>
      </c>
      <c r="B43" s="151" t="s">
        <v>62</v>
      </c>
      <c r="C43" s="152" t="s">
        <v>63</v>
      </c>
      <c r="D43" s="152"/>
      <c r="E43" s="152"/>
      <c r="F43" s="153">
        <f>'SO01 1 Pol'!AE423+'SO01 2 Pol'!AE93+'SO01 3 Pol'!AE14+'SO01 4 Pol'!AE22+'SO01 5 Pol'!AE64+'SO01 6 Pol'!AE94</f>
        <v>0</v>
      </c>
      <c r="G43" s="154">
        <f>'SO01 1 Pol'!AF423+'SO01 2 Pol'!AF93+'SO01 3 Pol'!AF14+'SO01 4 Pol'!AF22+'SO01 5 Pol'!AF64+'SO01 6 Pol'!AF94</f>
        <v>0</v>
      </c>
      <c r="H43" s="154">
        <f>(F43*SazbaDPH1/100)+(G43*SazbaDPH2/100)</f>
        <v>0</v>
      </c>
      <c r="I43" s="154">
        <f>F43+G43+H43</f>
        <v>0</v>
      </c>
      <c r="J43" s="155" t="str">
        <f>IF(CenaCelkemVypocet=0,"",I43/CenaCelkemVypocet*100)</f>
        <v/>
      </c>
    </row>
    <row r="44" spans="1:10" ht="25.5" customHeight="1" x14ac:dyDescent="0.25">
      <c r="A44" s="135">
        <v>3</v>
      </c>
      <c r="B44" s="156" t="s">
        <v>64</v>
      </c>
      <c r="C44" s="146" t="s">
        <v>65</v>
      </c>
      <c r="D44" s="146"/>
      <c r="E44" s="146"/>
      <c r="F44" s="157">
        <f>'SO01 1 Pol'!AE423</f>
        <v>0</v>
      </c>
      <c r="G44" s="149">
        <f>'SO01 1 Pol'!AF423</f>
        <v>0</v>
      </c>
      <c r="H44" s="149">
        <f>(F44*SazbaDPH1/100)+(G44*SazbaDPH2/100)</f>
        <v>0</v>
      </c>
      <c r="I44" s="149">
        <f>F44+G44+H44</f>
        <v>0</v>
      </c>
      <c r="J44" s="150" t="str">
        <f>IF(CenaCelkemVypocet=0,"",I44/CenaCelkemVypocet*100)</f>
        <v/>
      </c>
    </row>
    <row r="45" spans="1:10" ht="25.5" customHeight="1" x14ac:dyDescent="0.25">
      <c r="A45" s="135">
        <v>3</v>
      </c>
      <c r="B45" s="156" t="s">
        <v>66</v>
      </c>
      <c r="C45" s="146" t="s">
        <v>67</v>
      </c>
      <c r="D45" s="146"/>
      <c r="E45" s="146"/>
      <c r="F45" s="157">
        <f>'SO01 2 Pol'!AE93</f>
        <v>0</v>
      </c>
      <c r="G45" s="149">
        <f>'SO01 2 Pol'!AF93</f>
        <v>0</v>
      </c>
      <c r="H45" s="149">
        <f>(F45*SazbaDPH1/100)+(G45*SazbaDPH2/100)</f>
        <v>0</v>
      </c>
      <c r="I45" s="149">
        <f>F45+G45+H45</f>
        <v>0</v>
      </c>
      <c r="J45" s="150" t="str">
        <f>IF(CenaCelkemVypocet=0,"",I45/CenaCelkemVypocet*100)</f>
        <v/>
      </c>
    </row>
    <row r="46" spans="1:10" ht="25.5" customHeight="1" x14ac:dyDescent="0.25">
      <c r="A46" s="135">
        <v>3</v>
      </c>
      <c r="B46" s="156" t="s">
        <v>68</v>
      </c>
      <c r="C46" s="146" t="s">
        <v>69</v>
      </c>
      <c r="D46" s="146"/>
      <c r="E46" s="146"/>
      <c r="F46" s="157">
        <f>'SO01 3 Pol'!AE14</f>
        <v>0</v>
      </c>
      <c r="G46" s="149">
        <f>'SO01 3 Pol'!AF14</f>
        <v>0</v>
      </c>
      <c r="H46" s="149">
        <f>(F46*SazbaDPH1/100)+(G46*SazbaDPH2/100)</f>
        <v>0</v>
      </c>
      <c r="I46" s="149">
        <f>F46+G46+H46</f>
        <v>0</v>
      </c>
      <c r="J46" s="150" t="str">
        <f>IF(CenaCelkemVypocet=0,"",I46/CenaCelkemVypocet*100)</f>
        <v/>
      </c>
    </row>
    <row r="47" spans="1:10" ht="25.5" customHeight="1" x14ac:dyDescent="0.25">
      <c r="A47" s="135">
        <v>3</v>
      </c>
      <c r="B47" s="156" t="s">
        <v>70</v>
      </c>
      <c r="C47" s="146" t="s">
        <v>71</v>
      </c>
      <c r="D47" s="146"/>
      <c r="E47" s="146"/>
      <c r="F47" s="157">
        <f>'SO01 4 Pol'!AE22</f>
        <v>0</v>
      </c>
      <c r="G47" s="149">
        <f>'SO01 4 Pol'!AF22</f>
        <v>0</v>
      </c>
      <c r="H47" s="149">
        <f>(F47*SazbaDPH1/100)+(G47*SazbaDPH2/100)</f>
        <v>0</v>
      </c>
      <c r="I47" s="149">
        <f>F47+G47+H47</f>
        <v>0</v>
      </c>
      <c r="J47" s="150" t="str">
        <f>IF(CenaCelkemVypocet=0,"",I47/CenaCelkemVypocet*100)</f>
        <v/>
      </c>
    </row>
    <row r="48" spans="1:10" ht="25.5" customHeight="1" x14ac:dyDescent="0.25">
      <c r="A48" s="135">
        <v>3</v>
      </c>
      <c r="B48" s="156" t="s">
        <v>72</v>
      </c>
      <c r="C48" s="146" t="s">
        <v>73</v>
      </c>
      <c r="D48" s="146"/>
      <c r="E48" s="146"/>
      <c r="F48" s="157">
        <f>'SO01 5 Pol'!AE64</f>
        <v>0</v>
      </c>
      <c r="G48" s="149">
        <f>'SO01 5 Pol'!AF64</f>
        <v>0</v>
      </c>
      <c r="H48" s="149">
        <f>(F48*SazbaDPH1/100)+(G48*SazbaDPH2/100)</f>
        <v>0</v>
      </c>
      <c r="I48" s="149">
        <f>F48+G48+H48</f>
        <v>0</v>
      </c>
      <c r="J48" s="150" t="str">
        <f>IF(CenaCelkemVypocet=0,"",I48/CenaCelkemVypocet*100)</f>
        <v/>
      </c>
    </row>
    <row r="49" spans="1:10" ht="25.5" customHeight="1" x14ac:dyDescent="0.25">
      <c r="A49" s="135">
        <v>3</v>
      </c>
      <c r="B49" s="156" t="s">
        <v>74</v>
      </c>
      <c r="C49" s="146" t="s">
        <v>75</v>
      </c>
      <c r="D49" s="146"/>
      <c r="E49" s="146"/>
      <c r="F49" s="157">
        <f>'SO01 6 Pol'!AE94</f>
        <v>0</v>
      </c>
      <c r="G49" s="149">
        <f>'SO01 6 Pol'!AF94</f>
        <v>0</v>
      </c>
      <c r="H49" s="149">
        <f>(F49*SazbaDPH1/100)+(G49*SazbaDPH2/100)</f>
        <v>0</v>
      </c>
      <c r="I49" s="149">
        <f>F49+G49+H49</f>
        <v>0</v>
      </c>
      <c r="J49" s="150" t="str">
        <f>IF(CenaCelkemVypocet=0,"",I49/CenaCelkemVypocet*100)</f>
        <v/>
      </c>
    </row>
    <row r="50" spans="1:10" ht="25.5" customHeight="1" x14ac:dyDescent="0.25">
      <c r="A50" s="135">
        <v>2</v>
      </c>
      <c r="B50" s="151" t="s">
        <v>76</v>
      </c>
      <c r="C50" s="152" t="s">
        <v>77</v>
      </c>
      <c r="D50" s="152"/>
      <c r="E50" s="152"/>
      <c r="F50" s="153">
        <f>'SO02 1 Pol'!AE78+'SO02 2 Pol'!AE27+'SO02 3 Pol'!AE59+'SO02 4 Pol'!AE43+'SO02 5 Pol'!AE33+'SO02 6 Pol'!AE38</f>
        <v>0</v>
      </c>
      <c r="G50" s="154">
        <f>'SO02 1 Pol'!AF78+'SO02 2 Pol'!AF27+'SO02 3 Pol'!AF59+'SO02 4 Pol'!AF43+'SO02 5 Pol'!AF33+'SO02 6 Pol'!AF38</f>
        <v>0</v>
      </c>
      <c r="H50" s="154">
        <f>(F50*SazbaDPH1/100)+(G50*SazbaDPH2/100)</f>
        <v>0</v>
      </c>
      <c r="I50" s="154">
        <f>F50+G50+H50</f>
        <v>0</v>
      </c>
      <c r="J50" s="155" t="str">
        <f>IF(CenaCelkemVypocet=0,"",I50/CenaCelkemVypocet*100)</f>
        <v/>
      </c>
    </row>
    <row r="51" spans="1:10" ht="25.5" customHeight="1" x14ac:dyDescent="0.25">
      <c r="A51" s="135">
        <v>3</v>
      </c>
      <c r="B51" s="156" t="s">
        <v>64</v>
      </c>
      <c r="C51" s="146" t="s">
        <v>78</v>
      </c>
      <c r="D51" s="146"/>
      <c r="E51" s="146"/>
      <c r="F51" s="157">
        <f>'SO02 1 Pol'!AE78</f>
        <v>0</v>
      </c>
      <c r="G51" s="149">
        <f>'SO02 1 Pol'!AF78</f>
        <v>0</v>
      </c>
      <c r="H51" s="149">
        <f>(F51*SazbaDPH1/100)+(G51*SazbaDPH2/100)</f>
        <v>0</v>
      </c>
      <c r="I51" s="149">
        <f>F51+G51+H51</f>
        <v>0</v>
      </c>
      <c r="J51" s="150" t="str">
        <f>IF(CenaCelkemVypocet=0,"",I51/CenaCelkemVypocet*100)</f>
        <v/>
      </c>
    </row>
    <row r="52" spans="1:10" ht="25.5" customHeight="1" x14ac:dyDescent="0.25">
      <c r="A52" s="135">
        <v>3</v>
      </c>
      <c r="B52" s="156" t="s">
        <v>66</v>
      </c>
      <c r="C52" s="146" t="s">
        <v>79</v>
      </c>
      <c r="D52" s="146"/>
      <c r="E52" s="146"/>
      <c r="F52" s="157">
        <f>'SO02 2 Pol'!AE27</f>
        <v>0</v>
      </c>
      <c r="G52" s="149">
        <f>'SO02 2 Pol'!AF27</f>
        <v>0</v>
      </c>
      <c r="H52" s="149">
        <f>(F52*SazbaDPH1/100)+(G52*SazbaDPH2/100)</f>
        <v>0</v>
      </c>
      <c r="I52" s="149">
        <f>F52+G52+H52</f>
        <v>0</v>
      </c>
      <c r="J52" s="150" t="str">
        <f>IF(CenaCelkemVypocet=0,"",I52/CenaCelkemVypocet*100)</f>
        <v/>
      </c>
    </row>
    <row r="53" spans="1:10" ht="25.5" customHeight="1" x14ac:dyDescent="0.25">
      <c r="A53" s="135">
        <v>3</v>
      </c>
      <c r="B53" s="156" t="s">
        <v>68</v>
      </c>
      <c r="C53" s="146" t="s">
        <v>80</v>
      </c>
      <c r="D53" s="146"/>
      <c r="E53" s="146"/>
      <c r="F53" s="157">
        <f>'SO02 3 Pol'!AE59</f>
        <v>0</v>
      </c>
      <c r="G53" s="149">
        <f>'SO02 3 Pol'!AF59</f>
        <v>0</v>
      </c>
      <c r="H53" s="149">
        <f>(F53*SazbaDPH1/100)+(G53*SazbaDPH2/100)</f>
        <v>0</v>
      </c>
      <c r="I53" s="149">
        <f>F53+G53+H53</f>
        <v>0</v>
      </c>
      <c r="J53" s="150" t="str">
        <f>IF(CenaCelkemVypocet=0,"",I53/CenaCelkemVypocet*100)</f>
        <v/>
      </c>
    </row>
    <row r="54" spans="1:10" ht="25.5" customHeight="1" x14ac:dyDescent="0.25">
      <c r="A54" s="135">
        <v>3</v>
      </c>
      <c r="B54" s="156" t="s">
        <v>70</v>
      </c>
      <c r="C54" s="146" t="s">
        <v>81</v>
      </c>
      <c r="D54" s="146"/>
      <c r="E54" s="146"/>
      <c r="F54" s="157">
        <f>'SO02 4 Pol'!AE43</f>
        <v>0</v>
      </c>
      <c r="G54" s="149">
        <f>'SO02 4 Pol'!AF43</f>
        <v>0</v>
      </c>
      <c r="H54" s="149">
        <f>(F54*SazbaDPH1/100)+(G54*SazbaDPH2/100)</f>
        <v>0</v>
      </c>
      <c r="I54" s="149">
        <f>F54+G54+H54</f>
        <v>0</v>
      </c>
      <c r="J54" s="150" t="str">
        <f>IF(CenaCelkemVypocet=0,"",I54/CenaCelkemVypocet*100)</f>
        <v/>
      </c>
    </row>
    <row r="55" spans="1:10" ht="25.5" customHeight="1" x14ac:dyDescent="0.25">
      <c r="A55" s="135">
        <v>3</v>
      </c>
      <c r="B55" s="156" t="s">
        <v>72</v>
      </c>
      <c r="C55" s="146" t="s">
        <v>82</v>
      </c>
      <c r="D55" s="146"/>
      <c r="E55" s="146"/>
      <c r="F55" s="157">
        <f>'SO02 5 Pol'!AE33</f>
        <v>0</v>
      </c>
      <c r="G55" s="149">
        <f>'SO02 5 Pol'!AF33</f>
        <v>0</v>
      </c>
      <c r="H55" s="149">
        <f>(F55*SazbaDPH1/100)+(G55*SazbaDPH2/100)</f>
        <v>0</v>
      </c>
      <c r="I55" s="149">
        <f>F55+G55+H55</f>
        <v>0</v>
      </c>
      <c r="J55" s="150" t="str">
        <f>IF(CenaCelkemVypocet=0,"",I55/CenaCelkemVypocet*100)</f>
        <v/>
      </c>
    </row>
    <row r="56" spans="1:10" ht="25.5" customHeight="1" x14ac:dyDescent="0.25">
      <c r="A56" s="135">
        <v>3</v>
      </c>
      <c r="B56" s="156" t="s">
        <v>74</v>
      </c>
      <c r="C56" s="146" t="s">
        <v>83</v>
      </c>
      <c r="D56" s="146"/>
      <c r="E56" s="146"/>
      <c r="F56" s="157">
        <f>'SO02 6 Pol'!AE38</f>
        <v>0</v>
      </c>
      <c r="G56" s="149">
        <f>'SO02 6 Pol'!AF38</f>
        <v>0</v>
      </c>
      <c r="H56" s="149">
        <f>(F56*SazbaDPH1/100)+(G56*SazbaDPH2/100)</f>
        <v>0</v>
      </c>
      <c r="I56" s="149">
        <f>F56+G56+H56</f>
        <v>0</v>
      </c>
      <c r="J56" s="150" t="str">
        <f>IF(CenaCelkemVypocet=0,"",I56/CenaCelkemVypocet*100)</f>
        <v/>
      </c>
    </row>
    <row r="57" spans="1:10" ht="25.5" customHeight="1" x14ac:dyDescent="0.25">
      <c r="A57" s="135">
        <v>2</v>
      </c>
      <c r="B57" s="151" t="s">
        <v>84</v>
      </c>
      <c r="C57" s="152" t="s">
        <v>85</v>
      </c>
      <c r="D57" s="152"/>
      <c r="E57" s="152"/>
      <c r="F57" s="153">
        <f>'SO03 1 Pol'!AE30+'SO03 2 Pol'!AE38</f>
        <v>0</v>
      </c>
      <c r="G57" s="154">
        <f>'SO03 1 Pol'!AF30+'SO03 2 Pol'!AF38</f>
        <v>0</v>
      </c>
      <c r="H57" s="154">
        <f>(F57*SazbaDPH1/100)+(G57*SazbaDPH2/100)</f>
        <v>0</v>
      </c>
      <c r="I57" s="154">
        <f>F57+G57+H57</f>
        <v>0</v>
      </c>
      <c r="J57" s="155" t="str">
        <f>IF(CenaCelkemVypocet=0,"",I57/CenaCelkemVypocet*100)</f>
        <v/>
      </c>
    </row>
    <row r="58" spans="1:10" ht="25.5" customHeight="1" x14ac:dyDescent="0.25">
      <c r="A58" s="135">
        <v>3</v>
      </c>
      <c r="B58" s="156" t="s">
        <v>64</v>
      </c>
      <c r="C58" s="146" t="s">
        <v>86</v>
      </c>
      <c r="D58" s="146"/>
      <c r="E58" s="146"/>
      <c r="F58" s="157">
        <f>'SO03 1 Pol'!AE30</f>
        <v>0</v>
      </c>
      <c r="G58" s="149">
        <f>'SO03 1 Pol'!AF30</f>
        <v>0</v>
      </c>
      <c r="H58" s="149">
        <f>(F58*SazbaDPH1/100)+(G58*SazbaDPH2/100)</f>
        <v>0</v>
      </c>
      <c r="I58" s="149">
        <f>F58+G58+H58</f>
        <v>0</v>
      </c>
      <c r="J58" s="150" t="str">
        <f>IF(CenaCelkemVypocet=0,"",I58/CenaCelkemVypocet*100)</f>
        <v/>
      </c>
    </row>
    <row r="59" spans="1:10" ht="25.5" customHeight="1" x14ac:dyDescent="0.25">
      <c r="A59" s="135">
        <v>3</v>
      </c>
      <c r="B59" s="156" t="s">
        <v>66</v>
      </c>
      <c r="C59" s="146" t="s">
        <v>80</v>
      </c>
      <c r="D59" s="146"/>
      <c r="E59" s="146"/>
      <c r="F59" s="157">
        <f>'SO03 2 Pol'!AE38</f>
        <v>0</v>
      </c>
      <c r="G59" s="149">
        <f>'SO03 2 Pol'!AF38</f>
        <v>0</v>
      </c>
      <c r="H59" s="149">
        <f>(F59*SazbaDPH1/100)+(G59*SazbaDPH2/100)</f>
        <v>0</v>
      </c>
      <c r="I59" s="149">
        <f>F59+G59+H59</f>
        <v>0</v>
      </c>
      <c r="J59" s="150" t="str">
        <f>IF(CenaCelkemVypocet=0,"",I59/CenaCelkemVypocet*100)</f>
        <v/>
      </c>
    </row>
    <row r="60" spans="1:10" ht="25.5" customHeight="1" x14ac:dyDescent="0.25">
      <c r="A60" s="135">
        <v>2</v>
      </c>
      <c r="B60" s="151" t="s">
        <v>87</v>
      </c>
      <c r="C60" s="152" t="s">
        <v>88</v>
      </c>
      <c r="D60" s="152"/>
      <c r="E60" s="152"/>
      <c r="F60" s="153">
        <f>'SO04 1 Pol'!AE137+'SO04 2 Pol'!AE39+'SO04 3 Pol'!AE14+'SO04 4 Pol'!AE22+'SO04 5 Pol'!AE34</f>
        <v>0</v>
      </c>
      <c r="G60" s="154">
        <f>'SO04 1 Pol'!AF137+'SO04 2 Pol'!AF39+'SO04 3 Pol'!AF14+'SO04 4 Pol'!AF22+'SO04 5 Pol'!AF34</f>
        <v>0</v>
      </c>
      <c r="H60" s="154">
        <f>(F60*SazbaDPH1/100)+(G60*SazbaDPH2/100)</f>
        <v>0</v>
      </c>
      <c r="I60" s="154">
        <f>F60+G60+H60</f>
        <v>0</v>
      </c>
      <c r="J60" s="155" t="str">
        <f>IF(CenaCelkemVypocet=0,"",I60/CenaCelkemVypocet*100)</f>
        <v/>
      </c>
    </row>
    <row r="61" spans="1:10" ht="25.5" customHeight="1" x14ac:dyDescent="0.25">
      <c r="A61" s="135">
        <v>3</v>
      </c>
      <c r="B61" s="156" t="s">
        <v>64</v>
      </c>
      <c r="C61" s="146" t="s">
        <v>65</v>
      </c>
      <c r="D61" s="146"/>
      <c r="E61" s="146"/>
      <c r="F61" s="157">
        <f>'SO04 1 Pol'!AE137</f>
        <v>0</v>
      </c>
      <c r="G61" s="149">
        <f>'SO04 1 Pol'!AF137</f>
        <v>0</v>
      </c>
      <c r="H61" s="149">
        <f>(F61*SazbaDPH1/100)+(G61*SazbaDPH2/100)</f>
        <v>0</v>
      </c>
      <c r="I61" s="149">
        <f>F61+G61+H61</f>
        <v>0</v>
      </c>
      <c r="J61" s="150" t="str">
        <f>IF(CenaCelkemVypocet=0,"",I61/CenaCelkemVypocet*100)</f>
        <v/>
      </c>
    </row>
    <row r="62" spans="1:10" ht="25.5" customHeight="1" x14ac:dyDescent="0.25">
      <c r="A62" s="135">
        <v>3</v>
      </c>
      <c r="B62" s="156" t="s">
        <v>66</v>
      </c>
      <c r="C62" s="146" t="s">
        <v>67</v>
      </c>
      <c r="D62" s="146"/>
      <c r="E62" s="146"/>
      <c r="F62" s="157">
        <f>'SO04 2 Pol'!AE39</f>
        <v>0</v>
      </c>
      <c r="G62" s="149">
        <f>'SO04 2 Pol'!AF39</f>
        <v>0</v>
      </c>
      <c r="H62" s="149">
        <f>(F62*SazbaDPH1/100)+(G62*SazbaDPH2/100)</f>
        <v>0</v>
      </c>
      <c r="I62" s="149">
        <f>F62+G62+H62</f>
        <v>0</v>
      </c>
      <c r="J62" s="150" t="str">
        <f>IF(CenaCelkemVypocet=0,"",I62/CenaCelkemVypocet*100)</f>
        <v/>
      </c>
    </row>
    <row r="63" spans="1:10" ht="25.5" customHeight="1" x14ac:dyDescent="0.25">
      <c r="A63" s="135">
        <v>3</v>
      </c>
      <c r="B63" s="156" t="s">
        <v>68</v>
      </c>
      <c r="C63" s="146" t="s">
        <v>69</v>
      </c>
      <c r="D63" s="146"/>
      <c r="E63" s="146"/>
      <c r="F63" s="157">
        <f>'SO04 3 Pol'!AE14</f>
        <v>0</v>
      </c>
      <c r="G63" s="149">
        <f>'SO04 3 Pol'!AF14</f>
        <v>0</v>
      </c>
      <c r="H63" s="149">
        <f>(F63*SazbaDPH1/100)+(G63*SazbaDPH2/100)</f>
        <v>0</v>
      </c>
      <c r="I63" s="149">
        <f>F63+G63+H63</f>
        <v>0</v>
      </c>
      <c r="J63" s="150" t="str">
        <f>IF(CenaCelkemVypocet=0,"",I63/CenaCelkemVypocet*100)</f>
        <v/>
      </c>
    </row>
    <row r="64" spans="1:10" ht="25.5" customHeight="1" x14ac:dyDescent="0.25">
      <c r="A64" s="135">
        <v>3</v>
      </c>
      <c r="B64" s="156" t="s">
        <v>70</v>
      </c>
      <c r="C64" s="146" t="s">
        <v>71</v>
      </c>
      <c r="D64" s="146"/>
      <c r="E64" s="146"/>
      <c r="F64" s="157">
        <f>'SO04 4 Pol'!AE22</f>
        <v>0</v>
      </c>
      <c r="G64" s="149">
        <f>'SO04 4 Pol'!AF22</f>
        <v>0</v>
      </c>
      <c r="H64" s="149">
        <f>(F64*SazbaDPH1/100)+(G64*SazbaDPH2/100)</f>
        <v>0</v>
      </c>
      <c r="I64" s="149">
        <f>F64+G64+H64</f>
        <v>0</v>
      </c>
      <c r="J64" s="150" t="str">
        <f>IF(CenaCelkemVypocet=0,"",I64/CenaCelkemVypocet*100)</f>
        <v/>
      </c>
    </row>
    <row r="65" spans="1:52" ht="25.5" customHeight="1" x14ac:dyDescent="0.25">
      <c r="A65" s="135">
        <v>3</v>
      </c>
      <c r="B65" s="156" t="s">
        <v>72</v>
      </c>
      <c r="C65" s="146" t="s">
        <v>89</v>
      </c>
      <c r="D65" s="146"/>
      <c r="E65" s="146"/>
      <c r="F65" s="157">
        <f>'SO04 5 Pol'!AE34</f>
        <v>0</v>
      </c>
      <c r="G65" s="149">
        <f>'SO04 5 Pol'!AF34</f>
        <v>0</v>
      </c>
      <c r="H65" s="149">
        <f>(F65*SazbaDPH1/100)+(G65*SazbaDPH2/100)</f>
        <v>0</v>
      </c>
      <c r="I65" s="149">
        <f>F65+G65+H65</f>
        <v>0</v>
      </c>
      <c r="J65" s="150" t="str">
        <f>IF(CenaCelkemVypocet=0,"",I65/CenaCelkemVypocet*100)</f>
        <v/>
      </c>
    </row>
    <row r="66" spans="1:52" ht="25.5" customHeight="1" x14ac:dyDescent="0.25">
      <c r="A66" s="135">
        <v>2</v>
      </c>
      <c r="B66" s="151" t="s">
        <v>90</v>
      </c>
      <c r="C66" s="152" t="s">
        <v>91</v>
      </c>
      <c r="D66" s="152"/>
      <c r="E66" s="152"/>
      <c r="F66" s="153">
        <f>'SO05 1 Pol'!AE71</f>
        <v>0</v>
      </c>
      <c r="G66" s="154">
        <f>'SO05 1 Pol'!AF71</f>
        <v>0</v>
      </c>
      <c r="H66" s="154">
        <f>(F66*SazbaDPH1/100)+(G66*SazbaDPH2/100)</f>
        <v>0</v>
      </c>
      <c r="I66" s="154">
        <f>F66+G66+H66</f>
        <v>0</v>
      </c>
      <c r="J66" s="155" t="str">
        <f>IF(CenaCelkemVypocet=0,"",I66/CenaCelkemVypocet*100)</f>
        <v/>
      </c>
    </row>
    <row r="67" spans="1:52" ht="25.5" customHeight="1" x14ac:dyDescent="0.25">
      <c r="A67" s="135">
        <v>3</v>
      </c>
      <c r="B67" s="156" t="s">
        <v>64</v>
      </c>
      <c r="C67" s="146" t="s">
        <v>91</v>
      </c>
      <c r="D67" s="146"/>
      <c r="E67" s="146"/>
      <c r="F67" s="157">
        <f>'SO05 1 Pol'!AE71</f>
        <v>0</v>
      </c>
      <c r="G67" s="149">
        <f>'SO05 1 Pol'!AF71</f>
        <v>0</v>
      </c>
      <c r="H67" s="149">
        <f>(F67*SazbaDPH1/100)+(G67*SazbaDPH2/100)</f>
        <v>0</v>
      </c>
      <c r="I67" s="149">
        <f>F67+G67+H67</f>
        <v>0</v>
      </c>
      <c r="J67" s="150" t="str">
        <f>IF(CenaCelkemVypocet=0,"",I67/CenaCelkemVypocet*100)</f>
        <v/>
      </c>
    </row>
    <row r="68" spans="1:52" ht="25.5" customHeight="1" x14ac:dyDescent="0.25">
      <c r="A68" s="135">
        <v>2</v>
      </c>
      <c r="B68" s="151" t="s">
        <v>92</v>
      </c>
      <c r="C68" s="152" t="s">
        <v>93</v>
      </c>
      <c r="D68" s="152"/>
      <c r="E68" s="152"/>
      <c r="F68" s="153">
        <f>'SO06 1 Pol'!AE16</f>
        <v>0</v>
      </c>
      <c r="G68" s="154">
        <f>'SO06 1 Pol'!AF16</f>
        <v>0</v>
      </c>
      <c r="H68" s="154">
        <f>(F68*SazbaDPH1/100)+(G68*SazbaDPH2/100)</f>
        <v>0</v>
      </c>
      <c r="I68" s="154">
        <f>F68+G68+H68</f>
        <v>0</v>
      </c>
      <c r="J68" s="155" t="str">
        <f>IF(CenaCelkemVypocet=0,"",I68/CenaCelkemVypocet*100)</f>
        <v/>
      </c>
    </row>
    <row r="69" spans="1:52" ht="25.5" customHeight="1" x14ac:dyDescent="0.25">
      <c r="A69" s="135">
        <v>3</v>
      </c>
      <c r="B69" s="156" t="s">
        <v>64</v>
      </c>
      <c r="C69" s="146" t="s">
        <v>93</v>
      </c>
      <c r="D69" s="146"/>
      <c r="E69" s="146"/>
      <c r="F69" s="157">
        <f>'SO06 1 Pol'!AE16</f>
        <v>0</v>
      </c>
      <c r="G69" s="149">
        <f>'SO06 1 Pol'!AF16</f>
        <v>0</v>
      </c>
      <c r="H69" s="149">
        <f>(F69*SazbaDPH1/100)+(G69*SazbaDPH2/100)</f>
        <v>0</v>
      </c>
      <c r="I69" s="149">
        <f>F69+G69+H69</f>
        <v>0</v>
      </c>
      <c r="J69" s="150" t="str">
        <f>IF(CenaCelkemVypocet=0,"",I69/CenaCelkemVypocet*100)</f>
        <v/>
      </c>
    </row>
    <row r="70" spans="1:52" ht="25.5" customHeight="1" x14ac:dyDescent="0.25">
      <c r="A70" s="135">
        <v>2</v>
      </c>
      <c r="B70" s="151" t="s">
        <v>94</v>
      </c>
      <c r="C70" s="152" t="s">
        <v>95</v>
      </c>
      <c r="D70" s="152"/>
      <c r="E70" s="152"/>
      <c r="F70" s="153">
        <f>'SO07 01 Pol'!AE120</f>
        <v>0</v>
      </c>
      <c r="G70" s="154">
        <f>'SO07 01 Pol'!AF120</f>
        <v>0</v>
      </c>
      <c r="H70" s="154">
        <f>(F70*SazbaDPH1/100)+(G70*SazbaDPH2/100)</f>
        <v>0</v>
      </c>
      <c r="I70" s="154">
        <f>F70+G70+H70</f>
        <v>0</v>
      </c>
      <c r="J70" s="155" t="str">
        <f>IF(CenaCelkemVypocet=0,"",I70/CenaCelkemVypocet*100)</f>
        <v/>
      </c>
    </row>
    <row r="71" spans="1:52" ht="25.5" customHeight="1" x14ac:dyDescent="0.25">
      <c r="A71" s="135">
        <v>3</v>
      </c>
      <c r="B71" s="156" t="s">
        <v>96</v>
      </c>
      <c r="C71" s="146" t="s">
        <v>97</v>
      </c>
      <c r="D71" s="146"/>
      <c r="E71" s="146"/>
      <c r="F71" s="157">
        <f>'SO07 01 Pol'!AE120</f>
        <v>0</v>
      </c>
      <c r="G71" s="149">
        <f>'SO07 01 Pol'!AF120</f>
        <v>0</v>
      </c>
      <c r="H71" s="149">
        <f>(F71*SazbaDPH1/100)+(G71*SazbaDPH2/100)</f>
        <v>0</v>
      </c>
      <c r="I71" s="149">
        <f>F71+G71+H71</f>
        <v>0</v>
      </c>
      <c r="J71" s="150" t="str">
        <f>IF(CenaCelkemVypocet=0,"",I71/CenaCelkemVypocet*100)</f>
        <v/>
      </c>
    </row>
    <row r="72" spans="1:52" ht="25.5" customHeight="1" x14ac:dyDescent="0.25">
      <c r="A72" s="135"/>
      <c r="B72" s="158" t="s">
        <v>98</v>
      </c>
      <c r="C72" s="159"/>
      <c r="D72" s="159"/>
      <c r="E72" s="160"/>
      <c r="F72" s="161">
        <f>SUMIF(A39:A71,"=1",F39:F71)</f>
        <v>0</v>
      </c>
      <c r="G72" s="162">
        <f>SUMIF(A39:A71,"=1",G39:G71)</f>
        <v>0</v>
      </c>
      <c r="H72" s="162">
        <f>SUMIF(A39:A71,"=1",H39:H71)</f>
        <v>0</v>
      </c>
      <c r="I72" s="162">
        <f>SUMIF(A39:A71,"=1",I39:I71)</f>
        <v>0</v>
      </c>
      <c r="J72" s="163">
        <f>SUMIF(A39:A71,"=1",J39:J71)</f>
        <v>0</v>
      </c>
    </row>
    <row r="74" spans="1:52" x14ac:dyDescent="0.25">
      <c r="A74" t="s">
        <v>100</v>
      </c>
      <c r="B74" t="s">
        <v>101</v>
      </c>
    </row>
    <row r="75" spans="1:52" x14ac:dyDescent="0.25">
      <c r="B75" s="175" t="s">
        <v>102</v>
      </c>
      <c r="C75" s="175"/>
      <c r="D75" s="175"/>
      <c r="E75" s="175"/>
      <c r="F75" s="175"/>
      <c r="G75" s="175"/>
      <c r="H75" s="175"/>
      <c r="I75" s="175"/>
      <c r="J75" s="175"/>
      <c r="AZ75" s="174" t="str">
        <f>B75</f>
        <v>Předpoklad umístění přebytečného výkopku na pozemku investora.</v>
      </c>
    </row>
    <row r="76" spans="1:52" ht="26.4" x14ac:dyDescent="0.25">
      <c r="B76" s="175" t="s">
        <v>103</v>
      </c>
      <c r="C76" s="175"/>
      <c r="D76" s="175"/>
      <c r="E76" s="175"/>
      <c r="F76" s="175"/>
      <c r="G76" s="175"/>
      <c r="H76" s="175"/>
      <c r="I76" s="175"/>
      <c r="J76" s="175"/>
      <c r="AZ76" s="174" t="str">
        <f>B76</f>
        <v>Přesné složení stávajích obvodových stěn a podhledů není známo, v případě výskytu prvků obsahujících azbest, bude dořešeno jako vícepráce.</v>
      </c>
    </row>
    <row r="77" spans="1:52" x14ac:dyDescent="0.25">
      <c r="A77" t="s">
        <v>104</v>
      </c>
      <c r="B77" t="s">
        <v>105</v>
      </c>
    </row>
    <row r="78" spans="1:52" x14ac:dyDescent="0.25">
      <c r="B78" s="175" t="s">
        <v>106</v>
      </c>
      <c r="C78" s="175"/>
      <c r="D78" s="175"/>
      <c r="E78" s="175"/>
      <c r="F78" s="175"/>
      <c r="G78" s="175"/>
      <c r="H78" s="175"/>
      <c r="I78" s="175"/>
      <c r="J78" s="175"/>
      <c r="AZ78" s="174" t="str">
        <f>B78</f>
        <v>1. PODMÍNKY PRO ZPRACOVÁNÍ NABÍDKOVÉ CENY</v>
      </c>
    </row>
    <row r="80" spans="1:52" x14ac:dyDescent="0.25">
      <c r="B80" s="175" t="s">
        <v>107</v>
      </c>
      <c r="C80" s="175"/>
      <c r="D80" s="175"/>
      <c r="E80" s="175"/>
      <c r="F80" s="175"/>
      <c r="G80" s="175"/>
      <c r="H80" s="175"/>
      <c r="I80" s="175"/>
      <c r="J80" s="175"/>
      <c r="AZ80" s="174" t="str">
        <f>B80</f>
        <v xml:space="preserve">        Preambule</v>
      </c>
    </row>
    <row r="82" spans="2:52" ht="52.8" x14ac:dyDescent="0.25">
      <c r="B82" s="175" t="s">
        <v>108</v>
      </c>
      <c r="C82" s="175"/>
      <c r="D82" s="175"/>
      <c r="E82" s="175"/>
      <c r="F82" s="175"/>
      <c r="G82" s="175"/>
      <c r="H82" s="175"/>
      <c r="I82" s="175"/>
      <c r="J82" s="175"/>
      <c r="AZ82" s="174" t="str">
        <f>B82</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83" spans="2:52" ht="52.8" x14ac:dyDescent="0.25">
      <c r="B83" s="175" t="s">
        <v>109</v>
      </c>
      <c r="C83" s="175"/>
      <c r="D83" s="175"/>
      <c r="E83" s="175"/>
      <c r="F83" s="175"/>
      <c r="G83" s="175"/>
      <c r="H83" s="175"/>
      <c r="I83" s="175"/>
      <c r="J83" s="175"/>
      <c r="AZ83" s="174" t="str">
        <f>B83</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85" spans="2:52" x14ac:dyDescent="0.25">
      <c r="B85" s="175" t="s">
        <v>110</v>
      </c>
      <c r="C85" s="175"/>
      <c r="D85" s="175"/>
      <c r="E85" s="175"/>
      <c r="F85" s="175"/>
      <c r="G85" s="175"/>
      <c r="H85" s="175"/>
      <c r="I85" s="175"/>
      <c r="J85" s="175"/>
      <c r="AZ85" s="174" t="str">
        <f>B85</f>
        <v xml:space="preserve">        Vymezení některých pojmů</v>
      </c>
    </row>
    <row r="88" spans="2:52" x14ac:dyDescent="0.25">
      <c r="B88" s="175" t="s">
        <v>111</v>
      </c>
      <c r="C88" s="175"/>
      <c r="D88" s="175"/>
      <c r="E88" s="175"/>
      <c r="F88" s="175"/>
      <c r="G88" s="175"/>
      <c r="H88" s="175"/>
      <c r="I88" s="175"/>
      <c r="J88" s="175"/>
      <c r="AZ88" s="174" t="str">
        <f>B88</f>
        <v>Pro účely zpracování nabídkové ceny se jsou použity některé pojmy, pod kterými se rozumí:</v>
      </c>
    </row>
    <row r="89" spans="2:52" ht="39.6" x14ac:dyDescent="0.25">
      <c r="B89" s="175" t="s">
        <v>112</v>
      </c>
      <c r="C89" s="175"/>
      <c r="D89" s="175"/>
      <c r="E89" s="175"/>
      <c r="F89" s="175"/>
      <c r="G89" s="175"/>
      <c r="H89" s="175"/>
      <c r="I89" s="175"/>
      <c r="J89" s="175"/>
      <c r="AZ89" s="174" t="str">
        <f>B89</f>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90" spans="2:52" ht="39.6" x14ac:dyDescent="0.25">
      <c r="B90" s="175" t="s">
        <v>113</v>
      </c>
      <c r="C90" s="175"/>
      <c r="D90" s="175"/>
      <c r="E90" s="175"/>
      <c r="F90" s="175"/>
      <c r="G90" s="175"/>
      <c r="H90" s="175"/>
      <c r="I90" s="175"/>
      <c r="J90" s="175"/>
      <c r="AZ90" s="174" t="str">
        <f>B90</f>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91" spans="2:52" ht="52.8" x14ac:dyDescent="0.25">
      <c r="B91" s="175" t="s">
        <v>114</v>
      </c>
      <c r="C91" s="175"/>
      <c r="D91" s="175"/>
      <c r="E91" s="175"/>
      <c r="F91" s="175"/>
      <c r="G91" s="175"/>
      <c r="H91" s="175"/>
      <c r="I91" s="175"/>
      <c r="J91" s="175"/>
      <c r="AZ91" s="174" t="str">
        <f>B91</f>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92" spans="2:52" ht="79.2" x14ac:dyDescent="0.25">
      <c r="B92" s="175" t="s">
        <v>115</v>
      </c>
      <c r="C92" s="175"/>
      <c r="D92" s="175"/>
      <c r="E92" s="175"/>
      <c r="F92" s="175"/>
      <c r="G92" s="175"/>
      <c r="H92" s="175"/>
      <c r="I92" s="175"/>
      <c r="J92" s="175"/>
      <c r="AZ92" s="174" t="str">
        <f>B92</f>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93" spans="2:52" ht="52.8" x14ac:dyDescent="0.25">
      <c r="B93" s="175" t="s">
        <v>116</v>
      </c>
      <c r="C93" s="175"/>
      <c r="D93" s="175"/>
      <c r="E93" s="175"/>
      <c r="F93" s="175"/>
      <c r="G93" s="175"/>
      <c r="H93" s="175"/>
      <c r="I93" s="175"/>
      <c r="J93" s="175"/>
      <c r="AZ93" s="174" t="str">
        <f>B93</f>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95" spans="2:52" x14ac:dyDescent="0.25">
      <c r="B95" s="175" t="s">
        <v>117</v>
      </c>
      <c r="C95" s="175"/>
      <c r="D95" s="175"/>
      <c r="E95" s="175"/>
      <c r="F95" s="175"/>
      <c r="G95" s="175"/>
      <c r="H95" s="175"/>
      <c r="I95" s="175"/>
      <c r="J95" s="175"/>
      <c r="AZ95" s="174" t="str">
        <f>B95</f>
        <v xml:space="preserve">        Cenová soustava</v>
      </c>
    </row>
    <row r="97" spans="2:52" x14ac:dyDescent="0.25">
      <c r="B97" s="175" t="s">
        <v>118</v>
      </c>
      <c r="C97" s="175"/>
      <c r="D97" s="175"/>
      <c r="E97" s="175"/>
      <c r="F97" s="175"/>
      <c r="G97" s="175"/>
      <c r="H97" s="175"/>
      <c r="I97" s="175"/>
      <c r="J97" s="175"/>
      <c r="AZ97" s="174" t="str">
        <f>B97</f>
        <v xml:space="preserve">        Použitá cenová soustava</v>
      </c>
    </row>
    <row r="98" spans="2:52" ht="39.6" x14ac:dyDescent="0.25">
      <c r="B98" s="175" t="s">
        <v>119</v>
      </c>
      <c r="C98" s="175"/>
      <c r="D98" s="175"/>
      <c r="E98" s="175"/>
      <c r="F98" s="175"/>
      <c r="G98" s="175"/>
      <c r="H98" s="175"/>
      <c r="I98" s="175"/>
      <c r="J98" s="175"/>
      <c r="AZ98" s="174" t="str">
        <f>B98</f>
        <v>Soupisy stavebních prací, dodávek a služeb jsou zpracovány s použitím cenové soustavy zpracované společností RTS, a.s.. Položky z cenové soustavy mají uveden odkaz na cenovou soustavu včetně označení příslušného ceníku.</v>
      </c>
    </row>
    <row r="100" spans="2:52" x14ac:dyDescent="0.25">
      <c r="B100" s="175" t="s">
        <v>120</v>
      </c>
      <c r="C100" s="175"/>
      <c r="D100" s="175"/>
      <c r="E100" s="175"/>
      <c r="F100" s="175"/>
      <c r="G100" s="175"/>
      <c r="H100" s="175"/>
      <c r="I100" s="175"/>
      <c r="J100" s="175"/>
      <c r="AZ100" s="174" t="str">
        <f>B100</f>
        <v xml:space="preserve">        Technické podmínky</v>
      </c>
    </row>
    <row r="101" spans="2:52" ht="39.6" x14ac:dyDescent="0.25">
      <c r="B101" s="175" t="s">
        <v>121</v>
      </c>
      <c r="C101" s="175"/>
      <c r="D101" s="175"/>
      <c r="E101" s="175"/>
      <c r="F101" s="175"/>
      <c r="G101" s="175"/>
      <c r="H101" s="175"/>
      <c r="I101" s="175"/>
      <c r="J101" s="175"/>
      <c r="AZ101" s="174" t="str">
        <f>B101</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103" spans="2:52" x14ac:dyDescent="0.25">
      <c r="B103" s="175" t="s">
        <v>122</v>
      </c>
      <c r="C103" s="175"/>
      <c r="D103" s="175"/>
      <c r="E103" s="175"/>
      <c r="F103" s="175"/>
      <c r="G103" s="175"/>
      <c r="H103" s="175"/>
      <c r="I103" s="175"/>
      <c r="J103" s="175"/>
      <c r="AZ103" s="174" t="str">
        <f>B103</f>
        <v>Individuální položky</v>
      </c>
    </row>
    <row r="104" spans="2:52" ht="39.6" x14ac:dyDescent="0.25">
      <c r="B104" s="175" t="s">
        <v>123</v>
      </c>
      <c r="C104" s="175"/>
      <c r="D104" s="175"/>
      <c r="E104" s="175"/>
      <c r="F104" s="175"/>
      <c r="G104" s="175"/>
      <c r="H104" s="175"/>
      <c r="I104" s="175"/>
      <c r="J104" s="175"/>
      <c r="AZ104" s="174" t="str">
        <f>B104</f>
        <v>Položky soupisu prací, které cenová soustava neobsahuje, jsou označeny popisem „vlastní“. Pro tyto položky jsou cenové a technické podmínky definovány jejich popisem, případně odkazem na konkrétní část příslušné dokumentace.</v>
      </c>
    </row>
    <row r="106" spans="2:52" x14ac:dyDescent="0.25">
      <c r="B106" s="175" t="s">
        <v>124</v>
      </c>
      <c r="C106" s="175"/>
      <c r="D106" s="175"/>
      <c r="E106" s="175"/>
      <c r="F106" s="175"/>
      <c r="G106" s="175"/>
      <c r="H106" s="175"/>
      <c r="I106" s="175"/>
      <c r="J106" s="175"/>
      <c r="AZ106" s="174" t="str">
        <f>B106</f>
        <v xml:space="preserve">        Závaznost a změna soupisu</v>
      </c>
    </row>
    <row r="108" spans="2:52" x14ac:dyDescent="0.25">
      <c r="B108" s="175" t="s">
        <v>125</v>
      </c>
      <c r="C108" s="175"/>
      <c r="D108" s="175"/>
      <c r="E108" s="175"/>
      <c r="F108" s="175"/>
      <c r="G108" s="175"/>
      <c r="H108" s="175"/>
      <c r="I108" s="175"/>
      <c r="J108" s="175"/>
      <c r="AZ108" s="174" t="str">
        <f>B108</f>
        <v xml:space="preserve">        Závaznost soupisu</v>
      </c>
    </row>
    <row r="109" spans="2:52" ht="39.6" x14ac:dyDescent="0.25">
      <c r="B109" s="175" t="s">
        <v>126</v>
      </c>
      <c r="C109" s="175"/>
      <c r="D109" s="175"/>
      <c r="E109" s="175"/>
      <c r="F109" s="175"/>
      <c r="G109" s="175"/>
      <c r="H109" s="175"/>
      <c r="I109" s="175"/>
      <c r="J109" s="175"/>
      <c r="AZ109" s="174" t="str">
        <f>B109</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11" spans="2:52" x14ac:dyDescent="0.25">
      <c r="B111" s="175" t="s">
        <v>127</v>
      </c>
      <c r="C111" s="175"/>
      <c r="D111" s="175"/>
      <c r="E111" s="175"/>
      <c r="F111" s="175"/>
      <c r="G111" s="175"/>
      <c r="H111" s="175"/>
      <c r="I111" s="175"/>
      <c r="J111" s="175"/>
      <c r="AZ111" s="174" t="str">
        <f>B111</f>
        <v xml:space="preserve">        Zvláštní podmínky pro stanovení nabídkové ceny</v>
      </c>
    </row>
    <row r="113" spans="2:52" x14ac:dyDescent="0.25">
      <c r="B113" s="175" t="s">
        <v>128</v>
      </c>
      <c r="C113" s="175"/>
      <c r="D113" s="175"/>
      <c r="E113" s="175"/>
      <c r="F113" s="175"/>
      <c r="G113" s="175"/>
      <c r="H113" s="175"/>
      <c r="I113" s="175"/>
      <c r="J113" s="175"/>
      <c r="AZ113" s="174" t="str">
        <f>B113</f>
        <v xml:space="preserve">        Přeprava vybouraných hmot, suti a vytěžené zeminy</v>
      </c>
    </row>
    <row r="114" spans="2:52" ht="79.2" x14ac:dyDescent="0.25">
      <c r="B114" s="175" t="s">
        <v>129</v>
      </c>
      <c r="C114" s="175"/>
      <c r="D114" s="175"/>
      <c r="E114" s="175"/>
      <c r="F114" s="175"/>
      <c r="G114" s="175"/>
      <c r="H114" s="175"/>
      <c r="I114" s="175"/>
      <c r="J114" s="175"/>
      <c r="AZ114" s="174" t="str">
        <f>B114</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16" spans="2:52" x14ac:dyDescent="0.25">
      <c r="B116" s="175" t="s">
        <v>130</v>
      </c>
      <c r="C116" s="175"/>
      <c r="D116" s="175"/>
      <c r="E116" s="175"/>
      <c r="F116" s="175"/>
      <c r="G116" s="175"/>
      <c r="H116" s="175"/>
      <c r="I116" s="175"/>
      <c r="J116" s="175"/>
      <c r="AZ116" s="174" t="str">
        <f>B116</f>
        <v xml:space="preserve">        Vnitrostaveništní přesun stavebního materiálu</v>
      </c>
    </row>
    <row r="117" spans="2:52" ht="52.8" x14ac:dyDescent="0.25">
      <c r="B117" s="175" t="s">
        <v>131</v>
      </c>
      <c r="C117" s="175"/>
      <c r="D117" s="175"/>
      <c r="E117" s="175"/>
      <c r="F117" s="175"/>
      <c r="G117" s="175"/>
      <c r="H117" s="175"/>
      <c r="I117" s="175"/>
      <c r="J117" s="175"/>
      <c r="AZ117" s="174" t="str">
        <f>B117</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8" spans="2:52" ht="52.8" x14ac:dyDescent="0.25">
      <c r="B118" s="175" t="s">
        <v>132</v>
      </c>
      <c r="C118" s="175"/>
      <c r="D118" s="175"/>
      <c r="E118" s="175"/>
      <c r="F118" s="175"/>
      <c r="G118" s="175"/>
      <c r="H118" s="175"/>
      <c r="I118" s="175"/>
      <c r="J118" s="175"/>
      <c r="AZ118" s="174" t="str">
        <f>B118</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20" spans="2:52" x14ac:dyDescent="0.25">
      <c r="B120" s="175" t="s">
        <v>133</v>
      </c>
      <c r="C120" s="175"/>
      <c r="D120" s="175"/>
      <c r="E120" s="175"/>
      <c r="F120" s="175"/>
      <c r="G120" s="175"/>
      <c r="H120" s="175"/>
      <c r="I120" s="175"/>
      <c r="J120" s="175"/>
      <c r="AZ120" s="174" t="str">
        <f>B120</f>
        <v xml:space="preserve">        Příplatky za ztížené podmínky prací</v>
      </c>
    </row>
    <row r="121" spans="2:52" ht="26.4" x14ac:dyDescent="0.25">
      <c r="B121" s="175" t="s">
        <v>134</v>
      </c>
      <c r="C121" s="175"/>
      <c r="D121" s="175"/>
      <c r="E121" s="175"/>
      <c r="F121" s="175"/>
      <c r="G121" s="175"/>
      <c r="H121" s="175"/>
      <c r="I121" s="175"/>
      <c r="J121" s="175"/>
      <c r="AZ121" s="174" t="str">
        <f>B121</f>
        <v>Pokud soupis položku příplatku za ztížené podmínky obsahuje, je dodavatel povinen ji ocenit bez ohledu na to, že tento příplatek dodavatel standardně neuplatňuje.</v>
      </c>
    </row>
    <row r="123" spans="2:52" x14ac:dyDescent="0.25">
      <c r="B123" s="175" t="s">
        <v>135</v>
      </c>
      <c r="C123" s="175"/>
      <c r="D123" s="175"/>
      <c r="E123" s="175"/>
      <c r="F123" s="175"/>
      <c r="G123" s="175"/>
      <c r="H123" s="175"/>
      <c r="I123" s="175"/>
      <c r="J123" s="175"/>
      <c r="AZ123" s="174" t="str">
        <f>B123</f>
        <v xml:space="preserve">        Vedlejší a ostatní náklady</v>
      </c>
    </row>
    <row r="124" spans="2:52" ht="26.4" x14ac:dyDescent="0.25">
      <c r="B124" s="175" t="s">
        <v>136</v>
      </c>
      <c r="C124" s="175"/>
      <c r="D124" s="175"/>
      <c r="E124" s="175"/>
      <c r="F124" s="175"/>
      <c r="G124" s="175"/>
      <c r="H124" s="175"/>
      <c r="I124" s="175"/>
      <c r="J124" s="175"/>
      <c r="AZ124" s="174" t="str">
        <f>B124</f>
        <v>Tyto náklady jsou popsány v samostatném soupisu stavebních prací, dodávek a služeb s tím, že dodavatel je povinen v rámci těchto nákladů ocenit všechny definované náklady souhrnně pro celou stavbu.</v>
      </c>
    </row>
    <row r="128" spans="2:52" x14ac:dyDescent="0.25">
      <c r="B128" s="175" t="s">
        <v>137</v>
      </c>
      <c r="C128" s="175"/>
      <c r="D128" s="175"/>
      <c r="E128" s="175"/>
      <c r="F128" s="175"/>
      <c r="G128" s="175"/>
      <c r="H128" s="175"/>
      <c r="I128" s="175"/>
      <c r="J128" s="175"/>
      <c r="AZ128" s="174" t="str">
        <f>B128</f>
        <v>2. SPECIFICKÉ PODMÍNKY PRO ZPRACOVÁNÍ NABÍDKOVÉ CENY</v>
      </c>
    </row>
    <row r="130" spans="2:52" x14ac:dyDescent="0.25">
      <c r="B130" s="175" t="s">
        <v>138</v>
      </c>
      <c r="C130" s="175"/>
      <c r="D130" s="175"/>
      <c r="E130" s="175"/>
      <c r="F130" s="175"/>
      <c r="G130" s="175"/>
      <c r="H130" s="175"/>
      <c r="I130" s="175"/>
      <c r="J130" s="175"/>
      <c r="AZ130" s="174" t="str">
        <f>B130</f>
        <v>Zde doplní zpracovatel soupisu  případná specifika týkající se konkrétní zakázky.</v>
      </c>
    </row>
    <row r="133" spans="2:52" x14ac:dyDescent="0.25">
      <c r="B133" s="175" t="s">
        <v>139</v>
      </c>
      <c r="C133" s="175"/>
      <c r="D133" s="175"/>
      <c r="E133" s="175"/>
      <c r="F133" s="175"/>
      <c r="G133" s="175"/>
      <c r="H133" s="175"/>
      <c r="I133" s="175"/>
      <c r="J133" s="175"/>
      <c r="AZ133" s="174" t="str">
        <f>B133</f>
        <v>3. ELEKTRONICKÁ PODOBA SOUPISU</v>
      </c>
    </row>
    <row r="135" spans="2:52" x14ac:dyDescent="0.25">
      <c r="B135" s="175" t="s">
        <v>140</v>
      </c>
      <c r="C135" s="175"/>
      <c r="D135" s="175"/>
      <c r="E135" s="175"/>
      <c r="F135" s="175"/>
      <c r="G135" s="175"/>
      <c r="H135" s="175"/>
      <c r="I135" s="175"/>
      <c r="J135" s="175"/>
      <c r="AZ135" s="174" t="str">
        <f>B135</f>
        <v xml:space="preserve">        Elektronická podoba soupisu</v>
      </c>
    </row>
    <row r="136" spans="2:52" ht="26.4" x14ac:dyDescent="0.25">
      <c r="B136" s="175" t="s">
        <v>141</v>
      </c>
      <c r="C136" s="175"/>
      <c r="D136" s="175"/>
      <c r="E136" s="175"/>
      <c r="F136" s="175"/>
      <c r="G136" s="175"/>
      <c r="H136" s="175"/>
      <c r="I136" s="175"/>
      <c r="J136" s="175"/>
      <c r="AZ136" s="174" t="str">
        <f>B136</f>
        <v>V souladu se zákonem jsou předložené soupisy zpracovány i v elektronické podobě.  Elektronickou podobou soupisu stavebních prací, dodávek a služeb je formát MS EXCEL.</v>
      </c>
    </row>
    <row r="137" spans="2:52" x14ac:dyDescent="0.25">
      <c r="B137" s="175" t="s">
        <v>142</v>
      </c>
      <c r="C137" s="175"/>
      <c r="D137" s="175"/>
      <c r="E137" s="175"/>
      <c r="F137" s="175"/>
      <c r="G137" s="175"/>
      <c r="H137" s="175"/>
      <c r="I137" s="175"/>
      <c r="J137" s="175"/>
      <c r="AZ137" s="174" t="str">
        <f>B137</f>
        <v>Popis formátu soupisu odpovídá svou strukturou vzorovému soupisu volně dostupnému na internetové adrese:</v>
      </c>
    </row>
    <row r="139" spans="2:52" x14ac:dyDescent="0.25">
      <c r="B139" s="175" t="s">
        <v>143</v>
      </c>
      <c r="C139" s="175"/>
      <c r="D139" s="175"/>
      <c r="E139" s="175"/>
      <c r="F139" s="175"/>
      <c r="G139" s="175"/>
      <c r="H139" s="175"/>
      <c r="I139" s="175"/>
      <c r="J139" s="175"/>
      <c r="AZ139" s="174" t="str">
        <f>B139</f>
        <v>www.stavebnionline.cz/soupis</v>
      </c>
    </row>
    <row r="141" spans="2:52" x14ac:dyDescent="0.25">
      <c r="B141" s="175" t="s">
        <v>144</v>
      </c>
      <c r="C141" s="175"/>
      <c r="D141" s="175"/>
      <c r="E141" s="175"/>
      <c r="F141" s="175"/>
      <c r="G141" s="175"/>
      <c r="H141" s="175"/>
      <c r="I141" s="175"/>
      <c r="J141" s="175"/>
      <c r="AZ141" s="174" t="str">
        <f>B141</f>
        <v xml:space="preserve">        Zpracování elektronické podoby soupisu</v>
      </c>
    </row>
    <row r="142" spans="2:52" ht="52.8" x14ac:dyDescent="0.25">
      <c r="B142" s="175" t="s">
        <v>145</v>
      </c>
      <c r="C142" s="175"/>
      <c r="D142" s="175"/>
      <c r="E142" s="175"/>
      <c r="F142" s="175"/>
      <c r="G142" s="175"/>
      <c r="H142" s="175"/>
      <c r="I142" s="175"/>
      <c r="J142" s="175"/>
      <c r="AZ142" s="174" t="str">
        <f>B142</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44" spans="2:52" x14ac:dyDescent="0.25">
      <c r="B144" s="175" t="s">
        <v>146</v>
      </c>
      <c r="C144" s="175"/>
      <c r="D144" s="175"/>
      <c r="E144" s="175"/>
      <c r="F144" s="175"/>
      <c r="G144" s="175"/>
      <c r="H144" s="175"/>
      <c r="I144" s="175"/>
      <c r="J144" s="175"/>
      <c r="AZ144" s="174" t="str">
        <f>B144</f>
        <v xml:space="preserve">        Jiný formát soupisu</v>
      </c>
    </row>
    <row r="145" spans="1:52" ht="39.6" x14ac:dyDescent="0.25">
      <c r="B145" s="175" t="s">
        <v>147</v>
      </c>
      <c r="C145" s="175"/>
      <c r="D145" s="175"/>
      <c r="E145" s="175"/>
      <c r="F145" s="175"/>
      <c r="G145" s="175"/>
      <c r="H145" s="175"/>
      <c r="I145" s="175"/>
      <c r="J145" s="175"/>
      <c r="AZ145" s="174" t="str">
        <f>B145</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47" spans="1:52" x14ac:dyDescent="0.25">
      <c r="B147" s="175" t="s">
        <v>148</v>
      </c>
      <c r="C147" s="175"/>
      <c r="D147" s="175"/>
      <c r="E147" s="175"/>
      <c r="F147" s="175"/>
      <c r="G147" s="175"/>
      <c r="H147" s="175"/>
      <c r="I147" s="175"/>
      <c r="J147" s="175"/>
      <c r="AZ147" s="174" t="str">
        <f>B147</f>
        <v xml:space="preserve">        Závěrečné ustanovení</v>
      </c>
    </row>
    <row r="148" spans="1:52" x14ac:dyDescent="0.25">
      <c r="B148" s="175" t="s">
        <v>149</v>
      </c>
      <c r="C148" s="175"/>
      <c r="D148" s="175"/>
      <c r="E148" s="175"/>
      <c r="F148" s="175"/>
      <c r="G148" s="175"/>
      <c r="H148" s="175"/>
      <c r="I148" s="175"/>
      <c r="J148" s="175"/>
      <c r="AZ148" s="174" t="str">
        <f>B148</f>
        <v>Ostatní podmínky vztahující se ke zpracování nabídkové ceny jsou uvedeny v zadávací dokumentaci.</v>
      </c>
    </row>
    <row r="151" spans="1:52" ht="15.6" x14ac:dyDescent="0.3">
      <c r="B151" s="176" t="s">
        <v>150</v>
      </c>
    </row>
    <row r="153" spans="1:52" ht="25.5" customHeight="1" x14ac:dyDescent="0.25">
      <c r="A153" s="178"/>
      <c r="B153" s="181" t="s">
        <v>17</v>
      </c>
      <c r="C153" s="181" t="s">
        <v>5</v>
      </c>
      <c r="D153" s="182"/>
      <c r="E153" s="182"/>
      <c r="F153" s="183" t="s">
        <v>151</v>
      </c>
      <c r="G153" s="183"/>
      <c r="H153" s="183"/>
      <c r="I153" s="183" t="s">
        <v>29</v>
      </c>
      <c r="J153" s="183" t="s">
        <v>0</v>
      </c>
    </row>
    <row r="154" spans="1:52" ht="36.75" customHeight="1" x14ac:dyDescent="0.25">
      <c r="A154" s="179"/>
      <c r="B154" s="184" t="s">
        <v>64</v>
      </c>
      <c r="C154" s="185" t="s">
        <v>152</v>
      </c>
      <c r="D154" s="186"/>
      <c r="E154" s="186"/>
      <c r="F154" s="192" t="s">
        <v>24</v>
      </c>
      <c r="G154" s="193"/>
      <c r="H154" s="193"/>
      <c r="I154" s="193">
        <f>'SO01 1 Pol'!G8+'SO01 6 Pol'!G8+'SO02 1 Pol'!G8+'SO02 4 Pol'!G8+'SO02 6 Pol'!G8+'SO04 1 Pol'!G8+'SO05 1 Pol'!G8+'SO07 01 Pol'!G8</f>
        <v>0</v>
      </c>
      <c r="J154" s="190" t="str">
        <f>IF(I199=0,"",I154/I199*100)</f>
        <v/>
      </c>
    </row>
    <row r="155" spans="1:52" ht="36.75" customHeight="1" x14ac:dyDescent="0.25">
      <c r="A155" s="179"/>
      <c r="B155" s="184" t="s">
        <v>153</v>
      </c>
      <c r="C155" s="185" t="s">
        <v>154</v>
      </c>
      <c r="D155" s="186"/>
      <c r="E155" s="186"/>
      <c r="F155" s="192" t="s">
        <v>24</v>
      </c>
      <c r="G155" s="193"/>
      <c r="H155" s="193"/>
      <c r="I155" s="193">
        <f>'SO01 2 Pol'!G8+'SO04 2 Pol'!G8</f>
        <v>0</v>
      </c>
      <c r="J155" s="190" t="str">
        <f>IF(I199=0,"",I155/I199*100)</f>
        <v/>
      </c>
    </row>
    <row r="156" spans="1:52" ht="36.75" customHeight="1" x14ac:dyDescent="0.25">
      <c r="A156" s="179"/>
      <c r="B156" s="184" t="s">
        <v>155</v>
      </c>
      <c r="C156" s="185" t="s">
        <v>156</v>
      </c>
      <c r="D156" s="186"/>
      <c r="E156" s="186"/>
      <c r="F156" s="192" t="s">
        <v>24</v>
      </c>
      <c r="G156" s="193"/>
      <c r="H156" s="193"/>
      <c r="I156" s="193">
        <f>'SO01 2 Pol'!G11</f>
        <v>0</v>
      </c>
      <c r="J156" s="190" t="str">
        <f>IF(I199=0,"",I156/I199*100)</f>
        <v/>
      </c>
    </row>
    <row r="157" spans="1:52" ht="36.75" customHeight="1" x14ac:dyDescent="0.25">
      <c r="A157" s="179"/>
      <c r="B157" s="184" t="s">
        <v>66</v>
      </c>
      <c r="C157" s="185" t="s">
        <v>157</v>
      </c>
      <c r="D157" s="186"/>
      <c r="E157" s="186"/>
      <c r="F157" s="192" t="s">
        <v>24</v>
      </c>
      <c r="G157" s="193"/>
      <c r="H157" s="193"/>
      <c r="I157" s="193">
        <f>'SO01 1 Pol'!G27</f>
        <v>0</v>
      </c>
      <c r="J157" s="190" t="str">
        <f>IF(I199=0,"",I157/I199*100)</f>
        <v/>
      </c>
    </row>
    <row r="158" spans="1:52" ht="36.75" customHeight="1" x14ac:dyDescent="0.25">
      <c r="A158" s="179"/>
      <c r="B158" s="184" t="s">
        <v>158</v>
      </c>
      <c r="C158" s="185" t="s">
        <v>159</v>
      </c>
      <c r="D158" s="186"/>
      <c r="E158" s="186"/>
      <c r="F158" s="192" t="s">
        <v>24</v>
      </c>
      <c r="G158" s="193"/>
      <c r="H158" s="193"/>
      <c r="I158" s="193">
        <f>'SO01 2 Pol'!G16+'SO04 2 Pol'!G17</f>
        <v>0</v>
      </c>
      <c r="J158" s="190" t="str">
        <f>IF(I199=0,"",I158/I199*100)</f>
        <v/>
      </c>
    </row>
    <row r="159" spans="1:52" ht="36.75" customHeight="1" x14ac:dyDescent="0.25">
      <c r="A159" s="179"/>
      <c r="B159" s="184" t="s">
        <v>68</v>
      </c>
      <c r="C159" s="185" t="s">
        <v>160</v>
      </c>
      <c r="D159" s="186"/>
      <c r="E159" s="186"/>
      <c r="F159" s="192" t="s">
        <v>24</v>
      </c>
      <c r="G159" s="193"/>
      <c r="H159" s="193"/>
      <c r="I159" s="193">
        <f>'SO01 1 Pol'!G30+'SO02 2 Pol'!G8+'SO05 1 Pol'!G16</f>
        <v>0</v>
      </c>
      <c r="J159" s="190" t="str">
        <f>IF(I199=0,"",I159/I199*100)</f>
        <v/>
      </c>
    </row>
    <row r="160" spans="1:52" ht="36.75" customHeight="1" x14ac:dyDescent="0.25">
      <c r="A160" s="179"/>
      <c r="B160" s="184" t="s">
        <v>161</v>
      </c>
      <c r="C160" s="185" t="s">
        <v>162</v>
      </c>
      <c r="D160" s="186"/>
      <c r="E160" s="186"/>
      <c r="F160" s="192" t="s">
        <v>24</v>
      </c>
      <c r="G160" s="193"/>
      <c r="H160" s="193"/>
      <c r="I160" s="193">
        <f>'SO01 2 Pol'!G19+'SO04 2 Pol'!G22</f>
        <v>0</v>
      </c>
      <c r="J160" s="190" t="str">
        <f>IF(I199=0,"",I160/I199*100)</f>
        <v/>
      </c>
    </row>
    <row r="161" spans="1:10" ht="36.75" customHeight="1" x14ac:dyDescent="0.25">
      <c r="A161" s="179"/>
      <c r="B161" s="184" t="s">
        <v>163</v>
      </c>
      <c r="C161" s="185" t="s">
        <v>164</v>
      </c>
      <c r="D161" s="186"/>
      <c r="E161" s="186"/>
      <c r="F161" s="192" t="s">
        <v>24</v>
      </c>
      <c r="G161" s="193"/>
      <c r="H161" s="193"/>
      <c r="I161" s="193">
        <f>'SO01 1 Pol'!G60+'SO04 1 Pol'!G24</f>
        <v>0</v>
      </c>
      <c r="J161" s="190" t="str">
        <f>IF(I199=0,"",I161/I199*100)</f>
        <v/>
      </c>
    </row>
    <row r="162" spans="1:10" ht="36.75" customHeight="1" x14ac:dyDescent="0.25">
      <c r="A162" s="179"/>
      <c r="B162" s="184" t="s">
        <v>70</v>
      </c>
      <c r="C162" s="185" t="s">
        <v>165</v>
      </c>
      <c r="D162" s="186"/>
      <c r="E162" s="186"/>
      <c r="F162" s="192" t="s">
        <v>24</v>
      </c>
      <c r="G162" s="193"/>
      <c r="H162" s="193"/>
      <c r="I162" s="193">
        <f>'SO01 1 Pol'!G92+'SO01 6 Pol'!G20+'SO02 6 Pol'!G19+'SO03 1 Pol'!G8</f>
        <v>0</v>
      </c>
      <c r="J162" s="190" t="str">
        <f>IF(I199=0,"",I162/I199*100)</f>
        <v/>
      </c>
    </row>
    <row r="163" spans="1:10" ht="36.75" customHeight="1" x14ac:dyDescent="0.25">
      <c r="A163" s="179"/>
      <c r="B163" s="184" t="s">
        <v>166</v>
      </c>
      <c r="C163" s="185" t="s">
        <v>167</v>
      </c>
      <c r="D163" s="186"/>
      <c r="E163" s="186"/>
      <c r="F163" s="192" t="s">
        <v>24</v>
      </c>
      <c r="G163" s="193"/>
      <c r="H163" s="193"/>
      <c r="I163" s="193">
        <f>'SO01 2 Pol'!G79+'SO04 2 Pol'!G27</f>
        <v>0</v>
      </c>
      <c r="J163" s="190" t="str">
        <f>IF(I199=0,"",I163/I199*100)</f>
        <v/>
      </c>
    </row>
    <row r="164" spans="1:10" ht="36.75" customHeight="1" x14ac:dyDescent="0.25">
      <c r="A164" s="179"/>
      <c r="B164" s="184" t="s">
        <v>168</v>
      </c>
      <c r="C164" s="185" t="s">
        <v>169</v>
      </c>
      <c r="D164" s="186"/>
      <c r="E164" s="186"/>
      <c r="F164" s="192" t="s">
        <v>24</v>
      </c>
      <c r="G164" s="193"/>
      <c r="H164" s="193"/>
      <c r="I164" s="193">
        <f>'SO02 1 Pol'!G49</f>
        <v>0</v>
      </c>
      <c r="J164" s="190" t="str">
        <f>IF(I199=0,"",I164/I199*100)</f>
        <v/>
      </c>
    </row>
    <row r="165" spans="1:10" ht="36.75" customHeight="1" x14ac:dyDescent="0.25">
      <c r="A165" s="179"/>
      <c r="B165" s="184" t="s">
        <v>72</v>
      </c>
      <c r="C165" s="185" t="s">
        <v>95</v>
      </c>
      <c r="D165" s="186"/>
      <c r="E165" s="186"/>
      <c r="F165" s="192" t="s">
        <v>24</v>
      </c>
      <c r="G165" s="193"/>
      <c r="H165" s="193"/>
      <c r="I165" s="193">
        <f>'SO02 4 Pol'!G30+'SO07 01 Pol'!G75</f>
        <v>0</v>
      </c>
      <c r="J165" s="190" t="str">
        <f>IF(I199=0,"",I165/I199*100)</f>
        <v/>
      </c>
    </row>
    <row r="166" spans="1:10" ht="36.75" customHeight="1" x14ac:dyDescent="0.25">
      <c r="A166" s="179"/>
      <c r="B166" s="184" t="s">
        <v>170</v>
      </c>
      <c r="C166" s="185" t="s">
        <v>69</v>
      </c>
      <c r="D166" s="186"/>
      <c r="E166" s="186"/>
      <c r="F166" s="192" t="s">
        <v>24</v>
      </c>
      <c r="G166" s="193"/>
      <c r="H166" s="193"/>
      <c r="I166" s="193">
        <f>'SO01 3 Pol'!G8+'SO04 3 Pol'!G8</f>
        <v>0</v>
      </c>
      <c r="J166" s="190" t="str">
        <f>IF(I199=0,"",I166/I199*100)</f>
        <v/>
      </c>
    </row>
    <row r="167" spans="1:10" ht="36.75" customHeight="1" x14ac:dyDescent="0.25">
      <c r="A167" s="179"/>
      <c r="B167" s="184" t="s">
        <v>171</v>
      </c>
      <c r="C167" s="185" t="s">
        <v>172</v>
      </c>
      <c r="D167" s="186"/>
      <c r="E167" s="186"/>
      <c r="F167" s="192" t="s">
        <v>24</v>
      </c>
      <c r="G167" s="193"/>
      <c r="H167" s="193"/>
      <c r="I167" s="193">
        <f>'SO01 1 Pol'!G105+'SO04 1 Pol'!G58</f>
        <v>0</v>
      </c>
      <c r="J167" s="190" t="str">
        <f>IF(I199=0,"",I167/I199*100)</f>
        <v/>
      </c>
    </row>
    <row r="168" spans="1:10" ht="36.75" customHeight="1" x14ac:dyDescent="0.25">
      <c r="A168" s="179"/>
      <c r="B168" s="184" t="s">
        <v>173</v>
      </c>
      <c r="C168" s="185" t="s">
        <v>174</v>
      </c>
      <c r="D168" s="186"/>
      <c r="E168" s="186"/>
      <c r="F168" s="192" t="s">
        <v>24</v>
      </c>
      <c r="G168" s="193"/>
      <c r="H168" s="193"/>
      <c r="I168" s="193">
        <f>'SO01 1 Pol'!G162</f>
        <v>0</v>
      </c>
      <c r="J168" s="190" t="str">
        <f>IF(I199=0,"",I168/I199*100)</f>
        <v/>
      </c>
    </row>
    <row r="169" spans="1:10" ht="36.75" customHeight="1" x14ac:dyDescent="0.25">
      <c r="A169" s="179"/>
      <c r="B169" s="184" t="s">
        <v>175</v>
      </c>
      <c r="C169" s="185" t="s">
        <v>176</v>
      </c>
      <c r="D169" s="186"/>
      <c r="E169" s="186"/>
      <c r="F169" s="192" t="s">
        <v>24</v>
      </c>
      <c r="G169" s="193"/>
      <c r="H169" s="193"/>
      <c r="I169" s="193">
        <f>'SO01 1 Pol'!G224+'SO04 1 Pol'!G74</f>
        <v>0</v>
      </c>
      <c r="J169" s="190" t="str">
        <f>IF(I199=0,"",I169/I199*100)</f>
        <v/>
      </c>
    </row>
    <row r="170" spans="1:10" ht="36.75" customHeight="1" x14ac:dyDescent="0.25">
      <c r="A170" s="179"/>
      <c r="B170" s="184" t="s">
        <v>177</v>
      </c>
      <c r="C170" s="185" t="s">
        <v>178</v>
      </c>
      <c r="D170" s="186"/>
      <c r="E170" s="186"/>
      <c r="F170" s="192" t="s">
        <v>24</v>
      </c>
      <c r="G170" s="193"/>
      <c r="H170" s="193"/>
      <c r="I170" s="193">
        <f>'SO01 6 Pol'!G23+'SO02 1 Pol'!G55+'SO02 6 Pol'!G22+'SO04 5 Pol'!G8</f>
        <v>0</v>
      </c>
      <c r="J170" s="190" t="str">
        <f>IF(I199=0,"",I170/I199*100)</f>
        <v/>
      </c>
    </row>
    <row r="171" spans="1:10" ht="36.75" customHeight="1" x14ac:dyDescent="0.25">
      <c r="A171" s="179"/>
      <c r="B171" s="184" t="s">
        <v>179</v>
      </c>
      <c r="C171" s="185" t="s">
        <v>180</v>
      </c>
      <c r="D171" s="186"/>
      <c r="E171" s="186"/>
      <c r="F171" s="192" t="s">
        <v>24</v>
      </c>
      <c r="G171" s="193"/>
      <c r="H171" s="193"/>
      <c r="I171" s="193">
        <f>'SO02 2 Pol'!G21</f>
        <v>0</v>
      </c>
      <c r="J171" s="190" t="str">
        <f>IF(I199=0,"",I171/I199*100)</f>
        <v/>
      </c>
    </row>
    <row r="172" spans="1:10" ht="36.75" customHeight="1" x14ac:dyDescent="0.25">
      <c r="A172" s="179"/>
      <c r="B172" s="184" t="s">
        <v>181</v>
      </c>
      <c r="C172" s="185" t="s">
        <v>182</v>
      </c>
      <c r="D172" s="186"/>
      <c r="E172" s="186"/>
      <c r="F172" s="192" t="s">
        <v>24</v>
      </c>
      <c r="G172" s="193"/>
      <c r="H172" s="193"/>
      <c r="I172" s="193">
        <f>'SO01 1 Pol'!G233+'SO04 1 Pol'!G81</f>
        <v>0</v>
      </c>
      <c r="J172" s="190" t="str">
        <f>IF(I199=0,"",I172/I199*100)</f>
        <v/>
      </c>
    </row>
    <row r="173" spans="1:10" ht="36.75" customHeight="1" x14ac:dyDescent="0.25">
      <c r="A173" s="179"/>
      <c r="B173" s="184" t="s">
        <v>183</v>
      </c>
      <c r="C173" s="185" t="s">
        <v>184</v>
      </c>
      <c r="D173" s="186"/>
      <c r="E173" s="186"/>
      <c r="F173" s="192" t="s">
        <v>24</v>
      </c>
      <c r="G173" s="193"/>
      <c r="H173" s="193"/>
      <c r="I173" s="193">
        <f>'SO01 1 Pol'!G237+'SO01 6 Pol'!G25+'SO04 1 Pol'!G85+'SO04 5 Pol'!G10</f>
        <v>0</v>
      </c>
      <c r="J173" s="190" t="str">
        <f>IF(I199=0,"",I173/I199*100)</f>
        <v/>
      </c>
    </row>
    <row r="174" spans="1:10" ht="36.75" customHeight="1" x14ac:dyDescent="0.25">
      <c r="A174" s="179"/>
      <c r="B174" s="184" t="s">
        <v>185</v>
      </c>
      <c r="C174" s="185" t="s">
        <v>186</v>
      </c>
      <c r="D174" s="186"/>
      <c r="E174" s="186"/>
      <c r="F174" s="192" t="s">
        <v>24</v>
      </c>
      <c r="G174" s="193"/>
      <c r="H174" s="193"/>
      <c r="I174" s="193">
        <f>'SO01 1 Pol'!G250+'SO04 1 Pol'!G88</f>
        <v>0</v>
      </c>
      <c r="J174" s="190" t="str">
        <f>IF(I199=0,"",I174/I199*100)</f>
        <v/>
      </c>
    </row>
    <row r="175" spans="1:10" ht="36.75" customHeight="1" x14ac:dyDescent="0.25">
      <c r="A175" s="179"/>
      <c r="B175" s="184" t="s">
        <v>187</v>
      </c>
      <c r="C175" s="185" t="s">
        <v>188</v>
      </c>
      <c r="D175" s="186"/>
      <c r="E175" s="186"/>
      <c r="F175" s="192" t="s">
        <v>24</v>
      </c>
      <c r="G175" s="193"/>
      <c r="H175" s="193"/>
      <c r="I175" s="193">
        <f>'SO01 1 Pol'!G253+'SO01 6 Pol'!G29+'SO03 1 Pol'!G16+'SO04 1 Pol'!G90+'SO04 5 Pol'!G14+'SO05 1 Pol'!G31+'SO07 01 Pol'!G102</f>
        <v>0</v>
      </c>
      <c r="J175" s="190" t="str">
        <f>IF(I199=0,"",I175/I199*100)</f>
        <v/>
      </c>
    </row>
    <row r="176" spans="1:10" ht="36.75" customHeight="1" x14ac:dyDescent="0.25">
      <c r="A176" s="179"/>
      <c r="B176" s="184" t="s">
        <v>189</v>
      </c>
      <c r="C176" s="185" t="s">
        <v>190</v>
      </c>
      <c r="D176" s="186"/>
      <c r="E176" s="186"/>
      <c r="F176" s="192" t="s">
        <v>24</v>
      </c>
      <c r="G176" s="193"/>
      <c r="H176" s="193"/>
      <c r="I176" s="193">
        <f>'SO02 6 Pol'!G25</f>
        <v>0</v>
      </c>
      <c r="J176" s="190" t="str">
        <f>IF(I199=0,"",I176/I199*100)</f>
        <v/>
      </c>
    </row>
    <row r="177" spans="1:10" ht="36.75" customHeight="1" x14ac:dyDescent="0.25">
      <c r="A177" s="179"/>
      <c r="B177" s="184" t="s">
        <v>191</v>
      </c>
      <c r="C177" s="185" t="s">
        <v>192</v>
      </c>
      <c r="D177" s="186"/>
      <c r="E177" s="186"/>
      <c r="F177" s="192" t="s">
        <v>24</v>
      </c>
      <c r="G177" s="193"/>
      <c r="H177" s="193"/>
      <c r="I177" s="193">
        <f>'SO01 1 Pol'!G347+'SO01 6 Pol'!G32+'SO02 1 Pol'!G68+'SO02 2 Pol'!G24+'SO02 4 Pol'!G39+'SO02 6 Pol'!G27+'SO03 1 Pol'!G26+'SO04 1 Pol'!G113+'SO05 1 Pol'!G49+'SO07 01 Pol'!G116</f>
        <v>0</v>
      </c>
      <c r="J177" s="190" t="str">
        <f>IF(I199=0,"",I177/I199*100)</f>
        <v/>
      </c>
    </row>
    <row r="178" spans="1:10" ht="36.75" customHeight="1" x14ac:dyDescent="0.25">
      <c r="A178" s="179"/>
      <c r="B178" s="184" t="s">
        <v>193</v>
      </c>
      <c r="C178" s="185" t="s">
        <v>194</v>
      </c>
      <c r="D178" s="186"/>
      <c r="E178" s="186"/>
      <c r="F178" s="192" t="s">
        <v>25</v>
      </c>
      <c r="G178" s="193"/>
      <c r="H178" s="193"/>
      <c r="I178" s="193">
        <f>'SO01 1 Pol'!G350+'SO01 6 Pol'!G36+'SO02 1 Pol'!G70+'SO02 6 Pol'!G32</f>
        <v>0</v>
      </c>
      <c r="J178" s="190" t="str">
        <f>IF(I199=0,"",I178/I199*100)</f>
        <v/>
      </c>
    </row>
    <row r="179" spans="1:10" ht="36.75" customHeight="1" x14ac:dyDescent="0.25">
      <c r="A179" s="179"/>
      <c r="B179" s="184" t="s">
        <v>195</v>
      </c>
      <c r="C179" s="185" t="s">
        <v>196</v>
      </c>
      <c r="D179" s="186"/>
      <c r="E179" s="186"/>
      <c r="F179" s="192" t="s">
        <v>25</v>
      </c>
      <c r="G179" s="193"/>
      <c r="H179" s="193"/>
      <c r="I179" s="193">
        <f>'SO01 6 Pol'!G38+'SO02 6 Pol'!G34</f>
        <v>0</v>
      </c>
      <c r="J179" s="190" t="str">
        <f>IF(I199=0,"",I179/I199*100)</f>
        <v/>
      </c>
    </row>
    <row r="180" spans="1:10" ht="36.75" customHeight="1" x14ac:dyDescent="0.25">
      <c r="A180" s="179"/>
      <c r="B180" s="184" t="s">
        <v>197</v>
      </c>
      <c r="C180" s="185" t="s">
        <v>89</v>
      </c>
      <c r="D180" s="186"/>
      <c r="E180" s="186"/>
      <c r="F180" s="192" t="s">
        <v>25</v>
      </c>
      <c r="G180" s="193"/>
      <c r="H180" s="193"/>
      <c r="I180" s="193">
        <f>'SO01 6 Pol'!G51+'SO04 5 Pol'!G16</f>
        <v>0</v>
      </c>
      <c r="J180" s="190" t="str">
        <f>IF(I199=0,"",I180/I199*100)</f>
        <v/>
      </c>
    </row>
    <row r="181" spans="1:10" ht="36.75" customHeight="1" x14ac:dyDescent="0.25">
      <c r="A181" s="179"/>
      <c r="B181" s="184" t="s">
        <v>198</v>
      </c>
      <c r="C181" s="185" t="s">
        <v>199</v>
      </c>
      <c r="D181" s="186"/>
      <c r="E181" s="186"/>
      <c r="F181" s="192" t="s">
        <v>25</v>
      </c>
      <c r="G181" s="193"/>
      <c r="H181" s="193"/>
      <c r="I181" s="193">
        <f>'SO01 4 Pol'!G8+'SO04 4 Pol'!G8</f>
        <v>0</v>
      </c>
      <c r="J181" s="190" t="str">
        <f>IF(I199=0,"",I181/I199*100)</f>
        <v/>
      </c>
    </row>
    <row r="182" spans="1:10" ht="36.75" customHeight="1" x14ac:dyDescent="0.25">
      <c r="A182" s="179"/>
      <c r="B182" s="184" t="s">
        <v>200</v>
      </c>
      <c r="C182" s="185" t="s">
        <v>201</v>
      </c>
      <c r="D182" s="186"/>
      <c r="E182" s="186"/>
      <c r="F182" s="192" t="s">
        <v>25</v>
      </c>
      <c r="G182" s="193"/>
      <c r="H182" s="193"/>
      <c r="I182" s="193">
        <f>'SO01 6 Pol'!G80</f>
        <v>0</v>
      </c>
      <c r="J182" s="190" t="str">
        <f>IF(I199=0,"",I182/I199*100)</f>
        <v/>
      </c>
    </row>
    <row r="183" spans="1:10" ht="36.75" customHeight="1" x14ac:dyDescent="0.25">
      <c r="A183" s="179"/>
      <c r="B183" s="184" t="s">
        <v>202</v>
      </c>
      <c r="C183" s="185" t="s">
        <v>203</v>
      </c>
      <c r="D183" s="186"/>
      <c r="E183" s="186"/>
      <c r="F183" s="192" t="s">
        <v>25</v>
      </c>
      <c r="G183" s="193"/>
      <c r="H183" s="193"/>
      <c r="I183" s="193">
        <f>'SO02 3 Pol'!G8+'SO03 2 Pol'!G8</f>
        <v>0</v>
      </c>
      <c r="J183" s="190" t="str">
        <f>IF(I199=0,"",I183/I199*100)</f>
        <v/>
      </c>
    </row>
    <row r="184" spans="1:10" ht="36.75" customHeight="1" x14ac:dyDescent="0.25">
      <c r="A184" s="179"/>
      <c r="B184" s="184" t="s">
        <v>204</v>
      </c>
      <c r="C184" s="185" t="s">
        <v>205</v>
      </c>
      <c r="D184" s="186"/>
      <c r="E184" s="186"/>
      <c r="F184" s="192" t="s">
        <v>25</v>
      </c>
      <c r="G184" s="193"/>
      <c r="H184" s="193"/>
      <c r="I184" s="193">
        <f>'SO02 3 Pol'!G26+'SO03 2 Pol'!G27</f>
        <v>0</v>
      </c>
      <c r="J184" s="190" t="str">
        <f>IF(I199=0,"",I184/I199*100)</f>
        <v/>
      </c>
    </row>
    <row r="185" spans="1:10" ht="36.75" customHeight="1" x14ac:dyDescent="0.25">
      <c r="A185" s="179"/>
      <c r="B185" s="184" t="s">
        <v>206</v>
      </c>
      <c r="C185" s="185" t="s">
        <v>207</v>
      </c>
      <c r="D185" s="186"/>
      <c r="E185" s="186"/>
      <c r="F185" s="192" t="s">
        <v>25</v>
      </c>
      <c r="G185" s="193"/>
      <c r="H185" s="193"/>
      <c r="I185" s="193">
        <f>'SO02 3 Pol'!G36</f>
        <v>0</v>
      </c>
      <c r="J185" s="190" t="str">
        <f>IF(I199=0,"",I185/I199*100)</f>
        <v/>
      </c>
    </row>
    <row r="186" spans="1:10" ht="36.75" customHeight="1" x14ac:dyDescent="0.25">
      <c r="A186" s="179"/>
      <c r="B186" s="184" t="s">
        <v>208</v>
      </c>
      <c r="C186" s="185" t="s">
        <v>209</v>
      </c>
      <c r="D186" s="186"/>
      <c r="E186" s="186"/>
      <c r="F186" s="192" t="s">
        <v>25</v>
      </c>
      <c r="G186" s="193"/>
      <c r="H186" s="193"/>
      <c r="I186" s="193">
        <f>'SO02 3 Pol'!G45</f>
        <v>0</v>
      </c>
      <c r="J186" s="190" t="str">
        <f>IF(I199=0,"",I186/I199*100)</f>
        <v/>
      </c>
    </row>
    <row r="187" spans="1:10" ht="36.75" customHeight="1" x14ac:dyDescent="0.25">
      <c r="A187" s="179"/>
      <c r="B187" s="184" t="s">
        <v>210</v>
      </c>
      <c r="C187" s="185" t="s">
        <v>211</v>
      </c>
      <c r="D187" s="186"/>
      <c r="E187" s="186"/>
      <c r="F187" s="192" t="s">
        <v>25</v>
      </c>
      <c r="G187" s="193"/>
      <c r="H187" s="193"/>
      <c r="I187" s="193">
        <f>'SO01 1 Pol'!G357</f>
        <v>0</v>
      </c>
      <c r="J187" s="190" t="str">
        <f>IF(I199=0,"",I187/I199*100)</f>
        <v/>
      </c>
    </row>
    <row r="188" spans="1:10" ht="36.75" customHeight="1" x14ac:dyDescent="0.25">
      <c r="A188" s="179"/>
      <c r="B188" s="184" t="s">
        <v>212</v>
      </c>
      <c r="C188" s="185" t="s">
        <v>213</v>
      </c>
      <c r="D188" s="186"/>
      <c r="E188" s="186"/>
      <c r="F188" s="192" t="s">
        <v>25</v>
      </c>
      <c r="G188" s="193"/>
      <c r="H188" s="193"/>
      <c r="I188" s="193">
        <f>'SO01 1 Pol'!G373+'SO04 1 Pol'!G116+'SO05 1 Pol'!G52</f>
        <v>0</v>
      </c>
      <c r="J188" s="190" t="str">
        <f>IF(I199=0,"",I188/I199*100)</f>
        <v/>
      </c>
    </row>
    <row r="189" spans="1:10" ht="36.75" customHeight="1" x14ac:dyDescent="0.25">
      <c r="A189" s="179"/>
      <c r="B189" s="184" t="s">
        <v>214</v>
      </c>
      <c r="C189" s="185" t="s">
        <v>215</v>
      </c>
      <c r="D189" s="186"/>
      <c r="E189" s="186"/>
      <c r="F189" s="192" t="s">
        <v>25</v>
      </c>
      <c r="G189" s="193"/>
      <c r="H189" s="193"/>
      <c r="I189" s="193">
        <f>'SO01 1 Pol'!G376</f>
        <v>0</v>
      </c>
      <c r="J189" s="190" t="str">
        <f>IF(I199=0,"",I189/I199*100)</f>
        <v/>
      </c>
    </row>
    <row r="190" spans="1:10" ht="36.75" customHeight="1" x14ac:dyDescent="0.25">
      <c r="A190" s="179"/>
      <c r="B190" s="184" t="s">
        <v>216</v>
      </c>
      <c r="C190" s="185" t="s">
        <v>217</v>
      </c>
      <c r="D190" s="186"/>
      <c r="E190" s="186"/>
      <c r="F190" s="192" t="s">
        <v>25</v>
      </c>
      <c r="G190" s="193"/>
      <c r="H190" s="193"/>
      <c r="I190" s="193">
        <f>'SO01 1 Pol'!G405+'SO04 1 Pol'!G121</f>
        <v>0</v>
      </c>
      <c r="J190" s="190" t="str">
        <f>IF(I199=0,"",I190/I199*100)</f>
        <v/>
      </c>
    </row>
    <row r="191" spans="1:10" ht="36.75" customHeight="1" x14ac:dyDescent="0.25">
      <c r="A191" s="179"/>
      <c r="B191" s="184" t="s">
        <v>218</v>
      </c>
      <c r="C191" s="185" t="s">
        <v>219</v>
      </c>
      <c r="D191" s="186"/>
      <c r="E191" s="186"/>
      <c r="F191" s="192" t="s">
        <v>25</v>
      </c>
      <c r="G191" s="193"/>
      <c r="H191" s="193"/>
      <c r="I191" s="193">
        <f>'SO01 1 Pol'!G415+'SO04 1 Pol'!G128</f>
        <v>0</v>
      </c>
      <c r="J191" s="190" t="str">
        <f>IF(I199=0,"",I191/I199*100)</f>
        <v/>
      </c>
    </row>
    <row r="192" spans="1:10" ht="36.75" customHeight="1" x14ac:dyDescent="0.25">
      <c r="A192" s="179"/>
      <c r="B192" s="184" t="s">
        <v>220</v>
      </c>
      <c r="C192" s="185" t="s">
        <v>93</v>
      </c>
      <c r="D192" s="186"/>
      <c r="E192" s="186"/>
      <c r="F192" s="192" t="s">
        <v>25</v>
      </c>
      <c r="G192" s="193"/>
      <c r="H192" s="193"/>
      <c r="I192" s="193">
        <f>'SO06 1 Pol'!G8</f>
        <v>0</v>
      </c>
      <c r="J192" s="190" t="str">
        <f>IF(I199=0,"",I192/I199*100)</f>
        <v/>
      </c>
    </row>
    <row r="193" spans="1:10" ht="36.75" customHeight="1" x14ac:dyDescent="0.25">
      <c r="A193" s="179"/>
      <c r="B193" s="184" t="s">
        <v>221</v>
      </c>
      <c r="C193" s="185" t="s">
        <v>222</v>
      </c>
      <c r="D193" s="186"/>
      <c r="E193" s="186"/>
      <c r="F193" s="192" t="s">
        <v>26</v>
      </c>
      <c r="G193" s="193"/>
      <c r="H193" s="193"/>
      <c r="I193" s="193">
        <f>'SO01 5 Pol'!G8</f>
        <v>0</v>
      </c>
      <c r="J193" s="190" t="str">
        <f>IF(I199=0,"",I193/I199*100)</f>
        <v/>
      </c>
    </row>
    <row r="194" spans="1:10" ht="36.75" customHeight="1" x14ac:dyDescent="0.25">
      <c r="A194" s="179"/>
      <c r="B194" s="184" t="s">
        <v>223</v>
      </c>
      <c r="C194" s="185" t="s">
        <v>224</v>
      </c>
      <c r="D194" s="186"/>
      <c r="E194" s="186"/>
      <c r="F194" s="192" t="s">
        <v>26</v>
      </c>
      <c r="G194" s="193"/>
      <c r="H194" s="193"/>
      <c r="I194" s="193">
        <f>'SO01 5 Pol'!G47+'SO02 5 Pol'!G8</f>
        <v>0</v>
      </c>
      <c r="J194" s="190" t="str">
        <f>IF(I199=0,"",I194/I199*100)</f>
        <v/>
      </c>
    </row>
    <row r="195" spans="1:10" ht="36.75" customHeight="1" x14ac:dyDescent="0.25">
      <c r="A195" s="179"/>
      <c r="B195" s="184" t="s">
        <v>225</v>
      </c>
      <c r="C195" s="185" t="s">
        <v>226</v>
      </c>
      <c r="D195" s="186"/>
      <c r="E195" s="186"/>
      <c r="F195" s="192" t="s">
        <v>26</v>
      </c>
      <c r="G195" s="193"/>
      <c r="H195" s="193"/>
      <c r="I195" s="193">
        <f>'SO01 5 Pol'!G55+'SO02 5 Pol'!G16</f>
        <v>0</v>
      </c>
      <c r="J195" s="190" t="str">
        <f>IF(I199=0,"",I195/I199*100)</f>
        <v/>
      </c>
    </row>
    <row r="196" spans="1:10" ht="36.75" customHeight="1" x14ac:dyDescent="0.25">
      <c r="A196" s="179"/>
      <c r="B196" s="184" t="s">
        <v>227</v>
      </c>
      <c r="C196" s="185" t="s">
        <v>228</v>
      </c>
      <c r="D196" s="186"/>
      <c r="E196" s="186"/>
      <c r="F196" s="192" t="s">
        <v>26</v>
      </c>
      <c r="G196" s="193"/>
      <c r="H196" s="193"/>
      <c r="I196" s="193">
        <f>'SO02 5 Pol'!G19</f>
        <v>0</v>
      </c>
      <c r="J196" s="190" t="str">
        <f>IF(I199=0,"",I196/I199*100)</f>
        <v/>
      </c>
    </row>
    <row r="197" spans="1:10" ht="36.75" customHeight="1" x14ac:dyDescent="0.25">
      <c r="A197" s="179"/>
      <c r="B197" s="184" t="s">
        <v>229</v>
      </c>
      <c r="C197" s="185" t="s">
        <v>27</v>
      </c>
      <c r="D197" s="186"/>
      <c r="E197" s="186"/>
      <c r="F197" s="192" t="s">
        <v>229</v>
      </c>
      <c r="G197" s="193"/>
      <c r="H197" s="193"/>
      <c r="I197" s="193">
        <f>'001 001 Naklady'!G8</f>
        <v>0</v>
      </c>
      <c r="J197" s="190" t="str">
        <f>IF(I199=0,"",I197/I199*100)</f>
        <v/>
      </c>
    </row>
    <row r="198" spans="1:10" ht="36.75" customHeight="1" x14ac:dyDescent="0.25">
      <c r="A198" s="179"/>
      <c r="B198" s="184" t="s">
        <v>230</v>
      </c>
      <c r="C198" s="185" t="s">
        <v>28</v>
      </c>
      <c r="D198" s="186"/>
      <c r="E198" s="186"/>
      <c r="F198" s="192" t="s">
        <v>230</v>
      </c>
      <c r="G198" s="193"/>
      <c r="H198" s="193"/>
      <c r="I198" s="193">
        <f>'001 001 Naklady'!G11</f>
        <v>0</v>
      </c>
      <c r="J198" s="190" t="str">
        <f>IF(I199=0,"",I198/I199*100)</f>
        <v/>
      </c>
    </row>
    <row r="199" spans="1:10" ht="25.5" customHeight="1" x14ac:dyDescent="0.25">
      <c r="A199" s="180"/>
      <c r="B199" s="187" t="s">
        <v>1</v>
      </c>
      <c r="C199" s="188"/>
      <c r="D199" s="189"/>
      <c r="E199" s="189"/>
      <c r="F199" s="194"/>
      <c r="G199" s="195"/>
      <c r="H199" s="195"/>
      <c r="I199" s="195">
        <f>SUM(I154:I198)</f>
        <v>0</v>
      </c>
      <c r="J199" s="191">
        <f>SUM(J154:J198)</f>
        <v>0</v>
      </c>
    </row>
    <row r="200" spans="1:10" x14ac:dyDescent="0.25">
      <c r="F200" s="133"/>
      <c r="G200" s="133"/>
      <c r="H200" s="133"/>
      <c r="I200" s="133"/>
      <c r="J200" s="134"/>
    </row>
    <row r="201" spans="1:10" x14ac:dyDescent="0.25">
      <c r="F201" s="133"/>
      <c r="G201" s="133"/>
      <c r="H201" s="133"/>
      <c r="I201" s="133"/>
      <c r="J201" s="134"/>
    </row>
    <row r="202" spans="1:10" x14ac:dyDescent="0.25">
      <c r="F202" s="133"/>
      <c r="G202" s="133"/>
      <c r="H202" s="133"/>
      <c r="I202" s="133"/>
      <c r="J202" s="134"/>
    </row>
  </sheetData>
  <sheetProtection algorithmName="SHA-512" hashValue="1tjUDTkOgShGkxAZ6MYlUZ4tMaZLnwEDUM5hjcaps11iZeLBu5dtgsruZESCB8iZu5GOrWc8IZkg6+eJ1UEWtQ==" saltValue="Tx9wMz7zHTgxw6PHURuAog=="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6">
    <mergeCell ref="C194:E194"/>
    <mergeCell ref="C195:E195"/>
    <mergeCell ref="C196:E196"/>
    <mergeCell ref="C197:E197"/>
    <mergeCell ref="C198:E198"/>
    <mergeCell ref="C189:E189"/>
    <mergeCell ref="C190:E190"/>
    <mergeCell ref="C191:E191"/>
    <mergeCell ref="C192:E192"/>
    <mergeCell ref="C193:E193"/>
    <mergeCell ref="C184:E184"/>
    <mergeCell ref="C185:E185"/>
    <mergeCell ref="C186:E186"/>
    <mergeCell ref="C187:E187"/>
    <mergeCell ref="C188:E188"/>
    <mergeCell ref="C179:E179"/>
    <mergeCell ref="C180:E180"/>
    <mergeCell ref="C181:E181"/>
    <mergeCell ref="C182:E182"/>
    <mergeCell ref="C183:E183"/>
    <mergeCell ref="C174:E174"/>
    <mergeCell ref="C175:E175"/>
    <mergeCell ref="C176:E176"/>
    <mergeCell ref="C177:E177"/>
    <mergeCell ref="C178:E178"/>
    <mergeCell ref="C169:E169"/>
    <mergeCell ref="C170:E170"/>
    <mergeCell ref="C171:E171"/>
    <mergeCell ref="C172:E172"/>
    <mergeCell ref="C173:E173"/>
    <mergeCell ref="C164:E164"/>
    <mergeCell ref="C165:E165"/>
    <mergeCell ref="C166:E166"/>
    <mergeCell ref="C167:E167"/>
    <mergeCell ref="C168:E168"/>
    <mergeCell ref="C159:E159"/>
    <mergeCell ref="C160:E160"/>
    <mergeCell ref="C161:E161"/>
    <mergeCell ref="C162:E162"/>
    <mergeCell ref="C163:E163"/>
    <mergeCell ref="C154:E154"/>
    <mergeCell ref="C155:E155"/>
    <mergeCell ref="C156:E156"/>
    <mergeCell ref="C157:E157"/>
    <mergeCell ref="C158:E158"/>
    <mergeCell ref="B142:J142"/>
    <mergeCell ref="B144:J144"/>
    <mergeCell ref="B145:J145"/>
    <mergeCell ref="B147:J147"/>
    <mergeCell ref="B148:J148"/>
    <mergeCell ref="B135:J135"/>
    <mergeCell ref="B136:J136"/>
    <mergeCell ref="B137:J137"/>
    <mergeCell ref="B139:J139"/>
    <mergeCell ref="B141:J141"/>
    <mergeCell ref="B123:J123"/>
    <mergeCell ref="B124:J124"/>
    <mergeCell ref="B128:J128"/>
    <mergeCell ref="B130:J130"/>
    <mergeCell ref="B133:J133"/>
    <mergeCell ref="B116:J116"/>
    <mergeCell ref="B117:J117"/>
    <mergeCell ref="B118:J118"/>
    <mergeCell ref="B120:J120"/>
    <mergeCell ref="B121:J121"/>
    <mergeCell ref="B108:J108"/>
    <mergeCell ref="B109:J109"/>
    <mergeCell ref="B111:J111"/>
    <mergeCell ref="B113:J113"/>
    <mergeCell ref="B114:J114"/>
    <mergeCell ref="B100:J100"/>
    <mergeCell ref="B101:J101"/>
    <mergeCell ref="B103:J103"/>
    <mergeCell ref="B104:J104"/>
    <mergeCell ref="B106:J106"/>
    <mergeCell ref="B92:J92"/>
    <mergeCell ref="B93:J93"/>
    <mergeCell ref="B95:J95"/>
    <mergeCell ref="B97:J97"/>
    <mergeCell ref="B98:J98"/>
    <mergeCell ref="B85:J85"/>
    <mergeCell ref="B88:J88"/>
    <mergeCell ref="B89:J89"/>
    <mergeCell ref="B90:J90"/>
    <mergeCell ref="B91:J91"/>
    <mergeCell ref="B76:J76"/>
    <mergeCell ref="B78:J78"/>
    <mergeCell ref="B80:J80"/>
    <mergeCell ref="B82:J82"/>
    <mergeCell ref="B83:J83"/>
    <mergeCell ref="C69:E69"/>
    <mergeCell ref="C70:E70"/>
    <mergeCell ref="C71:E71"/>
    <mergeCell ref="B72:E72"/>
    <mergeCell ref="B75:J75"/>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48"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8EB06-947A-4E3E-8683-13683D6650E4}">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87</v>
      </c>
      <c r="C3" s="201" t="s">
        <v>88</v>
      </c>
      <c r="D3" s="199"/>
      <c r="E3" s="199"/>
      <c r="F3" s="199"/>
      <c r="G3" s="200"/>
      <c r="AC3" s="177" t="s">
        <v>233</v>
      </c>
      <c r="AG3" t="s">
        <v>235</v>
      </c>
    </row>
    <row r="4" spans="1:60" ht="25.05" customHeight="1" x14ac:dyDescent="0.25">
      <c r="A4" s="202" t="s">
        <v>9</v>
      </c>
      <c r="B4" s="203" t="s">
        <v>66</v>
      </c>
      <c r="C4" s="204" t="s">
        <v>67</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15" t="s">
        <v>258</v>
      </c>
      <c r="B8" s="216" t="s">
        <v>153</v>
      </c>
      <c r="C8" s="257" t="s">
        <v>154</v>
      </c>
      <c r="D8" s="231"/>
      <c r="E8" s="232"/>
      <c r="F8" s="233"/>
      <c r="G8" s="233">
        <f>SUMIF(AG9:AG16,"&lt;&gt;NOR",G9:G16)</f>
        <v>0</v>
      </c>
      <c r="H8" s="233"/>
      <c r="I8" s="233">
        <f>SUM(I9:I16)</f>
        <v>0</v>
      </c>
      <c r="J8" s="233"/>
      <c r="K8" s="233">
        <f>SUM(K9:K16)</f>
        <v>0</v>
      </c>
      <c r="L8" s="233"/>
      <c r="M8" s="233">
        <f>SUM(M9:M16)</f>
        <v>0</v>
      </c>
      <c r="N8" s="233"/>
      <c r="O8" s="233">
        <f>SUM(O9:O16)</f>
        <v>0</v>
      </c>
      <c r="P8" s="233"/>
      <c r="Q8" s="233">
        <f>SUM(Q9:Q16)</f>
        <v>0</v>
      </c>
      <c r="R8" s="233"/>
      <c r="S8" s="233"/>
      <c r="T8" s="234"/>
      <c r="U8" s="224"/>
      <c r="V8" s="224">
        <f>SUM(V9:V16)</f>
        <v>0</v>
      </c>
      <c r="W8" s="224"/>
      <c r="X8" s="224"/>
      <c r="AG8" t="s">
        <v>259</v>
      </c>
    </row>
    <row r="9" spans="1:60" ht="31.2" outlineLevel="1" x14ac:dyDescent="0.25">
      <c r="A9" s="219"/>
      <c r="B9" s="220"/>
      <c r="C9" s="254" t="s">
        <v>1400</v>
      </c>
      <c r="D9" s="243"/>
      <c r="E9" s="243"/>
      <c r="F9" s="243"/>
      <c r="G9" s="243"/>
      <c r="H9" s="222"/>
      <c r="I9" s="222"/>
      <c r="J9" s="222"/>
      <c r="K9" s="222"/>
      <c r="L9" s="222"/>
      <c r="M9" s="222"/>
      <c r="N9" s="222"/>
      <c r="O9" s="222"/>
      <c r="P9" s="222"/>
      <c r="Q9" s="222"/>
      <c r="R9" s="222"/>
      <c r="S9" s="222"/>
      <c r="T9" s="222"/>
      <c r="U9" s="222"/>
      <c r="V9" s="222"/>
      <c r="W9" s="222"/>
      <c r="X9" s="222"/>
      <c r="Y9" s="212"/>
      <c r="Z9" s="212"/>
      <c r="AA9" s="212"/>
      <c r="AB9" s="212"/>
      <c r="AC9" s="212"/>
      <c r="AD9" s="212"/>
      <c r="AE9" s="212"/>
      <c r="AF9" s="212"/>
      <c r="AG9" s="212" t="s">
        <v>268</v>
      </c>
      <c r="AH9" s="212"/>
      <c r="AI9" s="212"/>
      <c r="AJ9" s="212"/>
      <c r="AK9" s="212"/>
      <c r="AL9" s="212"/>
      <c r="AM9" s="212"/>
      <c r="AN9" s="212"/>
      <c r="AO9" s="212"/>
      <c r="AP9" s="212"/>
      <c r="AQ9" s="212"/>
      <c r="AR9" s="212"/>
      <c r="AS9" s="212"/>
      <c r="AT9" s="212"/>
      <c r="AU9" s="212"/>
      <c r="AV9" s="212"/>
      <c r="AW9" s="212"/>
      <c r="AX9" s="212"/>
      <c r="AY9" s="212"/>
      <c r="AZ9" s="212"/>
      <c r="BA9" s="242" t="str">
        <f>C9</f>
        <v>Hrazení složeno z 8x1“ZN trubek min. tl. stěny 2,9mm, NRZ sloupků min. tl. 2,5mm, NRZ spojovacího a upevňovacího materiálu. Max. rozteč sloupků 1500mm. Výška hrazení 1000mm. Branky široké 1000mm ze ZN svařence. Hrazení vázáno ve výšce 2200mm 1“ZN trubkou min. tl. stěny 2,9mm. U zdí není počítáno s hrazením.</v>
      </c>
      <c r="BB9" s="212"/>
      <c r="BC9" s="212"/>
      <c r="BD9" s="212"/>
      <c r="BE9" s="212"/>
      <c r="BF9" s="212"/>
      <c r="BG9" s="212"/>
      <c r="BH9" s="212"/>
    </row>
    <row r="10" spans="1:60" outlineLevel="1" x14ac:dyDescent="0.25">
      <c r="A10" s="244">
        <v>1</v>
      </c>
      <c r="B10" s="245" t="s">
        <v>64</v>
      </c>
      <c r="C10" s="255" t="s">
        <v>1401</v>
      </c>
      <c r="D10" s="246" t="s">
        <v>314</v>
      </c>
      <c r="E10" s="247">
        <v>126</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759</v>
      </c>
      <c r="Y10" s="212"/>
      <c r="Z10" s="212"/>
      <c r="AA10" s="212"/>
      <c r="AB10" s="212"/>
      <c r="AC10" s="212"/>
      <c r="AD10" s="212"/>
      <c r="AE10" s="212"/>
      <c r="AF10" s="212"/>
      <c r="AG10" s="212" t="s">
        <v>760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2</v>
      </c>
      <c r="B11" s="245" t="s">
        <v>66</v>
      </c>
      <c r="C11" s="255" t="s">
        <v>1402</v>
      </c>
      <c r="D11" s="246" t="s">
        <v>758</v>
      </c>
      <c r="E11" s="247">
        <v>96</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759</v>
      </c>
      <c r="Y11" s="212"/>
      <c r="Z11" s="212"/>
      <c r="AA11" s="212"/>
      <c r="AB11" s="212"/>
      <c r="AC11" s="212"/>
      <c r="AD11" s="212"/>
      <c r="AE11" s="212"/>
      <c r="AF11" s="212"/>
      <c r="AG11" s="212" t="s">
        <v>760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3</v>
      </c>
      <c r="B12" s="245" t="s">
        <v>68</v>
      </c>
      <c r="C12" s="255" t="s">
        <v>1403</v>
      </c>
      <c r="D12" s="246" t="s">
        <v>758</v>
      </c>
      <c r="E12" s="247">
        <v>96</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4</v>
      </c>
      <c r="B13" s="245" t="s">
        <v>70</v>
      </c>
      <c r="C13" s="255" t="s">
        <v>1404</v>
      </c>
      <c r="D13" s="246" t="s">
        <v>758</v>
      </c>
      <c r="E13" s="247">
        <v>21</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759</v>
      </c>
      <c r="Y13" s="212"/>
      <c r="Z13" s="212"/>
      <c r="AA13" s="212"/>
      <c r="AB13" s="212"/>
      <c r="AC13" s="212"/>
      <c r="AD13" s="212"/>
      <c r="AE13" s="212"/>
      <c r="AF13" s="212"/>
      <c r="AG13" s="212" t="s">
        <v>760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5</v>
      </c>
      <c r="B14" s="245" t="s">
        <v>72</v>
      </c>
      <c r="C14" s="255" t="s">
        <v>1405</v>
      </c>
      <c r="D14" s="246" t="s">
        <v>758</v>
      </c>
      <c r="E14" s="247">
        <v>2</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759</v>
      </c>
      <c r="Y14" s="212"/>
      <c r="Z14" s="212"/>
      <c r="AA14" s="212"/>
      <c r="AB14" s="212"/>
      <c r="AC14" s="212"/>
      <c r="AD14" s="212"/>
      <c r="AE14" s="212"/>
      <c r="AF14" s="212"/>
      <c r="AG14" s="212" t="s">
        <v>760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6</v>
      </c>
      <c r="B15" s="245" t="s">
        <v>74</v>
      </c>
      <c r="C15" s="255" t="s">
        <v>1406</v>
      </c>
      <c r="D15" s="246" t="s">
        <v>758</v>
      </c>
      <c r="E15" s="247">
        <v>21</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759</v>
      </c>
      <c r="Y15" s="212"/>
      <c r="Z15" s="212"/>
      <c r="AA15" s="212"/>
      <c r="AB15" s="212"/>
      <c r="AC15" s="212"/>
      <c r="AD15" s="212"/>
      <c r="AE15" s="212"/>
      <c r="AF15" s="212"/>
      <c r="AG15" s="212" t="s">
        <v>760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4">
        <v>7</v>
      </c>
      <c r="B16" s="245" t="s">
        <v>767</v>
      </c>
      <c r="C16" s="255" t="s">
        <v>1407</v>
      </c>
      <c r="D16" s="246" t="s">
        <v>1408</v>
      </c>
      <c r="E16" s="247">
        <v>21</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315</v>
      </c>
      <c r="T16" s="250" t="s">
        <v>264</v>
      </c>
      <c r="U16" s="222">
        <v>0</v>
      </c>
      <c r="V16" s="222">
        <f>ROUND(E16*U16,2)</f>
        <v>0</v>
      </c>
      <c r="W16" s="222"/>
      <c r="X16" s="222" t="s">
        <v>759</v>
      </c>
      <c r="Y16" s="212"/>
      <c r="Z16" s="212"/>
      <c r="AA16" s="212"/>
      <c r="AB16" s="212"/>
      <c r="AC16" s="212"/>
      <c r="AD16" s="212"/>
      <c r="AE16" s="212"/>
      <c r="AF16" s="212"/>
      <c r="AG16" s="212" t="s">
        <v>760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x14ac:dyDescent="0.25">
      <c r="A17" s="225" t="s">
        <v>258</v>
      </c>
      <c r="B17" s="226" t="s">
        <v>158</v>
      </c>
      <c r="C17" s="252" t="s">
        <v>159</v>
      </c>
      <c r="D17" s="227"/>
      <c r="E17" s="228"/>
      <c r="F17" s="229"/>
      <c r="G17" s="229">
        <f>SUMIF(AG18:AG21,"&lt;&gt;NOR",G18:G21)</f>
        <v>0</v>
      </c>
      <c r="H17" s="229"/>
      <c r="I17" s="229">
        <f>SUM(I18:I21)</f>
        <v>0</v>
      </c>
      <c r="J17" s="229"/>
      <c r="K17" s="229">
        <f>SUM(K18:K21)</f>
        <v>0</v>
      </c>
      <c r="L17" s="229"/>
      <c r="M17" s="229">
        <f>SUM(M18:M21)</f>
        <v>0</v>
      </c>
      <c r="N17" s="229"/>
      <c r="O17" s="229">
        <f>SUM(O18:O21)</f>
        <v>0</v>
      </c>
      <c r="P17" s="229"/>
      <c r="Q17" s="229">
        <f>SUM(Q18:Q21)</f>
        <v>0</v>
      </c>
      <c r="R17" s="229"/>
      <c r="S17" s="229"/>
      <c r="T17" s="230"/>
      <c r="U17" s="224"/>
      <c r="V17" s="224">
        <f>SUM(V18:V21)</f>
        <v>0</v>
      </c>
      <c r="W17" s="224"/>
      <c r="X17" s="224"/>
      <c r="AG17" t="s">
        <v>259</v>
      </c>
    </row>
    <row r="18" spans="1:60" outlineLevel="1" x14ac:dyDescent="0.25">
      <c r="A18" s="244">
        <v>8</v>
      </c>
      <c r="B18" s="245" t="s">
        <v>177</v>
      </c>
      <c r="C18" s="255" t="s">
        <v>1409</v>
      </c>
      <c r="D18" s="246" t="s">
        <v>758</v>
      </c>
      <c r="E18" s="247">
        <v>40</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759</v>
      </c>
      <c r="Y18" s="212"/>
      <c r="Z18" s="212"/>
      <c r="AA18" s="212"/>
      <c r="AB18" s="212"/>
      <c r="AC18" s="212"/>
      <c r="AD18" s="212"/>
      <c r="AE18" s="212"/>
      <c r="AF18" s="212"/>
      <c r="AG18" s="212" t="s">
        <v>760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9</v>
      </c>
      <c r="B19" s="245" t="s">
        <v>179</v>
      </c>
      <c r="C19" s="255" t="s">
        <v>1410</v>
      </c>
      <c r="D19" s="246" t="s">
        <v>758</v>
      </c>
      <c r="E19" s="247">
        <v>21</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759</v>
      </c>
      <c r="Y19" s="212"/>
      <c r="Z19" s="212"/>
      <c r="AA19" s="212"/>
      <c r="AB19" s="212"/>
      <c r="AC19" s="212"/>
      <c r="AD19" s="212"/>
      <c r="AE19" s="212"/>
      <c r="AF19" s="212"/>
      <c r="AG19" s="212" t="s">
        <v>760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4">
        <v>10</v>
      </c>
      <c r="B20" s="245" t="s">
        <v>771</v>
      </c>
      <c r="C20" s="255" t="s">
        <v>1411</v>
      </c>
      <c r="D20" s="246" t="s">
        <v>758</v>
      </c>
      <c r="E20" s="247">
        <v>1</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759</v>
      </c>
      <c r="Y20" s="212"/>
      <c r="Z20" s="212"/>
      <c r="AA20" s="212"/>
      <c r="AB20" s="212"/>
      <c r="AC20" s="212"/>
      <c r="AD20" s="212"/>
      <c r="AE20" s="212"/>
      <c r="AF20" s="212"/>
      <c r="AG20" s="212" t="s">
        <v>760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11</v>
      </c>
      <c r="B21" s="245" t="s">
        <v>153</v>
      </c>
      <c r="C21" s="255" t="s">
        <v>1412</v>
      </c>
      <c r="D21" s="246" t="s">
        <v>758</v>
      </c>
      <c r="E21" s="247">
        <v>9</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759</v>
      </c>
      <c r="Y21" s="212"/>
      <c r="Z21" s="212"/>
      <c r="AA21" s="212"/>
      <c r="AB21" s="212"/>
      <c r="AC21" s="212"/>
      <c r="AD21" s="212"/>
      <c r="AE21" s="212"/>
      <c r="AF21" s="212"/>
      <c r="AG21" s="212" t="s">
        <v>760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x14ac:dyDescent="0.25">
      <c r="A22" s="225" t="s">
        <v>258</v>
      </c>
      <c r="B22" s="226" t="s">
        <v>161</v>
      </c>
      <c r="C22" s="252" t="s">
        <v>162</v>
      </c>
      <c r="D22" s="227"/>
      <c r="E22" s="228"/>
      <c r="F22" s="229"/>
      <c r="G22" s="229">
        <f>SUMIF(AG23:AG26,"&lt;&gt;NOR",G23:G26)</f>
        <v>0</v>
      </c>
      <c r="H22" s="229"/>
      <c r="I22" s="229">
        <f>SUM(I23:I26)</f>
        <v>0</v>
      </c>
      <c r="J22" s="229"/>
      <c r="K22" s="229">
        <f>SUM(K23:K26)</f>
        <v>0</v>
      </c>
      <c r="L22" s="229"/>
      <c r="M22" s="229">
        <f>SUM(M23:M26)</f>
        <v>0</v>
      </c>
      <c r="N22" s="229"/>
      <c r="O22" s="229">
        <f>SUM(O23:O26)</f>
        <v>0</v>
      </c>
      <c r="P22" s="229"/>
      <c r="Q22" s="229">
        <f>SUM(Q23:Q26)</f>
        <v>0</v>
      </c>
      <c r="R22" s="229"/>
      <c r="S22" s="229"/>
      <c r="T22" s="230"/>
      <c r="U22" s="224"/>
      <c r="V22" s="224">
        <f>SUM(V23:V26)</f>
        <v>0</v>
      </c>
      <c r="W22" s="224"/>
      <c r="X22" s="224"/>
      <c r="AG22" t="s">
        <v>259</v>
      </c>
    </row>
    <row r="23" spans="1:60" outlineLevel="1" x14ac:dyDescent="0.25">
      <c r="A23" s="244">
        <v>12</v>
      </c>
      <c r="B23" s="245" t="s">
        <v>774</v>
      </c>
      <c r="C23" s="255" t="s">
        <v>1413</v>
      </c>
      <c r="D23" s="246" t="s">
        <v>758</v>
      </c>
      <c r="E23" s="247">
        <v>15</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759</v>
      </c>
      <c r="Y23" s="212"/>
      <c r="Z23" s="212"/>
      <c r="AA23" s="212"/>
      <c r="AB23" s="212"/>
      <c r="AC23" s="212"/>
      <c r="AD23" s="212"/>
      <c r="AE23" s="212"/>
      <c r="AF23" s="212"/>
      <c r="AG23" s="212" t="s">
        <v>760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13</v>
      </c>
      <c r="B24" s="245" t="s">
        <v>776</v>
      </c>
      <c r="C24" s="255" t="s">
        <v>1414</v>
      </c>
      <c r="D24" s="246" t="s">
        <v>758</v>
      </c>
      <c r="E24" s="247">
        <v>3</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759</v>
      </c>
      <c r="Y24" s="212"/>
      <c r="Z24" s="212"/>
      <c r="AA24" s="212"/>
      <c r="AB24" s="212"/>
      <c r="AC24" s="212"/>
      <c r="AD24" s="212"/>
      <c r="AE24" s="212"/>
      <c r="AF24" s="212"/>
      <c r="AG24" s="212" t="s">
        <v>760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14</v>
      </c>
      <c r="B25" s="245" t="s">
        <v>778</v>
      </c>
      <c r="C25" s="255" t="s">
        <v>1415</v>
      </c>
      <c r="D25" s="246" t="s">
        <v>758</v>
      </c>
      <c r="E25" s="247">
        <v>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759</v>
      </c>
      <c r="Y25" s="212"/>
      <c r="Z25" s="212"/>
      <c r="AA25" s="212"/>
      <c r="AB25" s="212"/>
      <c r="AC25" s="212"/>
      <c r="AD25" s="212"/>
      <c r="AE25" s="212"/>
      <c r="AF25" s="212"/>
      <c r="AG25" s="212" t="s">
        <v>760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15</v>
      </c>
      <c r="B26" s="245" t="s">
        <v>780</v>
      </c>
      <c r="C26" s="255" t="s">
        <v>1416</v>
      </c>
      <c r="D26" s="246" t="s">
        <v>758</v>
      </c>
      <c r="E26" s="247">
        <v>21</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315</v>
      </c>
      <c r="T26" s="250" t="s">
        <v>264</v>
      </c>
      <c r="U26" s="222">
        <v>0</v>
      </c>
      <c r="V26" s="222">
        <f>ROUND(E26*U26,2)</f>
        <v>0</v>
      </c>
      <c r="W26" s="222"/>
      <c r="X26" s="222" t="s">
        <v>759</v>
      </c>
      <c r="Y26" s="212"/>
      <c r="Z26" s="212"/>
      <c r="AA26" s="212"/>
      <c r="AB26" s="212"/>
      <c r="AC26" s="212"/>
      <c r="AD26" s="212"/>
      <c r="AE26" s="212"/>
      <c r="AF26" s="212"/>
      <c r="AG26" s="212" t="s">
        <v>760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5">
      <c r="A27" s="225" t="s">
        <v>258</v>
      </c>
      <c r="B27" s="226" t="s">
        <v>166</v>
      </c>
      <c r="C27" s="252" t="s">
        <v>167</v>
      </c>
      <c r="D27" s="227"/>
      <c r="E27" s="228"/>
      <c r="F27" s="229"/>
      <c r="G27" s="229">
        <f>SUMIF(AG28:AG37,"&lt;&gt;NOR",G28:G37)</f>
        <v>0</v>
      </c>
      <c r="H27" s="229"/>
      <c r="I27" s="229">
        <f>SUM(I28:I37)</f>
        <v>0</v>
      </c>
      <c r="J27" s="229"/>
      <c r="K27" s="229">
        <f>SUM(K28:K37)</f>
        <v>0</v>
      </c>
      <c r="L27" s="229"/>
      <c r="M27" s="229">
        <f>SUM(M28:M37)</f>
        <v>0</v>
      </c>
      <c r="N27" s="229"/>
      <c r="O27" s="229">
        <f>SUM(O28:O37)</f>
        <v>0</v>
      </c>
      <c r="P27" s="229"/>
      <c r="Q27" s="229">
        <f>SUM(Q28:Q37)</f>
        <v>0</v>
      </c>
      <c r="R27" s="229"/>
      <c r="S27" s="229"/>
      <c r="T27" s="230"/>
      <c r="U27" s="224"/>
      <c r="V27" s="224">
        <f>SUM(V28:V37)</f>
        <v>0</v>
      </c>
      <c r="W27" s="224"/>
      <c r="X27" s="224"/>
      <c r="AG27" t="s">
        <v>259</v>
      </c>
    </row>
    <row r="28" spans="1:60" outlineLevel="1" x14ac:dyDescent="0.25">
      <c r="A28" s="244">
        <v>16</v>
      </c>
      <c r="B28" s="245" t="s">
        <v>782</v>
      </c>
      <c r="C28" s="255" t="s">
        <v>1417</v>
      </c>
      <c r="D28" s="246" t="s">
        <v>309</v>
      </c>
      <c r="E28" s="247">
        <v>4.5</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759</v>
      </c>
      <c r="Y28" s="212"/>
      <c r="Z28" s="212"/>
      <c r="AA28" s="212"/>
      <c r="AB28" s="212"/>
      <c r="AC28" s="212"/>
      <c r="AD28" s="212"/>
      <c r="AE28" s="212"/>
      <c r="AF28" s="212"/>
      <c r="AG28" s="212" t="s">
        <v>760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17</v>
      </c>
      <c r="B29" s="245" t="s">
        <v>784</v>
      </c>
      <c r="C29" s="255" t="s">
        <v>877</v>
      </c>
      <c r="D29" s="246" t="s">
        <v>758</v>
      </c>
      <c r="E29" s="247">
        <v>2</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285</v>
      </c>
      <c r="Y29" s="212"/>
      <c r="Z29" s="212"/>
      <c r="AA29" s="212"/>
      <c r="AB29" s="212"/>
      <c r="AC29" s="212"/>
      <c r="AD29" s="212"/>
      <c r="AE29" s="212"/>
      <c r="AF29" s="212"/>
      <c r="AG29" s="212" t="s">
        <v>390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18</v>
      </c>
      <c r="B30" s="245" t="s">
        <v>786</v>
      </c>
      <c r="C30" s="255" t="s">
        <v>879</v>
      </c>
      <c r="D30" s="246" t="s">
        <v>758</v>
      </c>
      <c r="E30" s="247">
        <v>2</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759</v>
      </c>
      <c r="Y30" s="212"/>
      <c r="Z30" s="212"/>
      <c r="AA30" s="212"/>
      <c r="AB30" s="212"/>
      <c r="AC30" s="212"/>
      <c r="AD30" s="212"/>
      <c r="AE30" s="212"/>
      <c r="AF30" s="212"/>
      <c r="AG30" s="212" t="s">
        <v>760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20.399999999999999" outlineLevel="1" x14ac:dyDescent="0.25">
      <c r="A31" s="244">
        <v>19</v>
      </c>
      <c r="B31" s="245" t="s">
        <v>788</v>
      </c>
      <c r="C31" s="255" t="s">
        <v>1418</v>
      </c>
      <c r="D31" s="246" t="s">
        <v>758</v>
      </c>
      <c r="E31" s="247">
        <v>2</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759</v>
      </c>
      <c r="Y31" s="212"/>
      <c r="Z31" s="212"/>
      <c r="AA31" s="212"/>
      <c r="AB31" s="212"/>
      <c r="AC31" s="212"/>
      <c r="AD31" s="212"/>
      <c r="AE31" s="212"/>
      <c r="AF31" s="212"/>
      <c r="AG31" s="212" t="s">
        <v>760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4">
        <v>20</v>
      </c>
      <c r="B32" s="245" t="s">
        <v>790</v>
      </c>
      <c r="C32" s="255" t="s">
        <v>1419</v>
      </c>
      <c r="D32" s="246" t="s">
        <v>758</v>
      </c>
      <c r="E32" s="247">
        <v>2</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315</v>
      </c>
      <c r="T32" s="250" t="s">
        <v>264</v>
      </c>
      <c r="U32" s="222">
        <v>0</v>
      </c>
      <c r="V32" s="222">
        <f>ROUND(E32*U32,2)</f>
        <v>0</v>
      </c>
      <c r="W32" s="222"/>
      <c r="X32" s="222" t="s">
        <v>759</v>
      </c>
      <c r="Y32" s="212"/>
      <c r="Z32" s="212"/>
      <c r="AA32" s="212"/>
      <c r="AB32" s="212"/>
      <c r="AC32" s="212"/>
      <c r="AD32" s="212"/>
      <c r="AE32" s="212"/>
      <c r="AF32" s="212"/>
      <c r="AG32" s="212" t="s">
        <v>760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4">
        <v>21</v>
      </c>
      <c r="B33" s="245" t="s">
        <v>792</v>
      </c>
      <c r="C33" s="255" t="s">
        <v>1420</v>
      </c>
      <c r="D33" s="246" t="s">
        <v>758</v>
      </c>
      <c r="E33" s="247">
        <v>2</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315</v>
      </c>
      <c r="T33" s="250" t="s">
        <v>264</v>
      </c>
      <c r="U33" s="222">
        <v>0</v>
      </c>
      <c r="V33" s="222">
        <f>ROUND(E33*U33,2)</f>
        <v>0</v>
      </c>
      <c r="W33" s="222"/>
      <c r="X33" s="222" t="s">
        <v>759</v>
      </c>
      <c r="Y33" s="212"/>
      <c r="Z33" s="212"/>
      <c r="AA33" s="212"/>
      <c r="AB33" s="212"/>
      <c r="AC33" s="212"/>
      <c r="AD33" s="212"/>
      <c r="AE33" s="212"/>
      <c r="AF33" s="212"/>
      <c r="AG33" s="212" t="s">
        <v>760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22</v>
      </c>
      <c r="B34" s="245" t="s">
        <v>158</v>
      </c>
      <c r="C34" s="255" t="s">
        <v>885</v>
      </c>
      <c r="D34" s="246" t="s">
        <v>758</v>
      </c>
      <c r="E34" s="247">
        <v>1</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285</v>
      </c>
      <c r="Y34" s="212"/>
      <c r="Z34" s="212"/>
      <c r="AA34" s="212"/>
      <c r="AB34" s="212"/>
      <c r="AC34" s="212"/>
      <c r="AD34" s="212"/>
      <c r="AE34" s="212"/>
      <c r="AF34" s="212"/>
      <c r="AG34" s="212" t="s">
        <v>390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23</v>
      </c>
      <c r="B35" s="245" t="s">
        <v>795</v>
      </c>
      <c r="C35" s="255" t="s">
        <v>891</v>
      </c>
      <c r="D35" s="246" t="s">
        <v>758</v>
      </c>
      <c r="E35" s="247">
        <v>1</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759</v>
      </c>
      <c r="Y35" s="212"/>
      <c r="Z35" s="212"/>
      <c r="AA35" s="212"/>
      <c r="AB35" s="212"/>
      <c r="AC35" s="212"/>
      <c r="AD35" s="212"/>
      <c r="AE35" s="212"/>
      <c r="AF35" s="212"/>
      <c r="AG35" s="212" t="s">
        <v>760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4">
        <v>24</v>
      </c>
      <c r="B36" s="245" t="s">
        <v>797</v>
      </c>
      <c r="C36" s="255" t="s">
        <v>893</v>
      </c>
      <c r="D36" s="246" t="s">
        <v>758</v>
      </c>
      <c r="E36" s="247">
        <v>1</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315</v>
      </c>
      <c r="T36" s="250" t="s">
        <v>264</v>
      </c>
      <c r="U36" s="222">
        <v>0</v>
      </c>
      <c r="V36" s="222">
        <f>ROUND(E36*U36,2)</f>
        <v>0</v>
      </c>
      <c r="W36" s="222"/>
      <c r="X36" s="222" t="s">
        <v>759</v>
      </c>
      <c r="Y36" s="212"/>
      <c r="Z36" s="212"/>
      <c r="AA36" s="212"/>
      <c r="AB36" s="212"/>
      <c r="AC36" s="212"/>
      <c r="AD36" s="212"/>
      <c r="AE36" s="212"/>
      <c r="AF36" s="212"/>
      <c r="AG36" s="212" t="s">
        <v>760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35">
        <v>25</v>
      </c>
      <c r="B37" s="236" t="s">
        <v>799</v>
      </c>
      <c r="C37" s="253" t="s">
        <v>31</v>
      </c>
      <c r="D37" s="237" t="s">
        <v>512</v>
      </c>
      <c r="E37" s="238">
        <v>441</v>
      </c>
      <c r="F37" s="239"/>
      <c r="G37" s="240">
        <f>ROUND(E37*F37,2)</f>
        <v>0</v>
      </c>
      <c r="H37" s="239"/>
      <c r="I37" s="240">
        <f>ROUND(E37*H37,2)</f>
        <v>0</v>
      </c>
      <c r="J37" s="239"/>
      <c r="K37" s="240">
        <f>ROUND(E37*J37,2)</f>
        <v>0</v>
      </c>
      <c r="L37" s="240">
        <v>21</v>
      </c>
      <c r="M37" s="240">
        <f>G37*(1+L37/100)</f>
        <v>0</v>
      </c>
      <c r="N37" s="240">
        <v>0</v>
      </c>
      <c r="O37" s="240">
        <f>ROUND(E37*N37,2)</f>
        <v>0</v>
      </c>
      <c r="P37" s="240">
        <v>0</v>
      </c>
      <c r="Q37" s="240">
        <f>ROUND(E37*P37,2)</f>
        <v>0</v>
      </c>
      <c r="R37" s="240"/>
      <c r="S37" s="240" t="s">
        <v>315</v>
      </c>
      <c r="T37" s="241" t="s">
        <v>264</v>
      </c>
      <c r="U37" s="222">
        <v>0</v>
      </c>
      <c r="V37" s="222">
        <f>ROUND(E37*U37,2)</f>
        <v>0</v>
      </c>
      <c r="W37" s="222"/>
      <c r="X37" s="222" t="s">
        <v>285</v>
      </c>
      <c r="Y37" s="212"/>
      <c r="Z37" s="212"/>
      <c r="AA37" s="212"/>
      <c r="AB37" s="212"/>
      <c r="AC37" s="212"/>
      <c r="AD37" s="212"/>
      <c r="AE37" s="212"/>
      <c r="AF37" s="212"/>
      <c r="AG37" s="212" t="s">
        <v>390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x14ac:dyDescent="0.25">
      <c r="A38" s="3"/>
      <c r="B38" s="4"/>
      <c r="C38" s="256"/>
      <c r="D38" s="6"/>
      <c r="E38" s="3"/>
      <c r="F38" s="3"/>
      <c r="G38" s="3"/>
      <c r="H38" s="3"/>
      <c r="I38" s="3"/>
      <c r="J38" s="3"/>
      <c r="K38" s="3"/>
      <c r="L38" s="3"/>
      <c r="M38" s="3"/>
      <c r="N38" s="3"/>
      <c r="O38" s="3"/>
      <c r="P38" s="3"/>
      <c r="Q38" s="3"/>
      <c r="R38" s="3"/>
      <c r="S38" s="3"/>
      <c r="T38" s="3"/>
      <c r="U38" s="3"/>
      <c r="V38" s="3"/>
      <c r="W38" s="3"/>
      <c r="X38" s="3"/>
      <c r="AE38">
        <v>15</v>
      </c>
      <c r="AF38">
        <v>21</v>
      </c>
      <c r="AG38" t="s">
        <v>245</v>
      </c>
    </row>
    <row r="39" spans="1:60" x14ac:dyDescent="0.25">
      <c r="A39" s="215"/>
      <c r="B39" s="216" t="s">
        <v>29</v>
      </c>
      <c r="C39" s="257"/>
      <c r="D39" s="217"/>
      <c r="E39" s="218"/>
      <c r="F39" s="218"/>
      <c r="G39" s="251">
        <f>G8+G17+G22+G27</f>
        <v>0</v>
      </c>
      <c r="H39" s="3"/>
      <c r="I39" s="3"/>
      <c r="J39" s="3"/>
      <c r="K39" s="3"/>
      <c r="L39" s="3"/>
      <c r="M39" s="3"/>
      <c r="N39" s="3"/>
      <c r="O39" s="3"/>
      <c r="P39" s="3"/>
      <c r="Q39" s="3"/>
      <c r="R39" s="3"/>
      <c r="S39" s="3"/>
      <c r="T39" s="3"/>
      <c r="U39" s="3"/>
      <c r="V39" s="3"/>
      <c r="W39" s="3"/>
      <c r="X39" s="3"/>
      <c r="AE39">
        <f>SUMIF(L7:L37,AE38,G7:G37)</f>
        <v>0</v>
      </c>
      <c r="AF39">
        <f>SUMIF(L7:L37,AF38,G7:G37)</f>
        <v>0</v>
      </c>
      <c r="AG39" t="s">
        <v>278</v>
      </c>
    </row>
    <row r="40" spans="1:60" x14ac:dyDescent="0.25">
      <c r="C40" s="258"/>
      <c r="D40" s="10"/>
      <c r="AG40" t="s">
        <v>279</v>
      </c>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f6u0JQ0lLZ6vqf+BmQZr/gpZ2Cvdb7Z6jhZlkKZr1MumVyBCelt5381IZmSBIxuU4n86Vp80ti7fQpxDYpfzg==" saltValue="kUMD+zC3eu3ojxU7LntNEg==" spinCount="100000" sheet="1"/>
  <mergeCells count="5">
    <mergeCell ref="A1:G1"/>
    <mergeCell ref="C2:G2"/>
    <mergeCell ref="C3:G3"/>
    <mergeCell ref="C4:G4"/>
    <mergeCell ref="C9:G9"/>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C4D04-F92F-4372-ADD4-E172B3C2A2D2}">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87</v>
      </c>
      <c r="C3" s="201" t="s">
        <v>88</v>
      </c>
      <c r="D3" s="199"/>
      <c r="E3" s="199"/>
      <c r="F3" s="199"/>
      <c r="G3" s="200"/>
      <c r="AC3" s="177" t="s">
        <v>233</v>
      </c>
      <c r="AG3" t="s">
        <v>235</v>
      </c>
    </row>
    <row r="4" spans="1:60" ht="25.05" customHeight="1" x14ac:dyDescent="0.25">
      <c r="A4" s="202" t="s">
        <v>9</v>
      </c>
      <c r="B4" s="203" t="s">
        <v>68</v>
      </c>
      <c r="C4" s="204" t="s">
        <v>69</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170</v>
      </c>
      <c r="C8" s="252" t="s">
        <v>69</v>
      </c>
      <c r="D8" s="227"/>
      <c r="E8" s="228"/>
      <c r="F8" s="229"/>
      <c r="G8" s="229">
        <f>SUMIF(AG9:AG12,"&lt;&gt;NOR",G9:G12)</f>
        <v>0</v>
      </c>
      <c r="H8" s="229"/>
      <c r="I8" s="229">
        <f>SUM(I9:I12)</f>
        <v>0</v>
      </c>
      <c r="J8" s="229"/>
      <c r="K8" s="229">
        <f>SUM(K9:K12)</f>
        <v>0</v>
      </c>
      <c r="L8" s="229"/>
      <c r="M8" s="229">
        <f>SUM(M9:M12)</f>
        <v>0</v>
      </c>
      <c r="N8" s="229"/>
      <c r="O8" s="229">
        <f>SUM(O9:O12)</f>
        <v>0</v>
      </c>
      <c r="P8" s="229"/>
      <c r="Q8" s="229">
        <f>SUM(Q9:Q12)</f>
        <v>0</v>
      </c>
      <c r="R8" s="229"/>
      <c r="S8" s="229"/>
      <c r="T8" s="230"/>
      <c r="U8" s="224"/>
      <c r="V8" s="224">
        <f>SUM(V9:V12)</f>
        <v>0</v>
      </c>
      <c r="W8" s="224"/>
      <c r="X8" s="224"/>
      <c r="AG8" t="s">
        <v>259</v>
      </c>
    </row>
    <row r="9" spans="1:60" outlineLevel="1" x14ac:dyDescent="0.25">
      <c r="A9" s="244">
        <v>1</v>
      </c>
      <c r="B9" s="245" t="s">
        <v>801</v>
      </c>
      <c r="C9" s="255" t="s">
        <v>1421</v>
      </c>
      <c r="D9" s="246" t="s">
        <v>758</v>
      </c>
      <c r="E9" s="247">
        <v>2</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285</v>
      </c>
      <c r="Y9" s="212"/>
      <c r="Z9" s="212"/>
      <c r="AA9" s="212"/>
      <c r="AB9" s="212"/>
      <c r="AC9" s="212"/>
      <c r="AD9" s="212"/>
      <c r="AE9" s="212"/>
      <c r="AF9" s="212"/>
      <c r="AG9" s="212" t="s">
        <v>390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803</v>
      </c>
      <c r="C10" s="255" t="s">
        <v>1422</v>
      </c>
      <c r="D10" s="246" t="s">
        <v>758</v>
      </c>
      <c r="E10" s="247">
        <v>149</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759</v>
      </c>
      <c r="Y10" s="212"/>
      <c r="Z10" s="212"/>
      <c r="AA10" s="212"/>
      <c r="AB10" s="212"/>
      <c r="AC10" s="212"/>
      <c r="AD10" s="212"/>
      <c r="AE10" s="212"/>
      <c r="AF10" s="212"/>
      <c r="AG10" s="212" t="s">
        <v>760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805</v>
      </c>
      <c r="C11" s="255" t="s">
        <v>1423</v>
      </c>
      <c r="D11" s="246" t="s">
        <v>758</v>
      </c>
      <c r="E11" s="247">
        <v>23</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759</v>
      </c>
      <c r="Y11" s="212"/>
      <c r="Z11" s="212"/>
      <c r="AA11" s="212"/>
      <c r="AB11" s="212"/>
      <c r="AC11" s="212"/>
      <c r="AD11" s="212"/>
      <c r="AE11" s="212"/>
      <c r="AF11" s="212"/>
      <c r="AG11" s="212" t="s">
        <v>760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5">
        <v>4</v>
      </c>
      <c r="B12" s="236" t="s">
        <v>807</v>
      </c>
      <c r="C12" s="253" t="s">
        <v>31</v>
      </c>
      <c r="D12" s="237" t="s">
        <v>512</v>
      </c>
      <c r="E12" s="238">
        <v>66</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c r="S12" s="240" t="s">
        <v>315</v>
      </c>
      <c r="T12" s="241" t="s">
        <v>264</v>
      </c>
      <c r="U12" s="222">
        <v>0</v>
      </c>
      <c r="V12" s="222">
        <f>ROUND(E12*U12,2)</f>
        <v>0</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5">
      <c r="A13" s="3"/>
      <c r="B13" s="4"/>
      <c r="C13" s="256"/>
      <c r="D13" s="6"/>
      <c r="E13" s="3"/>
      <c r="F13" s="3"/>
      <c r="G13" s="3"/>
      <c r="H13" s="3"/>
      <c r="I13" s="3"/>
      <c r="J13" s="3"/>
      <c r="K13" s="3"/>
      <c r="L13" s="3"/>
      <c r="M13" s="3"/>
      <c r="N13" s="3"/>
      <c r="O13" s="3"/>
      <c r="P13" s="3"/>
      <c r="Q13" s="3"/>
      <c r="R13" s="3"/>
      <c r="S13" s="3"/>
      <c r="T13" s="3"/>
      <c r="U13" s="3"/>
      <c r="V13" s="3"/>
      <c r="W13" s="3"/>
      <c r="X13" s="3"/>
      <c r="AE13">
        <v>15</v>
      </c>
      <c r="AF13">
        <v>21</v>
      </c>
      <c r="AG13" t="s">
        <v>245</v>
      </c>
    </row>
    <row r="14" spans="1:60" x14ac:dyDescent="0.25">
      <c r="A14" s="215"/>
      <c r="B14" s="216" t="s">
        <v>29</v>
      </c>
      <c r="C14" s="257"/>
      <c r="D14" s="217"/>
      <c r="E14" s="218"/>
      <c r="F14" s="218"/>
      <c r="G14" s="251">
        <f>G8</f>
        <v>0</v>
      </c>
      <c r="H14" s="3"/>
      <c r="I14" s="3"/>
      <c r="J14" s="3"/>
      <c r="K14" s="3"/>
      <c r="L14" s="3"/>
      <c r="M14" s="3"/>
      <c r="N14" s="3"/>
      <c r="O14" s="3"/>
      <c r="P14" s="3"/>
      <c r="Q14" s="3"/>
      <c r="R14" s="3"/>
      <c r="S14" s="3"/>
      <c r="T14" s="3"/>
      <c r="U14" s="3"/>
      <c r="V14" s="3"/>
      <c r="W14" s="3"/>
      <c r="X14" s="3"/>
      <c r="AE14">
        <f>SUMIF(L7:L12,AE13,G7:G12)</f>
        <v>0</v>
      </c>
      <c r="AF14">
        <f>SUMIF(L7:L12,AF13,G7:G12)</f>
        <v>0</v>
      </c>
      <c r="AG14" t="s">
        <v>278</v>
      </c>
    </row>
    <row r="15" spans="1:60" x14ac:dyDescent="0.25">
      <c r="C15" s="258"/>
      <c r="D15" s="10"/>
      <c r="AG15" t="s">
        <v>279</v>
      </c>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YjIG7eLOgUbzcLslJflXXADPwyLwMS4a+snSfuEQ0r09TaGLdgf4c2Gl0lEpATwaIFEAO+aqCrBKU8F9R/9jw==" saltValue="XEu5Tq4VRxVozasn6amDA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41F58-22FD-497E-814B-70A355149C3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87</v>
      </c>
      <c r="C3" s="201" t="s">
        <v>88</v>
      </c>
      <c r="D3" s="199"/>
      <c r="E3" s="199"/>
      <c r="F3" s="199"/>
      <c r="G3" s="200"/>
      <c r="AC3" s="177" t="s">
        <v>233</v>
      </c>
      <c r="AG3" t="s">
        <v>235</v>
      </c>
    </row>
    <row r="4" spans="1:60" ht="25.05" customHeight="1" x14ac:dyDescent="0.25">
      <c r="A4" s="202" t="s">
        <v>9</v>
      </c>
      <c r="B4" s="203" t="s">
        <v>70</v>
      </c>
      <c r="C4" s="204" t="s">
        <v>71</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198</v>
      </c>
      <c r="C8" s="252" t="s">
        <v>199</v>
      </c>
      <c r="D8" s="227"/>
      <c r="E8" s="228"/>
      <c r="F8" s="229"/>
      <c r="G8" s="229">
        <f>SUMIF(AG9:AG20,"&lt;&gt;NOR",G9:G20)</f>
        <v>0</v>
      </c>
      <c r="H8" s="229"/>
      <c r="I8" s="229">
        <f>SUM(I9:I20)</f>
        <v>0</v>
      </c>
      <c r="J8" s="229"/>
      <c r="K8" s="229">
        <f>SUM(K9:K20)</f>
        <v>0</v>
      </c>
      <c r="L8" s="229"/>
      <c r="M8" s="229">
        <f>SUM(M9:M20)</f>
        <v>0</v>
      </c>
      <c r="N8" s="229"/>
      <c r="O8" s="229">
        <f>SUM(O9:O20)</f>
        <v>0</v>
      </c>
      <c r="P8" s="229"/>
      <c r="Q8" s="229">
        <f>SUM(Q9:Q20)</f>
        <v>0</v>
      </c>
      <c r="R8" s="229"/>
      <c r="S8" s="229"/>
      <c r="T8" s="230"/>
      <c r="U8" s="224"/>
      <c r="V8" s="224">
        <f>SUM(V9:V20)</f>
        <v>0</v>
      </c>
      <c r="W8" s="224"/>
      <c r="X8" s="224"/>
      <c r="AG8" t="s">
        <v>259</v>
      </c>
    </row>
    <row r="9" spans="1:60" outlineLevel="1" x14ac:dyDescent="0.25">
      <c r="A9" s="244">
        <v>1</v>
      </c>
      <c r="B9" s="245" t="s">
        <v>64</v>
      </c>
      <c r="C9" s="255" t="s">
        <v>900</v>
      </c>
      <c r="D9" s="246" t="s">
        <v>758</v>
      </c>
      <c r="E9" s="247">
        <v>1</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66</v>
      </c>
      <c r="C10" s="255" t="s">
        <v>901</v>
      </c>
      <c r="D10" s="246" t="s">
        <v>314</v>
      </c>
      <c r="E10" s="247">
        <v>46</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285</v>
      </c>
      <c r="Y10" s="212"/>
      <c r="Z10" s="212"/>
      <c r="AA10" s="212"/>
      <c r="AB10" s="212"/>
      <c r="AC10" s="212"/>
      <c r="AD10" s="212"/>
      <c r="AE10" s="212"/>
      <c r="AF10" s="212"/>
      <c r="AG10" s="212" t="s">
        <v>737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68</v>
      </c>
      <c r="C11" s="255" t="s">
        <v>902</v>
      </c>
      <c r="D11" s="246" t="s">
        <v>314</v>
      </c>
      <c r="E11" s="247">
        <v>140</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285</v>
      </c>
      <c r="Y11" s="212"/>
      <c r="Z11" s="212"/>
      <c r="AA11" s="212"/>
      <c r="AB11" s="212"/>
      <c r="AC11" s="212"/>
      <c r="AD11" s="212"/>
      <c r="AE11" s="212"/>
      <c r="AF11" s="212"/>
      <c r="AG11" s="212" t="s">
        <v>737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4</v>
      </c>
      <c r="B12" s="245" t="s">
        <v>70</v>
      </c>
      <c r="C12" s="255" t="s">
        <v>903</v>
      </c>
      <c r="D12" s="246" t="s">
        <v>314</v>
      </c>
      <c r="E12" s="247">
        <v>60</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285</v>
      </c>
      <c r="Y12" s="212"/>
      <c r="Z12" s="212"/>
      <c r="AA12" s="212"/>
      <c r="AB12" s="212"/>
      <c r="AC12" s="212"/>
      <c r="AD12" s="212"/>
      <c r="AE12" s="212"/>
      <c r="AF12" s="212"/>
      <c r="AG12" s="212" t="s">
        <v>737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5</v>
      </c>
      <c r="B13" s="245" t="s">
        <v>72</v>
      </c>
      <c r="C13" s="255" t="s">
        <v>904</v>
      </c>
      <c r="D13" s="246" t="s">
        <v>758</v>
      </c>
      <c r="E13" s="247">
        <v>1</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759</v>
      </c>
      <c r="Y13" s="212"/>
      <c r="Z13" s="212"/>
      <c r="AA13" s="212"/>
      <c r="AB13" s="212"/>
      <c r="AC13" s="212"/>
      <c r="AD13" s="212"/>
      <c r="AE13" s="212"/>
      <c r="AF13" s="212"/>
      <c r="AG13" s="212" t="s">
        <v>760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6</v>
      </c>
      <c r="B14" s="245" t="s">
        <v>74</v>
      </c>
      <c r="C14" s="255" t="s">
        <v>905</v>
      </c>
      <c r="D14" s="246" t="s">
        <v>758</v>
      </c>
      <c r="E14" s="247">
        <v>8</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759</v>
      </c>
      <c r="Y14" s="212"/>
      <c r="Z14" s="212"/>
      <c r="AA14" s="212"/>
      <c r="AB14" s="212"/>
      <c r="AC14" s="212"/>
      <c r="AD14" s="212"/>
      <c r="AE14" s="212"/>
      <c r="AF14" s="212"/>
      <c r="AG14" s="212" t="s">
        <v>760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7</v>
      </c>
      <c r="B15" s="245" t="s">
        <v>767</v>
      </c>
      <c r="C15" s="255" t="s">
        <v>906</v>
      </c>
      <c r="D15" s="246" t="s">
        <v>758</v>
      </c>
      <c r="E15" s="247">
        <v>5</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759</v>
      </c>
      <c r="Y15" s="212"/>
      <c r="Z15" s="212"/>
      <c r="AA15" s="212"/>
      <c r="AB15" s="212"/>
      <c r="AC15" s="212"/>
      <c r="AD15" s="212"/>
      <c r="AE15" s="212"/>
      <c r="AF15" s="212"/>
      <c r="AG15" s="212" t="s">
        <v>760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4">
        <v>8</v>
      </c>
      <c r="B16" s="245" t="s">
        <v>177</v>
      </c>
      <c r="C16" s="255" t="s">
        <v>907</v>
      </c>
      <c r="D16" s="246" t="s">
        <v>758</v>
      </c>
      <c r="E16" s="247">
        <v>31</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315</v>
      </c>
      <c r="T16" s="250" t="s">
        <v>264</v>
      </c>
      <c r="U16" s="222">
        <v>0</v>
      </c>
      <c r="V16" s="222">
        <f>ROUND(E16*U16,2)</f>
        <v>0</v>
      </c>
      <c r="W16" s="222"/>
      <c r="X16" s="222" t="s">
        <v>285</v>
      </c>
      <c r="Y16" s="212"/>
      <c r="Z16" s="212"/>
      <c r="AA16" s="212"/>
      <c r="AB16" s="212"/>
      <c r="AC16" s="212"/>
      <c r="AD16" s="212"/>
      <c r="AE16" s="212"/>
      <c r="AF16" s="212"/>
      <c r="AG16" s="212" t="s">
        <v>737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4">
        <v>9</v>
      </c>
      <c r="B17" s="245" t="s">
        <v>179</v>
      </c>
      <c r="C17" s="255" t="s">
        <v>908</v>
      </c>
      <c r="D17" s="246" t="s">
        <v>758</v>
      </c>
      <c r="E17" s="247">
        <v>31</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759</v>
      </c>
      <c r="Y17" s="212"/>
      <c r="Z17" s="212"/>
      <c r="AA17" s="212"/>
      <c r="AB17" s="212"/>
      <c r="AC17" s="212"/>
      <c r="AD17" s="212"/>
      <c r="AE17" s="212"/>
      <c r="AF17" s="212"/>
      <c r="AG17" s="212" t="s">
        <v>760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10</v>
      </c>
      <c r="B18" s="245" t="s">
        <v>771</v>
      </c>
      <c r="C18" s="255" t="s">
        <v>909</v>
      </c>
      <c r="D18" s="246" t="s">
        <v>758</v>
      </c>
      <c r="E18" s="247">
        <v>31</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285</v>
      </c>
      <c r="Y18" s="212"/>
      <c r="Z18" s="212"/>
      <c r="AA18" s="212"/>
      <c r="AB18" s="212"/>
      <c r="AC18" s="212"/>
      <c r="AD18" s="212"/>
      <c r="AE18" s="212"/>
      <c r="AF18" s="212"/>
      <c r="AG18" s="212" t="s">
        <v>737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11</v>
      </c>
      <c r="B19" s="245" t="s">
        <v>153</v>
      </c>
      <c r="C19" s="255" t="s">
        <v>910</v>
      </c>
      <c r="D19" s="246" t="s">
        <v>314</v>
      </c>
      <c r="E19" s="247">
        <v>246</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285</v>
      </c>
      <c r="Y19" s="212"/>
      <c r="Z19" s="212"/>
      <c r="AA19" s="212"/>
      <c r="AB19" s="212"/>
      <c r="AC19" s="212"/>
      <c r="AD19" s="212"/>
      <c r="AE19" s="212"/>
      <c r="AF19" s="212"/>
      <c r="AG19" s="212" t="s">
        <v>737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5">
        <v>12</v>
      </c>
      <c r="B20" s="236" t="s">
        <v>774</v>
      </c>
      <c r="C20" s="253" t="s">
        <v>31</v>
      </c>
      <c r="D20" s="237" t="s">
        <v>911</v>
      </c>
      <c r="E20" s="238">
        <v>28</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c r="S20" s="240" t="s">
        <v>315</v>
      </c>
      <c r="T20" s="241" t="s">
        <v>264</v>
      </c>
      <c r="U20" s="222">
        <v>0</v>
      </c>
      <c r="V20" s="222">
        <f>ROUND(E20*U20,2)</f>
        <v>0</v>
      </c>
      <c r="W20" s="222"/>
      <c r="X20" s="222" t="s">
        <v>285</v>
      </c>
      <c r="Y20" s="212"/>
      <c r="Z20" s="212"/>
      <c r="AA20" s="212"/>
      <c r="AB20" s="212"/>
      <c r="AC20" s="212"/>
      <c r="AD20" s="212"/>
      <c r="AE20" s="212"/>
      <c r="AF20" s="212"/>
      <c r="AG20" s="212" t="s">
        <v>737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3"/>
      <c r="B21" s="4"/>
      <c r="C21" s="256"/>
      <c r="D21" s="6"/>
      <c r="E21" s="3"/>
      <c r="F21" s="3"/>
      <c r="G21" s="3"/>
      <c r="H21" s="3"/>
      <c r="I21" s="3"/>
      <c r="J21" s="3"/>
      <c r="K21" s="3"/>
      <c r="L21" s="3"/>
      <c r="M21" s="3"/>
      <c r="N21" s="3"/>
      <c r="O21" s="3"/>
      <c r="P21" s="3"/>
      <c r="Q21" s="3"/>
      <c r="R21" s="3"/>
      <c r="S21" s="3"/>
      <c r="T21" s="3"/>
      <c r="U21" s="3"/>
      <c r="V21" s="3"/>
      <c r="W21" s="3"/>
      <c r="X21" s="3"/>
      <c r="AE21">
        <v>15</v>
      </c>
      <c r="AF21">
        <v>21</v>
      </c>
      <c r="AG21" t="s">
        <v>245</v>
      </c>
    </row>
    <row r="22" spans="1:60" x14ac:dyDescent="0.25">
      <c r="A22" s="215"/>
      <c r="B22" s="216" t="s">
        <v>29</v>
      </c>
      <c r="C22" s="257"/>
      <c r="D22" s="217"/>
      <c r="E22" s="218"/>
      <c r="F22" s="218"/>
      <c r="G22" s="251">
        <f>G8</f>
        <v>0</v>
      </c>
      <c r="H22" s="3"/>
      <c r="I22" s="3"/>
      <c r="J22" s="3"/>
      <c r="K22" s="3"/>
      <c r="L22" s="3"/>
      <c r="M22" s="3"/>
      <c r="N22" s="3"/>
      <c r="O22" s="3"/>
      <c r="P22" s="3"/>
      <c r="Q22" s="3"/>
      <c r="R22" s="3"/>
      <c r="S22" s="3"/>
      <c r="T22" s="3"/>
      <c r="U22" s="3"/>
      <c r="V22" s="3"/>
      <c r="W22" s="3"/>
      <c r="X22" s="3"/>
      <c r="AE22">
        <f>SUMIF(L7:L20,AE21,G7:G20)</f>
        <v>0</v>
      </c>
      <c r="AF22">
        <f>SUMIF(L7:L20,AF21,G7:G20)</f>
        <v>0</v>
      </c>
      <c r="AG22" t="s">
        <v>278</v>
      </c>
    </row>
    <row r="23" spans="1:60" x14ac:dyDescent="0.25">
      <c r="C23" s="258"/>
      <c r="D23" s="10"/>
      <c r="AG23" t="s">
        <v>279</v>
      </c>
    </row>
    <row r="24" spans="1:60" x14ac:dyDescent="0.25">
      <c r="D24" s="10"/>
    </row>
    <row r="25" spans="1:60" x14ac:dyDescent="0.25">
      <c r="D25" s="10"/>
    </row>
    <row r="26" spans="1:60" x14ac:dyDescent="0.25">
      <c r="D26" s="10"/>
    </row>
    <row r="27" spans="1:60" x14ac:dyDescent="0.25">
      <c r="D27" s="10"/>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avof/k1fRlSetBXpljSPuAOUcdoNc2znjOqLNBIMMQToBOD3bx/HseBXUJOyM0OF/4D4E/AuHnTEl+sUj8H1Q==" saltValue="NE58Z0P9Ej1NNBkCrE7zjA=="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91153-7CA0-4B64-8E2F-484183977BF6}">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87</v>
      </c>
      <c r="C3" s="201" t="s">
        <v>88</v>
      </c>
      <c r="D3" s="199"/>
      <c r="E3" s="199"/>
      <c r="F3" s="199"/>
      <c r="G3" s="200"/>
      <c r="AC3" s="177" t="s">
        <v>233</v>
      </c>
      <c r="AG3" t="s">
        <v>235</v>
      </c>
    </row>
    <row r="4" spans="1:60" ht="25.05" customHeight="1" x14ac:dyDescent="0.25">
      <c r="A4" s="202" t="s">
        <v>9</v>
      </c>
      <c r="B4" s="203" t="s">
        <v>72</v>
      </c>
      <c r="C4" s="204" t="s">
        <v>89</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177</v>
      </c>
      <c r="C8" s="252" t="s">
        <v>178</v>
      </c>
      <c r="D8" s="227"/>
      <c r="E8" s="228"/>
      <c r="F8" s="229"/>
      <c r="G8" s="229">
        <f>SUMIF(AG9:AG9,"&lt;&gt;NOR",G9:G9)</f>
        <v>0</v>
      </c>
      <c r="H8" s="229"/>
      <c r="I8" s="229">
        <f>SUM(I9:I9)</f>
        <v>0</v>
      </c>
      <c r="J8" s="229"/>
      <c r="K8" s="229">
        <f>SUM(K9:K9)</f>
        <v>0</v>
      </c>
      <c r="L8" s="229"/>
      <c r="M8" s="229">
        <f>SUM(M9:M9)</f>
        <v>0</v>
      </c>
      <c r="N8" s="229"/>
      <c r="O8" s="229">
        <f>SUM(O9:O9)</f>
        <v>0.33</v>
      </c>
      <c r="P8" s="229"/>
      <c r="Q8" s="229">
        <f>SUM(Q9:Q9)</f>
        <v>0</v>
      </c>
      <c r="R8" s="229"/>
      <c r="S8" s="229"/>
      <c r="T8" s="230"/>
      <c r="U8" s="224"/>
      <c r="V8" s="224">
        <f>SUM(V9:V9)</f>
        <v>48.86</v>
      </c>
      <c r="W8" s="224"/>
      <c r="X8" s="224"/>
      <c r="AG8" t="s">
        <v>259</v>
      </c>
    </row>
    <row r="9" spans="1:60" outlineLevel="1" x14ac:dyDescent="0.25">
      <c r="A9" s="244">
        <v>1</v>
      </c>
      <c r="B9" s="245" t="s">
        <v>1035</v>
      </c>
      <c r="C9" s="255" t="s">
        <v>1036</v>
      </c>
      <c r="D9" s="246" t="s">
        <v>1037</v>
      </c>
      <c r="E9" s="247">
        <v>70</v>
      </c>
      <c r="F9" s="248"/>
      <c r="G9" s="249">
        <f>ROUND(E9*F9,2)</f>
        <v>0</v>
      </c>
      <c r="H9" s="248"/>
      <c r="I9" s="249">
        <f>ROUND(E9*H9,2)</f>
        <v>0</v>
      </c>
      <c r="J9" s="248"/>
      <c r="K9" s="249">
        <f>ROUND(E9*J9,2)</f>
        <v>0</v>
      </c>
      <c r="L9" s="249">
        <v>21</v>
      </c>
      <c r="M9" s="249">
        <f>G9*(1+L9/100)</f>
        <v>0</v>
      </c>
      <c r="N9" s="249">
        <v>4.6800000000000001E-3</v>
      </c>
      <c r="O9" s="249">
        <f>ROUND(E9*N9,2)</f>
        <v>0.33</v>
      </c>
      <c r="P9" s="249">
        <v>0</v>
      </c>
      <c r="Q9" s="249">
        <f>ROUND(E9*P9,2)</f>
        <v>0</v>
      </c>
      <c r="R9" s="249"/>
      <c r="S9" s="249" t="s">
        <v>263</v>
      </c>
      <c r="T9" s="250" t="s">
        <v>263</v>
      </c>
      <c r="U9" s="222">
        <v>0.69799999999999995</v>
      </c>
      <c r="V9" s="222">
        <f>ROUND(E9*U9,2)</f>
        <v>48.86</v>
      </c>
      <c r="W9" s="222"/>
      <c r="X9" s="222" t="s">
        <v>285</v>
      </c>
      <c r="Y9" s="212"/>
      <c r="Z9" s="212"/>
      <c r="AA9" s="212"/>
      <c r="AB9" s="212"/>
      <c r="AC9" s="212"/>
      <c r="AD9" s="212"/>
      <c r="AE9" s="212"/>
      <c r="AF9" s="212"/>
      <c r="AG9" s="212" t="s">
        <v>390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x14ac:dyDescent="0.25">
      <c r="A10" s="225" t="s">
        <v>258</v>
      </c>
      <c r="B10" s="226" t="s">
        <v>183</v>
      </c>
      <c r="C10" s="252" t="s">
        <v>184</v>
      </c>
      <c r="D10" s="227"/>
      <c r="E10" s="228"/>
      <c r="F10" s="229"/>
      <c r="G10" s="229">
        <f>SUMIF(AG11:AG13,"&lt;&gt;NOR",G11:G13)</f>
        <v>0</v>
      </c>
      <c r="H10" s="229"/>
      <c r="I10" s="229">
        <f>SUM(I11:I13)</f>
        <v>0</v>
      </c>
      <c r="J10" s="229"/>
      <c r="K10" s="229">
        <f>SUM(K11:K13)</f>
        <v>0</v>
      </c>
      <c r="L10" s="229"/>
      <c r="M10" s="229">
        <f>SUM(M11:M13)</f>
        <v>0</v>
      </c>
      <c r="N10" s="229"/>
      <c r="O10" s="229">
        <f>SUM(O11:O13)</f>
        <v>0</v>
      </c>
      <c r="P10" s="229"/>
      <c r="Q10" s="229">
        <f>SUM(Q11:Q13)</f>
        <v>0</v>
      </c>
      <c r="R10" s="229"/>
      <c r="S10" s="229"/>
      <c r="T10" s="230"/>
      <c r="U10" s="224"/>
      <c r="V10" s="224">
        <f>SUM(V11:V13)</f>
        <v>3.94</v>
      </c>
      <c r="W10" s="224"/>
      <c r="X10" s="224"/>
      <c r="AG10" t="s">
        <v>259</v>
      </c>
    </row>
    <row r="11" spans="1:60" outlineLevel="1" x14ac:dyDescent="0.25">
      <c r="A11" s="244">
        <v>2</v>
      </c>
      <c r="B11" s="245" t="s">
        <v>1038</v>
      </c>
      <c r="C11" s="255" t="s">
        <v>1039</v>
      </c>
      <c r="D11" s="246" t="s">
        <v>309</v>
      </c>
      <c r="E11" s="247">
        <v>20</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263</v>
      </c>
      <c r="T11" s="250" t="s">
        <v>263</v>
      </c>
      <c r="U11" s="222">
        <v>0.11700000000000001</v>
      </c>
      <c r="V11" s="222">
        <f>ROUND(E11*U11,2)</f>
        <v>2.34</v>
      </c>
      <c r="W11" s="222"/>
      <c r="X11" s="222" t="s">
        <v>285</v>
      </c>
      <c r="Y11" s="212"/>
      <c r="Z11" s="212"/>
      <c r="AA11" s="212"/>
      <c r="AB11" s="212"/>
      <c r="AC11" s="212"/>
      <c r="AD11" s="212"/>
      <c r="AE11" s="212"/>
      <c r="AF11" s="212"/>
      <c r="AG11" s="212" t="s">
        <v>390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3</v>
      </c>
      <c r="B12" s="245" t="s">
        <v>1040</v>
      </c>
      <c r="C12" s="255" t="s">
        <v>1041</v>
      </c>
      <c r="D12" s="246" t="s">
        <v>309</v>
      </c>
      <c r="E12" s="247">
        <v>200</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263</v>
      </c>
      <c r="T12" s="250" t="s">
        <v>263</v>
      </c>
      <c r="U12" s="222">
        <v>0</v>
      </c>
      <c r="V12" s="222">
        <f>ROUND(E12*U12,2)</f>
        <v>0</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4</v>
      </c>
      <c r="B13" s="245" t="s">
        <v>1042</v>
      </c>
      <c r="C13" s="255" t="s">
        <v>1043</v>
      </c>
      <c r="D13" s="246" t="s">
        <v>309</v>
      </c>
      <c r="E13" s="247">
        <v>20</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263</v>
      </c>
      <c r="T13" s="250" t="s">
        <v>263</v>
      </c>
      <c r="U13" s="222">
        <v>0.08</v>
      </c>
      <c r="V13" s="222">
        <f>ROUND(E13*U13,2)</f>
        <v>1.6</v>
      </c>
      <c r="W13" s="222"/>
      <c r="X13" s="222" t="s">
        <v>285</v>
      </c>
      <c r="Y13" s="212"/>
      <c r="Z13" s="212"/>
      <c r="AA13" s="212"/>
      <c r="AB13" s="212"/>
      <c r="AC13" s="212"/>
      <c r="AD13" s="212"/>
      <c r="AE13" s="212"/>
      <c r="AF13" s="212"/>
      <c r="AG13" s="212" t="s">
        <v>390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x14ac:dyDescent="0.25">
      <c r="A14" s="225" t="s">
        <v>258</v>
      </c>
      <c r="B14" s="226" t="s">
        <v>187</v>
      </c>
      <c r="C14" s="252" t="s">
        <v>188</v>
      </c>
      <c r="D14" s="227"/>
      <c r="E14" s="228"/>
      <c r="F14" s="229"/>
      <c r="G14" s="229">
        <f>SUMIF(AG15:AG15,"&lt;&gt;NOR",G15:G15)</f>
        <v>0</v>
      </c>
      <c r="H14" s="229"/>
      <c r="I14" s="229">
        <f>SUM(I15:I15)</f>
        <v>0</v>
      </c>
      <c r="J14" s="229"/>
      <c r="K14" s="229">
        <f>SUM(K15:K15)</f>
        <v>0</v>
      </c>
      <c r="L14" s="229"/>
      <c r="M14" s="229">
        <f>SUM(M15:M15)</f>
        <v>0</v>
      </c>
      <c r="N14" s="229"/>
      <c r="O14" s="229">
        <f>SUM(O15:O15)</f>
        <v>0</v>
      </c>
      <c r="P14" s="229"/>
      <c r="Q14" s="229">
        <f>SUM(Q15:Q15)</f>
        <v>0</v>
      </c>
      <c r="R14" s="229"/>
      <c r="S14" s="229"/>
      <c r="T14" s="230"/>
      <c r="U14" s="224"/>
      <c r="V14" s="224">
        <f>SUM(V15:V15)</f>
        <v>0</v>
      </c>
      <c r="W14" s="224"/>
      <c r="X14" s="224"/>
      <c r="AG14" t="s">
        <v>259</v>
      </c>
    </row>
    <row r="15" spans="1:60" outlineLevel="1" x14ac:dyDescent="0.25">
      <c r="A15" s="244">
        <v>5</v>
      </c>
      <c r="B15" s="245" t="s">
        <v>1044</v>
      </c>
      <c r="C15" s="255" t="s">
        <v>1424</v>
      </c>
      <c r="D15" s="246" t="s">
        <v>512</v>
      </c>
      <c r="E15" s="247">
        <v>35</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285</v>
      </c>
      <c r="Y15" s="212"/>
      <c r="Z15" s="212"/>
      <c r="AA15" s="212"/>
      <c r="AB15" s="212"/>
      <c r="AC15" s="212"/>
      <c r="AD15" s="212"/>
      <c r="AE15" s="212"/>
      <c r="AF15" s="212"/>
      <c r="AG15" s="212" t="s">
        <v>286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5">
      <c r="A16" s="225" t="s">
        <v>258</v>
      </c>
      <c r="B16" s="226" t="s">
        <v>197</v>
      </c>
      <c r="C16" s="252" t="s">
        <v>89</v>
      </c>
      <c r="D16" s="227"/>
      <c r="E16" s="228"/>
      <c r="F16" s="229"/>
      <c r="G16" s="229">
        <f>SUMIF(AG17:AG32,"&lt;&gt;NOR",G17:G32)</f>
        <v>0</v>
      </c>
      <c r="H16" s="229"/>
      <c r="I16" s="229">
        <f>SUM(I17:I32)</f>
        <v>0</v>
      </c>
      <c r="J16" s="229"/>
      <c r="K16" s="229">
        <f>SUM(K17:K32)</f>
        <v>0</v>
      </c>
      <c r="L16" s="229"/>
      <c r="M16" s="229">
        <f>SUM(M17:M32)</f>
        <v>0</v>
      </c>
      <c r="N16" s="229"/>
      <c r="O16" s="229">
        <f>SUM(O17:O32)</f>
        <v>0.53</v>
      </c>
      <c r="P16" s="229"/>
      <c r="Q16" s="229">
        <f>SUM(Q17:Q32)</f>
        <v>0</v>
      </c>
      <c r="R16" s="229"/>
      <c r="S16" s="229"/>
      <c r="T16" s="230"/>
      <c r="U16" s="224"/>
      <c r="V16" s="224">
        <f>SUM(V17:V32)</f>
        <v>97.70999999999998</v>
      </c>
      <c r="W16" s="224"/>
      <c r="X16" s="224"/>
      <c r="AG16" t="s">
        <v>259</v>
      </c>
    </row>
    <row r="17" spans="1:60" outlineLevel="1" x14ac:dyDescent="0.25">
      <c r="A17" s="244">
        <v>6</v>
      </c>
      <c r="B17" s="245" t="s">
        <v>1089</v>
      </c>
      <c r="C17" s="255" t="s">
        <v>1090</v>
      </c>
      <c r="D17" s="246" t="s">
        <v>314</v>
      </c>
      <c r="E17" s="247">
        <v>53</v>
      </c>
      <c r="F17" s="248"/>
      <c r="G17" s="249">
        <f>ROUND(E17*F17,2)</f>
        <v>0</v>
      </c>
      <c r="H17" s="248"/>
      <c r="I17" s="249">
        <f>ROUND(E17*H17,2)</f>
        <v>0</v>
      </c>
      <c r="J17" s="248"/>
      <c r="K17" s="249">
        <f>ROUND(E17*J17,2)</f>
        <v>0</v>
      </c>
      <c r="L17" s="249">
        <v>21</v>
      </c>
      <c r="M17" s="249">
        <f>G17*(1+L17/100)</f>
        <v>0</v>
      </c>
      <c r="N17" s="249">
        <v>3.9899999999999996E-3</v>
      </c>
      <c r="O17" s="249">
        <f>ROUND(E17*N17,2)</f>
        <v>0.21</v>
      </c>
      <c r="P17" s="249">
        <v>0</v>
      </c>
      <c r="Q17" s="249">
        <f>ROUND(E17*P17,2)</f>
        <v>0</v>
      </c>
      <c r="R17" s="249"/>
      <c r="S17" s="249" t="s">
        <v>263</v>
      </c>
      <c r="T17" s="250" t="s">
        <v>263</v>
      </c>
      <c r="U17" s="222">
        <v>0.54290000000000005</v>
      </c>
      <c r="V17" s="222">
        <f>ROUND(E17*U17,2)</f>
        <v>28.77</v>
      </c>
      <c r="W17" s="222"/>
      <c r="X17" s="222" t="s">
        <v>285</v>
      </c>
      <c r="Y17" s="212"/>
      <c r="Z17" s="212"/>
      <c r="AA17" s="212"/>
      <c r="AB17" s="212"/>
      <c r="AC17" s="212"/>
      <c r="AD17" s="212"/>
      <c r="AE17" s="212"/>
      <c r="AF17" s="212"/>
      <c r="AG17" s="212" t="s">
        <v>737</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7</v>
      </c>
      <c r="B18" s="245" t="s">
        <v>1091</v>
      </c>
      <c r="C18" s="255" t="s">
        <v>1092</v>
      </c>
      <c r="D18" s="246" t="s">
        <v>314</v>
      </c>
      <c r="E18" s="247">
        <v>44</v>
      </c>
      <c r="F18" s="248"/>
      <c r="G18" s="249">
        <f>ROUND(E18*F18,2)</f>
        <v>0</v>
      </c>
      <c r="H18" s="248"/>
      <c r="I18" s="249">
        <f>ROUND(E18*H18,2)</f>
        <v>0</v>
      </c>
      <c r="J18" s="248"/>
      <c r="K18" s="249">
        <f>ROUND(E18*J18,2)</f>
        <v>0</v>
      </c>
      <c r="L18" s="249">
        <v>21</v>
      </c>
      <c r="M18" s="249">
        <f>G18*(1+L18/100)</f>
        <v>0</v>
      </c>
      <c r="N18" s="249">
        <v>5.1799999999999997E-3</v>
      </c>
      <c r="O18" s="249">
        <f>ROUND(E18*N18,2)</f>
        <v>0.23</v>
      </c>
      <c r="P18" s="249">
        <v>0</v>
      </c>
      <c r="Q18" s="249">
        <f>ROUND(E18*P18,2)</f>
        <v>0</v>
      </c>
      <c r="R18" s="249"/>
      <c r="S18" s="249" t="s">
        <v>263</v>
      </c>
      <c r="T18" s="250" t="s">
        <v>263</v>
      </c>
      <c r="U18" s="222">
        <v>0.63429999999999997</v>
      </c>
      <c r="V18" s="222">
        <f>ROUND(E18*U18,2)</f>
        <v>27.91</v>
      </c>
      <c r="W18" s="222"/>
      <c r="X18" s="222" t="s">
        <v>285</v>
      </c>
      <c r="Y18" s="212"/>
      <c r="Z18" s="212"/>
      <c r="AA18" s="212"/>
      <c r="AB18" s="212"/>
      <c r="AC18" s="212"/>
      <c r="AD18" s="212"/>
      <c r="AE18" s="212"/>
      <c r="AF18" s="212"/>
      <c r="AG18" s="212" t="s">
        <v>737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8</v>
      </c>
      <c r="B19" s="245" t="s">
        <v>1093</v>
      </c>
      <c r="C19" s="255" t="s">
        <v>1094</v>
      </c>
      <c r="D19" s="246" t="s">
        <v>314</v>
      </c>
      <c r="E19" s="247">
        <v>15</v>
      </c>
      <c r="F19" s="248"/>
      <c r="G19" s="249">
        <f>ROUND(E19*F19,2)</f>
        <v>0</v>
      </c>
      <c r="H19" s="248"/>
      <c r="I19" s="249">
        <f>ROUND(E19*H19,2)</f>
        <v>0</v>
      </c>
      <c r="J19" s="248"/>
      <c r="K19" s="249">
        <f>ROUND(E19*J19,2)</f>
        <v>0</v>
      </c>
      <c r="L19" s="249">
        <v>21</v>
      </c>
      <c r="M19" s="249">
        <f>G19*(1+L19/100)</f>
        <v>0</v>
      </c>
      <c r="N19" s="249">
        <v>5.3499999999999997E-3</v>
      </c>
      <c r="O19" s="249">
        <f>ROUND(E19*N19,2)</f>
        <v>0.08</v>
      </c>
      <c r="P19" s="249">
        <v>0</v>
      </c>
      <c r="Q19" s="249">
        <f>ROUND(E19*P19,2)</f>
        <v>0</v>
      </c>
      <c r="R19" s="249"/>
      <c r="S19" s="249" t="s">
        <v>263</v>
      </c>
      <c r="T19" s="250" t="s">
        <v>263</v>
      </c>
      <c r="U19" s="222">
        <v>0.68279999999999996</v>
      </c>
      <c r="V19" s="222">
        <f>ROUND(E19*U19,2)</f>
        <v>10.24</v>
      </c>
      <c r="W19" s="222"/>
      <c r="X19" s="222" t="s">
        <v>285</v>
      </c>
      <c r="Y19" s="212"/>
      <c r="Z19" s="212"/>
      <c r="AA19" s="212"/>
      <c r="AB19" s="212"/>
      <c r="AC19" s="212"/>
      <c r="AD19" s="212"/>
      <c r="AE19" s="212"/>
      <c r="AF19" s="212"/>
      <c r="AG19" s="212" t="s">
        <v>737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4">
        <v>9</v>
      </c>
      <c r="B20" s="245" t="s">
        <v>1103</v>
      </c>
      <c r="C20" s="255" t="s">
        <v>1104</v>
      </c>
      <c r="D20" s="246" t="s">
        <v>314</v>
      </c>
      <c r="E20" s="247">
        <v>53</v>
      </c>
      <c r="F20" s="248"/>
      <c r="G20" s="249">
        <f>ROUND(E20*F20,2)</f>
        <v>0</v>
      </c>
      <c r="H20" s="248"/>
      <c r="I20" s="249">
        <f>ROUND(E20*H20,2)</f>
        <v>0</v>
      </c>
      <c r="J20" s="248"/>
      <c r="K20" s="249">
        <f>ROUND(E20*J20,2)</f>
        <v>0</v>
      </c>
      <c r="L20" s="249">
        <v>21</v>
      </c>
      <c r="M20" s="249">
        <f>G20*(1+L20/100)</f>
        <v>0</v>
      </c>
      <c r="N20" s="249">
        <v>4.0000000000000003E-5</v>
      </c>
      <c r="O20" s="249">
        <f>ROUND(E20*N20,2)</f>
        <v>0</v>
      </c>
      <c r="P20" s="249">
        <v>0</v>
      </c>
      <c r="Q20" s="249">
        <f>ROUND(E20*P20,2)</f>
        <v>0</v>
      </c>
      <c r="R20" s="249"/>
      <c r="S20" s="249" t="s">
        <v>263</v>
      </c>
      <c r="T20" s="250" t="s">
        <v>263</v>
      </c>
      <c r="U20" s="222">
        <v>0.129</v>
      </c>
      <c r="V20" s="222">
        <f>ROUND(E20*U20,2)</f>
        <v>6.84</v>
      </c>
      <c r="W20" s="222"/>
      <c r="X20" s="222" t="s">
        <v>285</v>
      </c>
      <c r="Y20" s="212"/>
      <c r="Z20" s="212"/>
      <c r="AA20" s="212"/>
      <c r="AB20" s="212"/>
      <c r="AC20" s="212"/>
      <c r="AD20" s="212"/>
      <c r="AE20" s="212"/>
      <c r="AF20" s="212"/>
      <c r="AG20" s="212" t="s">
        <v>737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10</v>
      </c>
      <c r="B21" s="245" t="s">
        <v>1105</v>
      </c>
      <c r="C21" s="255" t="s">
        <v>1106</v>
      </c>
      <c r="D21" s="246" t="s">
        <v>314</v>
      </c>
      <c r="E21" s="247">
        <v>44</v>
      </c>
      <c r="F21" s="248"/>
      <c r="G21" s="249">
        <f>ROUND(E21*F21,2)</f>
        <v>0</v>
      </c>
      <c r="H21" s="248"/>
      <c r="I21" s="249">
        <f>ROUND(E21*H21,2)</f>
        <v>0</v>
      </c>
      <c r="J21" s="248"/>
      <c r="K21" s="249">
        <f>ROUND(E21*J21,2)</f>
        <v>0</v>
      </c>
      <c r="L21" s="249">
        <v>21</v>
      </c>
      <c r="M21" s="249">
        <f>G21*(1+L21/100)</f>
        <v>0</v>
      </c>
      <c r="N21" s="249">
        <v>6.0000000000000002E-5</v>
      </c>
      <c r="O21" s="249">
        <f>ROUND(E21*N21,2)</f>
        <v>0</v>
      </c>
      <c r="P21" s="249">
        <v>0</v>
      </c>
      <c r="Q21" s="249">
        <f>ROUND(E21*P21,2)</f>
        <v>0</v>
      </c>
      <c r="R21" s="249"/>
      <c r="S21" s="249" t="s">
        <v>263</v>
      </c>
      <c r="T21" s="250" t="s">
        <v>263</v>
      </c>
      <c r="U21" s="222">
        <v>0.129</v>
      </c>
      <c r="V21" s="222">
        <f>ROUND(E21*U21,2)</f>
        <v>5.68</v>
      </c>
      <c r="W21" s="222"/>
      <c r="X21" s="222" t="s">
        <v>285</v>
      </c>
      <c r="Y21" s="212"/>
      <c r="Z21" s="212"/>
      <c r="AA21" s="212"/>
      <c r="AB21" s="212"/>
      <c r="AC21" s="212"/>
      <c r="AD21" s="212"/>
      <c r="AE21" s="212"/>
      <c r="AF21" s="212"/>
      <c r="AG21" s="212" t="s">
        <v>737</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11</v>
      </c>
      <c r="B22" s="245" t="s">
        <v>1107</v>
      </c>
      <c r="C22" s="255" t="s">
        <v>1425</v>
      </c>
      <c r="D22" s="246" t="s">
        <v>314</v>
      </c>
      <c r="E22" s="247">
        <v>15</v>
      </c>
      <c r="F22" s="248"/>
      <c r="G22" s="249">
        <f>ROUND(E22*F22,2)</f>
        <v>0</v>
      </c>
      <c r="H22" s="248"/>
      <c r="I22" s="249">
        <f>ROUND(E22*H22,2)</f>
        <v>0</v>
      </c>
      <c r="J22" s="248"/>
      <c r="K22" s="249">
        <f>ROUND(E22*J22,2)</f>
        <v>0</v>
      </c>
      <c r="L22" s="249">
        <v>21</v>
      </c>
      <c r="M22" s="249">
        <f>G22*(1+L22/100)</f>
        <v>0</v>
      </c>
      <c r="N22" s="249">
        <v>6.0000000000000002E-5</v>
      </c>
      <c r="O22" s="249">
        <f>ROUND(E22*N22,2)</f>
        <v>0</v>
      </c>
      <c r="P22" s="249">
        <v>0</v>
      </c>
      <c r="Q22" s="249">
        <f>ROUND(E22*P22,2)</f>
        <v>0</v>
      </c>
      <c r="R22" s="249"/>
      <c r="S22" s="249" t="s">
        <v>263</v>
      </c>
      <c r="T22" s="250" t="s">
        <v>263</v>
      </c>
      <c r="U22" s="222">
        <v>0.14199999999999999</v>
      </c>
      <c r="V22" s="222">
        <f>ROUND(E22*U22,2)</f>
        <v>2.13</v>
      </c>
      <c r="W22" s="222"/>
      <c r="X22" s="222" t="s">
        <v>285</v>
      </c>
      <c r="Y22" s="212"/>
      <c r="Z22" s="212"/>
      <c r="AA22" s="212"/>
      <c r="AB22" s="212"/>
      <c r="AC22" s="212"/>
      <c r="AD22" s="212"/>
      <c r="AE22" s="212"/>
      <c r="AF22" s="212"/>
      <c r="AG22" s="212" t="s">
        <v>737</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12</v>
      </c>
      <c r="B23" s="245" t="s">
        <v>1426</v>
      </c>
      <c r="C23" s="255" t="s">
        <v>1427</v>
      </c>
      <c r="D23" s="246" t="s">
        <v>335</v>
      </c>
      <c r="E23" s="247">
        <v>6</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263</v>
      </c>
      <c r="T23" s="250" t="s">
        <v>263</v>
      </c>
      <c r="U23" s="222">
        <v>0.16500000000000001</v>
      </c>
      <c r="V23" s="222">
        <f>ROUND(E23*U23,2)</f>
        <v>0.99</v>
      </c>
      <c r="W23" s="222"/>
      <c r="X23" s="222" t="s">
        <v>285</v>
      </c>
      <c r="Y23" s="212"/>
      <c r="Z23" s="212"/>
      <c r="AA23" s="212"/>
      <c r="AB23" s="212"/>
      <c r="AC23" s="212"/>
      <c r="AD23" s="212"/>
      <c r="AE23" s="212"/>
      <c r="AF23" s="212"/>
      <c r="AG23" s="212" t="s">
        <v>737</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13</v>
      </c>
      <c r="B24" s="245" t="s">
        <v>1114</v>
      </c>
      <c r="C24" s="255" t="s">
        <v>1115</v>
      </c>
      <c r="D24" s="246" t="s">
        <v>335</v>
      </c>
      <c r="E24" s="247">
        <v>21</v>
      </c>
      <c r="F24" s="248"/>
      <c r="G24" s="249">
        <f>ROUND(E24*F24,2)</f>
        <v>0</v>
      </c>
      <c r="H24" s="248"/>
      <c r="I24" s="249">
        <f>ROUND(E24*H24,2)</f>
        <v>0</v>
      </c>
      <c r="J24" s="248"/>
      <c r="K24" s="249">
        <f>ROUND(E24*J24,2)</f>
        <v>0</v>
      </c>
      <c r="L24" s="249">
        <v>21</v>
      </c>
      <c r="M24" s="249">
        <f>G24*(1+L24/100)</f>
        <v>0</v>
      </c>
      <c r="N24" s="249">
        <v>3.1E-4</v>
      </c>
      <c r="O24" s="249">
        <f>ROUND(E24*N24,2)</f>
        <v>0.01</v>
      </c>
      <c r="P24" s="249">
        <v>0</v>
      </c>
      <c r="Q24" s="249">
        <f>ROUND(E24*P24,2)</f>
        <v>0</v>
      </c>
      <c r="R24" s="249"/>
      <c r="S24" s="249" t="s">
        <v>263</v>
      </c>
      <c r="T24" s="250" t="s">
        <v>263</v>
      </c>
      <c r="U24" s="222">
        <v>0.114</v>
      </c>
      <c r="V24" s="222">
        <f>ROUND(E24*U24,2)</f>
        <v>2.39</v>
      </c>
      <c r="W24" s="222"/>
      <c r="X24" s="222" t="s">
        <v>285</v>
      </c>
      <c r="Y24" s="212"/>
      <c r="Z24" s="212"/>
      <c r="AA24" s="212"/>
      <c r="AB24" s="212"/>
      <c r="AC24" s="212"/>
      <c r="AD24" s="212"/>
      <c r="AE24" s="212"/>
      <c r="AF24" s="212"/>
      <c r="AG24" s="212" t="s">
        <v>737</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14</v>
      </c>
      <c r="B25" s="245" t="s">
        <v>1118</v>
      </c>
      <c r="C25" s="255" t="s">
        <v>1119</v>
      </c>
      <c r="D25" s="246" t="s">
        <v>335</v>
      </c>
      <c r="E25" s="247">
        <v>10</v>
      </c>
      <c r="F25" s="248"/>
      <c r="G25" s="249">
        <f>ROUND(E25*F25,2)</f>
        <v>0</v>
      </c>
      <c r="H25" s="248"/>
      <c r="I25" s="249">
        <f>ROUND(E25*H25,2)</f>
        <v>0</v>
      </c>
      <c r="J25" s="248"/>
      <c r="K25" s="249">
        <f>ROUND(E25*J25,2)</f>
        <v>0</v>
      </c>
      <c r="L25" s="249">
        <v>21</v>
      </c>
      <c r="M25" s="249">
        <f>G25*(1+L25/100)</f>
        <v>0</v>
      </c>
      <c r="N25" s="249">
        <v>3.1E-4</v>
      </c>
      <c r="O25" s="249">
        <f>ROUND(E25*N25,2)</f>
        <v>0</v>
      </c>
      <c r="P25" s="249">
        <v>0</v>
      </c>
      <c r="Q25" s="249">
        <f>ROUND(E25*P25,2)</f>
        <v>0</v>
      </c>
      <c r="R25" s="249"/>
      <c r="S25" s="249" t="s">
        <v>263</v>
      </c>
      <c r="T25" s="250" t="s">
        <v>263</v>
      </c>
      <c r="U25" s="222">
        <v>0.20699999999999999</v>
      </c>
      <c r="V25" s="222">
        <f>ROUND(E25*U25,2)</f>
        <v>2.0699999999999998</v>
      </c>
      <c r="W25" s="222"/>
      <c r="X25" s="222" t="s">
        <v>285</v>
      </c>
      <c r="Y25" s="212"/>
      <c r="Z25" s="212"/>
      <c r="AA25" s="212"/>
      <c r="AB25" s="212"/>
      <c r="AC25" s="212"/>
      <c r="AD25" s="212"/>
      <c r="AE25" s="212"/>
      <c r="AF25" s="212"/>
      <c r="AG25" s="212" t="s">
        <v>737</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15</v>
      </c>
      <c r="B26" s="245" t="s">
        <v>1428</v>
      </c>
      <c r="C26" s="255" t="s">
        <v>1429</v>
      </c>
      <c r="D26" s="246" t="s">
        <v>335</v>
      </c>
      <c r="E26" s="247">
        <v>1</v>
      </c>
      <c r="F26" s="248"/>
      <c r="G26" s="249">
        <f>ROUND(E26*F26,2)</f>
        <v>0</v>
      </c>
      <c r="H26" s="248"/>
      <c r="I26" s="249">
        <f>ROUND(E26*H26,2)</f>
        <v>0</v>
      </c>
      <c r="J26" s="248"/>
      <c r="K26" s="249">
        <f>ROUND(E26*J26,2)</f>
        <v>0</v>
      </c>
      <c r="L26" s="249">
        <v>21</v>
      </c>
      <c r="M26" s="249">
        <f>G26*(1+L26/100)</f>
        <v>0</v>
      </c>
      <c r="N26" s="249">
        <v>4.8000000000000001E-4</v>
      </c>
      <c r="O26" s="249">
        <f>ROUND(E26*N26,2)</f>
        <v>0</v>
      </c>
      <c r="P26" s="249">
        <v>0</v>
      </c>
      <c r="Q26" s="249">
        <f>ROUND(E26*P26,2)</f>
        <v>0</v>
      </c>
      <c r="R26" s="249"/>
      <c r="S26" s="249" t="s">
        <v>263</v>
      </c>
      <c r="T26" s="250" t="s">
        <v>263</v>
      </c>
      <c r="U26" s="222">
        <v>0.22700000000000001</v>
      </c>
      <c r="V26" s="222">
        <f>ROUND(E26*U26,2)</f>
        <v>0.23</v>
      </c>
      <c r="W26" s="222"/>
      <c r="X26" s="222" t="s">
        <v>285</v>
      </c>
      <c r="Y26" s="212"/>
      <c r="Z26" s="212"/>
      <c r="AA26" s="212"/>
      <c r="AB26" s="212"/>
      <c r="AC26" s="212"/>
      <c r="AD26" s="212"/>
      <c r="AE26" s="212"/>
      <c r="AF26" s="212"/>
      <c r="AG26" s="212" t="s">
        <v>737</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4">
        <v>16</v>
      </c>
      <c r="B27" s="245" t="s">
        <v>1430</v>
      </c>
      <c r="C27" s="255" t="s">
        <v>1431</v>
      </c>
      <c r="D27" s="246" t="s">
        <v>335</v>
      </c>
      <c r="E27" s="247">
        <v>1</v>
      </c>
      <c r="F27" s="248"/>
      <c r="G27" s="249">
        <f>ROUND(E27*F27,2)</f>
        <v>0</v>
      </c>
      <c r="H27" s="248"/>
      <c r="I27" s="249">
        <f>ROUND(E27*H27,2)</f>
        <v>0</v>
      </c>
      <c r="J27" s="248"/>
      <c r="K27" s="249">
        <f>ROUND(E27*J27,2)</f>
        <v>0</v>
      </c>
      <c r="L27" s="249">
        <v>21</v>
      </c>
      <c r="M27" s="249">
        <f>G27*(1+L27/100)</f>
        <v>0</v>
      </c>
      <c r="N27" s="249">
        <v>6.8000000000000005E-4</v>
      </c>
      <c r="O27" s="249">
        <f>ROUND(E27*N27,2)</f>
        <v>0</v>
      </c>
      <c r="P27" s="249">
        <v>0</v>
      </c>
      <c r="Q27" s="249">
        <f>ROUND(E27*P27,2)</f>
        <v>0</v>
      </c>
      <c r="R27" s="249"/>
      <c r="S27" s="249" t="s">
        <v>263</v>
      </c>
      <c r="T27" s="250" t="s">
        <v>263</v>
      </c>
      <c r="U27" s="222">
        <v>0.26900000000000002</v>
      </c>
      <c r="V27" s="222">
        <f>ROUND(E27*U27,2)</f>
        <v>0.27</v>
      </c>
      <c r="W27" s="222"/>
      <c r="X27" s="222" t="s">
        <v>285</v>
      </c>
      <c r="Y27" s="212"/>
      <c r="Z27" s="212"/>
      <c r="AA27" s="212"/>
      <c r="AB27" s="212"/>
      <c r="AC27" s="212"/>
      <c r="AD27" s="212"/>
      <c r="AE27" s="212"/>
      <c r="AF27" s="212"/>
      <c r="AG27" s="212" t="s">
        <v>737</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35">
        <v>17</v>
      </c>
      <c r="B28" s="236" t="s">
        <v>1432</v>
      </c>
      <c r="C28" s="253" t="s">
        <v>1433</v>
      </c>
      <c r="D28" s="237" t="s">
        <v>314</v>
      </c>
      <c r="E28" s="238">
        <v>112</v>
      </c>
      <c r="F28" s="239"/>
      <c r="G28" s="240">
        <f>ROUND(E28*F28,2)</f>
        <v>0</v>
      </c>
      <c r="H28" s="239"/>
      <c r="I28" s="240">
        <f>ROUND(E28*H28,2)</f>
        <v>0</v>
      </c>
      <c r="J28" s="239"/>
      <c r="K28" s="240">
        <f>ROUND(E28*J28,2)</f>
        <v>0</v>
      </c>
      <c r="L28" s="240">
        <v>21</v>
      </c>
      <c r="M28" s="240">
        <f>G28*(1+L28/100)</f>
        <v>0</v>
      </c>
      <c r="N28" s="240">
        <v>0</v>
      </c>
      <c r="O28" s="240">
        <f>ROUND(E28*N28,2)</f>
        <v>0</v>
      </c>
      <c r="P28" s="240">
        <v>0</v>
      </c>
      <c r="Q28" s="240">
        <f>ROUND(E28*P28,2)</f>
        <v>0</v>
      </c>
      <c r="R28" s="240"/>
      <c r="S28" s="240" t="s">
        <v>263</v>
      </c>
      <c r="T28" s="241" t="s">
        <v>263</v>
      </c>
      <c r="U28" s="222">
        <v>2.9000000000000001E-2</v>
      </c>
      <c r="V28" s="222">
        <f>ROUND(E28*U28,2)</f>
        <v>3.25</v>
      </c>
      <c r="W28" s="222"/>
      <c r="X28" s="222" t="s">
        <v>285</v>
      </c>
      <c r="Y28" s="212"/>
      <c r="Z28" s="212"/>
      <c r="AA28" s="212"/>
      <c r="AB28" s="212"/>
      <c r="AC28" s="212"/>
      <c r="AD28" s="212"/>
      <c r="AE28" s="212"/>
      <c r="AF28" s="212"/>
      <c r="AG28" s="212" t="s">
        <v>737</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68" t="s">
        <v>1434</v>
      </c>
      <c r="D29" s="259"/>
      <c r="E29" s="260">
        <v>112</v>
      </c>
      <c r="F29" s="222"/>
      <c r="G29" s="222"/>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290</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18</v>
      </c>
      <c r="B30" s="245" t="s">
        <v>1127</v>
      </c>
      <c r="C30" s="255" t="s">
        <v>1128</v>
      </c>
      <c r="D30" s="246" t="s">
        <v>314</v>
      </c>
      <c r="E30" s="247">
        <v>112</v>
      </c>
      <c r="F30" s="248"/>
      <c r="G30" s="249">
        <f>ROUND(E30*F30,2)</f>
        <v>0</v>
      </c>
      <c r="H30" s="248"/>
      <c r="I30" s="249">
        <f>ROUND(E30*H30,2)</f>
        <v>0</v>
      </c>
      <c r="J30" s="248"/>
      <c r="K30" s="249">
        <f>ROUND(E30*J30,2)</f>
        <v>0</v>
      </c>
      <c r="L30" s="249">
        <v>21</v>
      </c>
      <c r="M30" s="249">
        <f>G30*(1+L30/100)</f>
        <v>0</v>
      </c>
      <c r="N30" s="249">
        <v>1.0000000000000001E-5</v>
      </c>
      <c r="O30" s="249">
        <f>ROUND(E30*N30,2)</f>
        <v>0</v>
      </c>
      <c r="P30" s="249">
        <v>0</v>
      </c>
      <c r="Q30" s="249">
        <f>ROUND(E30*P30,2)</f>
        <v>0</v>
      </c>
      <c r="R30" s="249"/>
      <c r="S30" s="249" t="s">
        <v>263</v>
      </c>
      <c r="T30" s="250" t="s">
        <v>263</v>
      </c>
      <c r="U30" s="222">
        <v>6.2E-2</v>
      </c>
      <c r="V30" s="222">
        <f>ROUND(E30*U30,2)</f>
        <v>6.94</v>
      </c>
      <c r="W30" s="222"/>
      <c r="X30" s="222" t="s">
        <v>285</v>
      </c>
      <c r="Y30" s="212"/>
      <c r="Z30" s="212"/>
      <c r="AA30" s="212"/>
      <c r="AB30" s="212"/>
      <c r="AC30" s="212"/>
      <c r="AD30" s="212"/>
      <c r="AE30" s="212"/>
      <c r="AF30" s="212"/>
      <c r="AG30" s="212" t="s">
        <v>1435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35">
        <v>19</v>
      </c>
      <c r="B31" s="236" t="s">
        <v>1436</v>
      </c>
      <c r="C31" s="253" t="s">
        <v>1437</v>
      </c>
      <c r="D31" s="237" t="s">
        <v>335</v>
      </c>
      <c r="E31" s="238">
        <v>21</v>
      </c>
      <c r="F31" s="239"/>
      <c r="G31" s="240">
        <f>ROUND(E31*F31,2)</f>
        <v>0</v>
      </c>
      <c r="H31" s="239"/>
      <c r="I31" s="240">
        <f>ROUND(E31*H31,2)</f>
        <v>0</v>
      </c>
      <c r="J31" s="239"/>
      <c r="K31" s="240">
        <f>ROUND(E31*J31,2)</f>
        <v>0</v>
      </c>
      <c r="L31" s="240">
        <v>21</v>
      </c>
      <c r="M31" s="240">
        <f>G31*(1+L31/100)</f>
        <v>0</v>
      </c>
      <c r="N31" s="240">
        <v>0</v>
      </c>
      <c r="O31" s="240">
        <f>ROUND(E31*N31,2)</f>
        <v>0</v>
      </c>
      <c r="P31" s="240">
        <v>0</v>
      </c>
      <c r="Q31" s="240">
        <f>ROUND(E31*P31,2)</f>
        <v>0</v>
      </c>
      <c r="R31" s="240"/>
      <c r="S31" s="240" t="s">
        <v>315</v>
      </c>
      <c r="T31" s="241" t="s">
        <v>264</v>
      </c>
      <c r="U31" s="222">
        <v>0</v>
      </c>
      <c r="V31" s="222">
        <f>ROUND(E31*U31,2)</f>
        <v>0</v>
      </c>
      <c r="W31" s="222"/>
      <c r="X31" s="222" t="s">
        <v>759</v>
      </c>
      <c r="Y31" s="212"/>
      <c r="Z31" s="212"/>
      <c r="AA31" s="212"/>
      <c r="AB31" s="212"/>
      <c r="AC31" s="212"/>
      <c r="AD31" s="212"/>
      <c r="AE31" s="212"/>
      <c r="AF31" s="212"/>
      <c r="AG31" s="212" t="s">
        <v>1076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19">
        <v>20</v>
      </c>
      <c r="B32" s="220" t="s">
        <v>1129</v>
      </c>
      <c r="C32" s="273" t="s">
        <v>1080</v>
      </c>
      <c r="D32" s="221" t="s">
        <v>0</v>
      </c>
      <c r="E32" s="266"/>
      <c r="F32" s="223"/>
      <c r="G32" s="222">
        <f>ROUND(E32*F32,2)</f>
        <v>0</v>
      </c>
      <c r="H32" s="223"/>
      <c r="I32" s="222">
        <f>ROUND(E32*H32,2)</f>
        <v>0</v>
      </c>
      <c r="J32" s="223"/>
      <c r="K32" s="222">
        <f>ROUND(E32*J32,2)</f>
        <v>0</v>
      </c>
      <c r="L32" s="222">
        <v>21</v>
      </c>
      <c r="M32" s="222">
        <f>G32*(1+L32/100)</f>
        <v>0</v>
      </c>
      <c r="N32" s="222">
        <v>0</v>
      </c>
      <c r="O32" s="222">
        <f>ROUND(E32*N32,2)</f>
        <v>0</v>
      </c>
      <c r="P32" s="222">
        <v>0</v>
      </c>
      <c r="Q32" s="222">
        <f>ROUND(E32*P32,2)</f>
        <v>0</v>
      </c>
      <c r="R32" s="222"/>
      <c r="S32" s="222" t="s">
        <v>263</v>
      </c>
      <c r="T32" s="222" t="s">
        <v>263</v>
      </c>
      <c r="U32" s="222">
        <v>0</v>
      </c>
      <c r="V32" s="222">
        <f>ROUND(E32*U32,2)</f>
        <v>0</v>
      </c>
      <c r="W32" s="222"/>
      <c r="X32" s="222" t="s">
        <v>658</v>
      </c>
      <c r="Y32" s="212"/>
      <c r="Z32" s="212"/>
      <c r="AA32" s="212"/>
      <c r="AB32" s="212"/>
      <c r="AC32" s="212"/>
      <c r="AD32" s="212"/>
      <c r="AE32" s="212"/>
      <c r="AF32" s="212"/>
      <c r="AG32" s="212" t="s">
        <v>659</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33" x14ac:dyDescent="0.25">
      <c r="A33" s="3"/>
      <c r="B33" s="4"/>
      <c r="C33" s="256"/>
      <c r="D33" s="6"/>
      <c r="E33" s="3"/>
      <c r="F33" s="3"/>
      <c r="G33" s="3"/>
      <c r="H33" s="3"/>
      <c r="I33" s="3"/>
      <c r="J33" s="3"/>
      <c r="K33" s="3"/>
      <c r="L33" s="3"/>
      <c r="M33" s="3"/>
      <c r="N33" s="3"/>
      <c r="O33" s="3"/>
      <c r="P33" s="3"/>
      <c r="Q33" s="3"/>
      <c r="R33" s="3"/>
      <c r="S33" s="3"/>
      <c r="T33" s="3"/>
      <c r="U33" s="3"/>
      <c r="V33" s="3"/>
      <c r="W33" s="3"/>
      <c r="X33" s="3"/>
      <c r="AE33">
        <v>15</v>
      </c>
      <c r="AF33">
        <v>21</v>
      </c>
      <c r="AG33" t="s">
        <v>245</v>
      </c>
    </row>
    <row r="34" spans="1:33" x14ac:dyDescent="0.25">
      <c r="A34" s="215"/>
      <c r="B34" s="216" t="s">
        <v>29</v>
      </c>
      <c r="C34" s="257"/>
      <c r="D34" s="217"/>
      <c r="E34" s="218"/>
      <c r="F34" s="218"/>
      <c r="G34" s="251">
        <f>G8+G10+G14+G16</f>
        <v>0</v>
      </c>
      <c r="H34" s="3"/>
      <c r="I34" s="3"/>
      <c r="J34" s="3"/>
      <c r="K34" s="3"/>
      <c r="L34" s="3"/>
      <c r="M34" s="3"/>
      <c r="N34" s="3"/>
      <c r="O34" s="3"/>
      <c r="P34" s="3"/>
      <c r="Q34" s="3"/>
      <c r="R34" s="3"/>
      <c r="S34" s="3"/>
      <c r="T34" s="3"/>
      <c r="U34" s="3"/>
      <c r="V34" s="3"/>
      <c r="W34" s="3"/>
      <c r="X34" s="3"/>
      <c r="AE34">
        <f>SUMIF(L7:L32,AE33,G7:G32)</f>
        <v>0</v>
      </c>
      <c r="AF34">
        <f>SUMIF(L7:L32,AF33,G7:G32)</f>
        <v>0</v>
      </c>
      <c r="AG34" t="s">
        <v>278</v>
      </c>
    </row>
    <row r="35" spans="1:33" x14ac:dyDescent="0.25">
      <c r="C35" s="258"/>
      <c r="D35" s="10"/>
      <c r="AG35" t="s">
        <v>279</v>
      </c>
    </row>
    <row r="36" spans="1:33" x14ac:dyDescent="0.25">
      <c r="D36" s="10"/>
    </row>
    <row r="37" spans="1:33" x14ac:dyDescent="0.25">
      <c r="D37" s="10"/>
    </row>
    <row r="38" spans="1:33" x14ac:dyDescent="0.25">
      <c r="D38" s="10"/>
    </row>
    <row r="39" spans="1:33" x14ac:dyDescent="0.25">
      <c r="D39" s="10"/>
    </row>
    <row r="40" spans="1:33" x14ac:dyDescent="0.25">
      <c r="D40" s="10"/>
    </row>
    <row r="41" spans="1:33" x14ac:dyDescent="0.25">
      <c r="D41" s="10"/>
    </row>
    <row r="42" spans="1:33" x14ac:dyDescent="0.25">
      <c r="D42" s="10"/>
    </row>
    <row r="43" spans="1:33" x14ac:dyDescent="0.25">
      <c r="D43" s="10"/>
    </row>
    <row r="44" spans="1:33" x14ac:dyDescent="0.25">
      <c r="D44" s="10"/>
    </row>
    <row r="45" spans="1:33" x14ac:dyDescent="0.25">
      <c r="D45" s="10"/>
    </row>
    <row r="46" spans="1:33" x14ac:dyDescent="0.25">
      <c r="D46" s="10"/>
    </row>
    <row r="47" spans="1:33" x14ac:dyDescent="0.25">
      <c r="D47" s="10"/>
    </row>
    <row r="48" spans="1:33"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u96aBU1+FQF4iwo6qsnko8mxE31UpWszmFe8e9NTatXcovfvHJ34PRkDgGiUsqLFZrLVct9hoI4N5oa9p5KJNQ==" saltValue="4lBH9w5CmVfkYmFUeEuYh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D96B-A994-40DC-8A24-D7A37151FAE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90</v>
      </c>
      <c r="C3" s="201" t="s">
        <v>91</v>
      </c>
      <c r="D3" s="199"/>
      <c r="E3" s="199"/>
      <c r="F3" s="199"/>
      <c r="G3" s="200"/>
      <c r="AC3" s="177" t="s">
        <v>233</v>
      </c>
      <c r="AG3" t="s">
        <v>235</v>
      </c>
    </row>
    <row r="4" spans="1:60" ht="25.05" customHeight="1" x14ac:dyDescent="0.25">
      <c r="A4" s="202" t="s">
        <v>9</v>
      </c>
      <c r="B4" s="203" t="s">
        <v>64</v>
      </c>
      <c r="C4" s="204" t="s">
        <v>91</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SUMIF(AG9:AG15,"&lt;&gt;NOR",G9:G15)</f>
        <v>0</v>
      </c>
      <c r="H8" s="229"/>
      <c r="I8" s="229">
        <f>SUM(I9:I15)</f>
        <v>0</v>
      </c>
      <c r="J8" s="229"/>
      <c r="K8" s="229">
        <f>SUM(K9:K15)</f>
        <v>0</v>
      </c>
      <c r="L8" s="229"/>
      <c r="M8" s="229">
        <f>SUM(M9:M15)</f>
        <v>0</v>
      </c>
      <c r="N8" s="229"/>
      <c r="O8" s="229">
        <f>SUM(O9:O15)</f>
        <v>0</v>
      </c>
      <c r="P8" s="229"/>
      <c r="Q8" s="229">
        <f>SUM(Q9:Q15)</f>
        <v>0</v>
      </c>
      <c r="R8" s="229"/>
      <c r="S8" s="229"/>
      <c r="T8" s="230"/>
      <c r="U8" s="224"/>
      <c r="V8" s="224">
        <f>SUM(V9:V15)</f>
        <v>4.0299999999999994</v>
      </c>
      <c r="W8" s="224"/>
      <c r="X8" s="224"/>
      <c r="AG8" t="s">
        <v>259</v>
      </c>
    </row>
    <row r="9" spans="1:60" outlineLevel="1" x14ac:dyDescent="0.25">
      <c r="A9" s="235">
        <v>1</v>
      </c>
      <c r="B9" s="236" t="s">
        <v>1438</v>
      </c>
      <c r="C9" s="253" t="s">
        <v>1439</v>
      </c>
      <c r="D9" s="237" t="s">
        <v>283</v>
      </c>
      <c r="E9" s="238">
        <v>1.1339999999999999</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3.5329999999999999</v>
      </c>
      <c r="V9" s="222">
        <f>ROUND(E9*U9,2)</f>
        <v>4.01</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1440</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19"/>
      <c r="B11" s="220"/>
      <c r="C11" s="268" t="s">
        <v>1441</v>
      </c>
      <c r="D11" s="259"/>
      <c r="E11" s="260">
        <v>1.1339999999999999</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5">
        <v>2</v>
      </c>
      <c r="B12" s="236" t="s">
        <v>291</v>
      </c>
      <c r="C12" s="253" t="s">
        <v>292</v>
      </c>
      <c r="D12" s="237" t="s">
        <v>283</v>
      </c>
      <c r="E12" s="238">
        <v>1.1339999999999999</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t="s">
        <v>284</v>
      </c>
      <c r="S12" s="240" t="s">
        <v>263</v>
      </c>
      <c r="T12" s="241" t="s">
        <v>263</v>
      </c>
      <c r="U12" s="222">
        <v>1.0999999999999999E-2</v>
      </c>
      <c r="V12" s="222">
        <f>ROUND(E12*U12,2)</f>
        <v>0.01</v>
      </c>
      <c r="W12" s="222"/>
      <c r="X12" s="222" t="s">
        <v>285</v>
      </c>
      <c r="Y12" s="212"/>
      <c r="Z12" s="212"/>
      <c r="AA12" s="212"/>
      <c r="AB12" s="212"/>
      <c r="AC12" s="212"/>
      <c r="AD12" s="212"/>
      <c r="AE12" s="212"/>
      <c r="AF12" s="212"/>
      <c r="AG12" s="212" t="s">
        <v>286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7" t="s">
        <v>293</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1441</v>
      </c>
      <c r="D14" s="259"/>
      <c r="E14" s="260">
        <v>1.1339999999999999</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ht="20.399999999999999" outlineLevel="1" x14ac:dyDescent="0.25">
      <c r="A15" s="244">
        <v>3</v>
      </c>
      <c r="B15" s="245" t="s">
        <v>301</v>
      </c>
      <c r="C15" s="255" t="s">
        <v>302</v>
      </c>
      <c r="D15" s="246" t="s">
        <v>283</v>
      </c>
      <c r="E15" s="247">
        <v>1.1339999999999999</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t="s">
        <v>284</v>
      </c>
      <c r="S15" s="249" t="s">
        <v>263</v>
      </c>
      <c r="T15" s="250" t="s">
        <v>263</v>
      </c>
      <c r="U15" s="222">
        <v>8.9999999999999993E-3</v>
      </c>
      <c r="V15" s="222">
        <f>ROUND(E15*U15,2)</f>
        <v>0.01</v>
      </c>
      <c r="W15" s="222"/>
      <c r="X15" s="222" t="s">
        <v>285</v>
      </c>
      <c r="Y15" s="212"/>
      <c r="Z15" s="212"/>
      <c r="AA15" s="212"/>
      <c r="AB15" s="212"/>
      <c r="AC15" s="212"/>
      <c r="AD15" s="212"/>
      <c r="AE15" s="212"/>
      <c r="AF15" s="212"/>
      <c r="AG15" s="212" t="s">
        <v>286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5">
      <c r="A16" s="225" t="s">
        <v>258</v>
      </c>
      <c r="B16" s="226" t="s">
        <v>68</v>
      </c>
      <c r="C16" s="252" t="s">
        <v>160</v>
      </c>
      <c r="D16" s="227"/>
      <c r="E16" s="228"/>
      <c r="F16" s="229"/>
      <c r="G16" s="229">
        <f>SUMIF(AG17:AG30,"&lt;&gt;NOR",G17:G30)</f>
        <v>0</v>
      </c>
      <c r="H16" s="229"/>
      <c r="I16" s="229">
        <f>SUM(I17:I30)</f>
        <v>0</v>
      </c>
      <c r="J16" s="229"/>
      <c r="K16" s="229">
        <f>SUM(K17:K30)</f>
        <v>0</v>
      </c>
      <c r="L16" s="229"/>
      <c r="M16" s="229">
        <f>SUM(M17:M30)</f>
        <v>0</v>
      </c>
      <c r="N16" s="229"/>
      <c r="O16" s="229">
        <f>SUM(O17:O30)</f>
        <v>8.4199999999999982</v>
      </c>
      <c r="P16" s="229"/>
      <c r="Q16" s="229">
        <f>SUM(Q17:Q30)</f>
        <v>0</v>
      </c>
      <c r="R16" s="229"/>
      <c r="S16" s="229"/>
      <c r="T16" s="230"/>
      <c r="U16" s="224"/>
      <c r="V16" s="224">
        <f>SUM(V17:V30)</f>
        <v>33.53</v>
      </c>
      <c r="W16" s="224"/>
      <c r="X16" s="224"/>
      <c r="AG16" t="s">
        <v>259</v>
      </c>
    </row>
    <row r="17" spans="1:60" ht="20.399999999999999" outlineLevel="1" x14ac:dyDescent="0.25">
      <c r="A17" s="235">
        <v>4</v>
      </c>
      <c r="B17" s="236" t="s">
        <v>1442</v>
      </c>
      <c r="C17" s="253" t="s">
        <v>1443</v>
      </c>
      <c r="D17" s="237" t="s">
        <v>335</v>
      </c>
      <c r="E17" s="238">
        <v>18</v>
      </c>
      <c r="F17" s="239"/>
      <c r="G17" s="240">
        <f>ROUND(E17*F17,2)</f>
        <v>0</v>
      </c>
      <c r="H17" s="239"/>
      <c r="I17" s="240">
        <f>ROUND(E17*H17,2)</f>
        <v>0</v>
      </c>
      <c r="J17" s="239"/>
      <c r="K17" s="240">
        <f>ROUND(E17*J17,2)</f>
        <v>0</v>
      </c>
      <c r="L17" s="240">
        <v>21</v>
      </c>
      <c r="M17" s="240">
        <f>G17*(1+L17/100)</f>
        <v>0</v>
      </c>
      <c r="N17" s="240">
        <v>0.25</v>
      </c>
      <c r="O17" s="240">
        <f>ROUND(E17*N17,2)</f>
        <v>4.5</v>
      </c>
      <c r="P17" s="240">
        <v>0</v>
      </c>
      <c r="Q17" s="240">
        <f>ROUND(E17*P17,2)</f>
        <v>0</v>
      </c>
      <c r="R17" s="240" t="s">
        <v>361</v>
      </c>
      <c r="S17" s="240" t="s">
        <v>263</v>
      </c>
      <c r="T17" s="241" t="s">
        <v>263</v>
      </c>
      <c r="U17" s="222">
        <v>1.3560000000000001</v>
      </c>
      <c r="V17" s="222">
        <f>ROUND(E17*U17,2)</f>
        <v>24.41</v>
      </c>
      <c r="W17" s="222"/>
      <c r="X17" s="222" t="s">
        <v>285</v>
      </c>
      <c r="Y17" s="212"/>
      <c r="Z17" s="212"/>
      <c r="AA17" s="212"/>
      <c r="AB17" s="212"/>
      <c r="AC17" s="212"/>
      <c r="AD17" s="212"/>
      <c r="AE17" s="212"/>
      <c r="AF17" s="212"/>
      <c r="AG17" s="212" t="s">
        <v>286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7" t="s">
        <v>1444</v>
      </c>
      <c r="D18" s="263"/>
      <c r="E18" s="263"/>
      <c r="F18" s="263"/>
      <c r="G18" s="263"/>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288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19"/>
      <c r="B19" s="220"/>
      <c r="C19" s="268" t="s">
        <v>1445</v>
      </c>
      <c r="D19" s="259"/>
      <c r="E19" s="260">
        <v>18</v>
      </c>
      <c r="F19" s="222"/>
      <c r="G19" s="222"/>
      <c r="H19" s="222"/>
      <c r="I19" s="222"/>
      <c r="J19" s="222"/>
      <c r="K19" s="222"/>
      <c r="L19" s="222"/>
      <c r="M19" s="222"/>
      <c r="N19" s="222"/>
      <c r="O19" s="222"/>
      <c r="P19" s="222"/>
      <c r="Q19" s="222"/>
      <c r="R19" s="222"/>
      <c r="S19" s="222"/>
      <c r="T19" s="222"/>
      <c r="U19" s="222"/>
      <c r="V19" s="222"/>
      <c r="W19" s="222"/>
      <c r="X19" s="222"/>
      <c r="Y19" s="212"/>
      <c r="Z19" s="212"/>
      <c r="AA19" s="212"/>
      <c r="AB19" s="212"/>
      <c r="AC19" s="212"/>
      <c r="AD19" s="212"/>
      <c r="AE19" s="212"/>
      <c r="AF19" s="212"/>
      <c r="AG19" s="212" t="s">
        <v>290</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0.399999999999999" outlineLevel="1" x14ac:dyDescent="0.25">
      <c r="A20" s="235">
        <v>5</v>
      </c>
      <c r="B20" s="236" t="s">
        <v>1446</v>
      </c>
      <c r="C20" s="253" t="s">
        <v>1447</v>
      </c>
      <c r="D20" s="237" t="s">
        <v>335</v>
      </c>
      <c r="E20" s="238">
        <v>4</v>
      </c>
      <c r="F20" s="239"/>
      <c r="G20" s="240">
        <f>ROUND(E20*F20,2)</f>
        <v>0</v>
      </c>
      <c r="H20" s="239"/>
      <c r="I20" s="240">
        <f>ROUND(E20*H20,2)</f>
        <v>0</v>
      </c>
      <c r="J20" s="239"/>
      <c r="K20" s="240">
        <f>ROUND(E20*J20,2)</f>
        <v>0</v>
      </c>
      <c r="L20" s="240">
        <v>21</v>
      </c>
      <c r="M20" s="240">
        <f>G20*(1+L20/100)</f>
        <v>0</v>
      </c>
      <c r="N20" s="240">
        <v>0.125</v>
      </c>
      <c r="O20" s="240">
        <f>ROUND(E20*N20,2)</f>
        <v>0.5</v>
      </c>
      <c r="P20" s="240">
        <v>0</v>
      </c>
      <c r="Q20" s="240">
        <f>ROUND(E20*P20,2)</f>
        <v>0</v>
      </c>
      <c r="R20" s="240" t="s">
        <v>361</v>
      </c>
      <c r="S20" s="240" t="s">
        <v>263</v>
      </c>
      <c r="T20" s="241" t="s">
        <v>263</v>
      </c>
      <c r="U20" s="222">
        <v>0.52</v>
      </c>
      <c r="V20" s="222">
        <f>ROUND(E20*U20,2)</f>
        <v>2.08</v>
      </c>
      <c r="W20" s="222"/>
      <c r="X20" s="222" t="s">
        <v>285</v>
      </c>
      <c r="Y20" s="21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67" t="s">
        <v>1448</v>
      </c>
      <c r="D21" s="263"/>
      <c r="E21" s="263"/>
      <c r="F21" s="263"/>
      <c r="G21" s="263"/>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288</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1449</v>
      </c>
      <c r="D22" s="259"/>
      <c r="E22" s="260">
        <v>4</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0.399999999999999" outlineLevel="1" x14ac:dyDescent="0.25">
      <c r="A23" s="235">
        <v>6</v>
      </c>
      <c r="B23" s="236" t="s">
        <v>1450</v>
      </c>
      <c r="C23" s="253" t="s">
        <v>1451</v>
      </c>
      <c r="D23" s="237" t="s">
        <v>335</v>
      </c>
      <c r="E23" s="238">
        <v>16</v>
      </c>
      <c r="F23" s="239"/>
      <c r="G23" s="240">
        <f>ROUND(E23*F23,2)</f>
        <v>0</v>
      </c>
      <c r="H23" s="239"/>
      <c r="I23" s="240">
        <f>ROUND(E23*H23,2)</f>
        <v>0</v>
      </c>
      <c r="J23" s="239"/>
      <c r="K23" s="240">
        <f>ROUND(E23*J23,2)</f>
        <v>0</v>
      </c>
      <c r="L23" s="240">
        <v>21</v>
      </c>
      <c r="M23" s="240">
        <f>G23*(1+L23/100)</f>
        <v>0</v>
      </c>
      <c r="N23" s="240">
        <v>0.1</v>
      </c>
      <c r="O23" s="240">
        <f>ROUND(E23*N23,2)</f>
        <v>1.6</v>
      </c>
      <c r="P23" s="240">
        <v>0</v>
      </c>
      <c r="Q23" s="240">
        <f>ROUND(E23*P23,2)</f>
        <v>0</v>
      </c>
      <c r="R23" s="240"/>
      <c r="S23" s="240" t="s">
        <v>315</v>
      </c>
      <c r="T23" s="241" t="s">
        <v>264</v>
      </c>
      <c r="U23" s="222">
        <v>0.44</v>
      </c>
      <c r="V23" s="222">
        <f>ROUND(E23*U23,2)</f>
        <v>7.04</v>
      </c>
      <c r="W23" s="222"/>
      <c r="X23" s="222" t="s">
        <v>285</v>
      </c>
      <c r="Y23" s="212"/>
      <c r="Z23" s="212"/>
      <c r="AA23" s="212"/>
      <c r="AB23" s="212"/>
      <c r="AC23" s="212"/>
      <c r="AD23" s="212"/>
      <c r="AE23" s="212"/>
      <c r="AF23" s="212"/>
      <c r="AG23" s="212" t="s">
        <v>286</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19"/>
      <c r="B24" s="220"/>
      <c r="C24" s="268" t="s">
        <v>1452</v>
      </c>
      <c r="D24" s="259"/>
      <c r="E24" s="260">
        <v>16</v>
      </c>
      <c r="F24" s="222"/>
      <c r="G24" s="222"/>
      <c r="H24" s="222"/>
      <c r="I24" s="222"/>
      <c r="J24" s="222"/>
      <c r="K24" s="222"/>
      <c r="L24" s="222"/>
      <c r="M24" s="222"/>
      <c r="N24" s="222"/>
      <c r="O24" s="222"/>
      <c r="P24" s="222"/>
      <c r="Q24" s="222"/>
      <c r="R24" s="222"/>
      <c r="S24" s="222"/>
      <c r="T24" s="222"/>
      <c r="U24" s="222"/>
      <c r="V24" s="222"/>
      <c r="W24" s="222"/>
      <c r="X24" s="222"/>
      <c r="Y24" s="212"/>
      <c r="Z24" s="212"/>
      <c r="AA24" s="212"/>
      <c r="AB24" s="212"/>
      <c r="AC24" s="212"/>
      <c r="AD24" s="212"/>
      <c r="AE24" s="212"/>
      <c r="AF24" s="212"/>
      <c r="AG24" s="212" t="s">
        <v>290</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35">
        <v>7</v>
      </c>
      <c r="B25" s="236" t="s">
        <v>1453</v>
      </c>
      <c r="C25" s="253" t="s">
        <v>1454</v>
      </c>
      <c r="D25" s="237" t="s">
        <v>335</v>
      </c>
      <c r="E25" s="238">
        <v>12</v>
      </c>
      <c r="F25" s="239"/>
      <c r="G25" s="240">
        <f>ROUND(E25*F25,2)</f>
        <v>0</v>
      </c>
      <c r="H25" s="239"/>
      <c r="I25" s="240">
        <f>ROUND(E25*H25,2)</f>
        <v>0</v>
      </c>
      <c r="J25" s="239"/>
      <c r="K25" s="240">
        <f>ROUND(E25*J25,2)</f>
        <v>0</v>
      </c>
      <c r="L25" s="240">
        <v>21</v>
      </c>
      <c r="M25" s="240">
        <f>G25*(1+L25/100)</f>
        <v>0</v>
      </c>
      <c r="N25" s="240">
        <v>5.2500000000000003E-3</v>
      </c>
      <c r="O25" s="240">
        <f>ROUND(E25*N25,2)</f>
        <v>0.06</v>
      </c>
      <c r="P25" s="240">
        <v>0</v>
      </c>
      <c r="Q25" s="240">
        <f>ROUND(E25*P25,2)</f>
        <v>0</v>
      </c>
      <c r="R25" s="240"/>
      <c r="S25" s="240" t="s">
        <v>315</v>
      </c>
      <c r="T25" s="241" t="s">
        <v>263</v>
      </c>
      <c r="U25" s="222">
        <v>0</v>
      </c>
      <c r="V25" s="222">
        <f>ROUND(E25*U25,2)</f>
        <v>0</v>
      </c>
      <c r="W25" s="222"/>
      <c r="X25" s="222" t="s">
        <v>759</v>
      </c>
      <c r="Y25" s="212"/>
      <c r="Z25" s="212"/>
      <c r="AA25" s="212"/>
      <c r="AB25" s="212"/>
      <c r="AC25" s="212"/>
      <c r="AD25" s="212"/>
      <c r="AE25" s="212"/>
      <c r="AF25" s="212"/>
      <c r="AG25" s="212" t="s">
        <v>1212</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19"/>
      <c r="B26" s="220"/>
      <c r="C26" s="268" t="s">
        <v>1455</v>
      </c>
      <c r="D26" s="259"/>
      <c r="E26" s="260">
        <v>12</v>
      </c>
      <c r="F26" s="222"/>
      <c r="G26" s="222"/>
      <c r="H26" s="222"/>
      <c r="I26" s="222"/>
      <c r="J26" s="222"/>
      <c r="K26" s="222"/>
      <c r="L26" s="222"/>
      <c r="M26" s="222"/>
      <c r="N26" s="222"/>
      <c r="O26" s="222"/>
      <c r="P26" s="222"/>
      <c r="Q26" s="222"/>
      <c r="R26" s="222"/>
      <c r="S26" s="222"/>
      <c r="T26" s="222"/>
      <c r="U26" s="222"/>
      <c r="V26" s="222"/>
      <c r="W26" s="222"/>
      <c r="X26" s="222"/>
      <c r="Y26" s="212"/>
      <c r="Z26" s="212"/>
      <c r="AA26" s="212"/>
      <c r="AB26" s="212"/>
      <c r="AC26" s="212"/>
      <c r="AD26" s="212"/>
      <c r="AE26" s="212"/>
      <c r="AF26" s="212"/>
      <c r="AG26" s="212" t="s">
        <v>290</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5">
        <v>8</v>
      </c>
      <c r="B27" s="236" t="s">
        <v>1456</v>
      </c>
      <c r="C27" s="253" t="s">
        <v>1457</v>
      </c>
      <c r="D27" s="237" t="s">
        <v>335</v>
      </c>
      <c r="E27" s="238">
        <v>4</v>
      </c>
      <c r="F27" s="239"/>
      <c r="G27" s="240">
        <f>ROUND(E27*F27,2)</f>
        <v>0</v>
      </c>
      <c r="H27" s="239"/>
      <c r="I27" s="240">
        <f>ROUND(E27*H27,2)</f>
        <v>0</v>
      </c>
      <c r="J27" s="239"/>
      <c r="K27" s="240">
        <f>ROUND(E27*J27,2)</f>
        <v>0</v>
      </c>
      <c r="L27" s="240">
        <v>21</v>
      </c>
      <c r="M27" s="240">
        <f>G27*(1+L27/100)</f>
        <v>0</v>
      </c>
      <c r="N27" s="240">
        <v>3.4499999999999999E-3</v>
      </c>
      <c r="O27" s="240">
        <f>ROUND(E27*N27,2)</f>
        <v>0.01</v>
      </c>
      <c r="P27" s="240">
        <v>0</v>
      </c>
      <c r="Q27" s="240">
        <f>ROUND(E27*P27,2)</f>
        <v>0</v>
      </c>
      <c r="R27" s="240"/>
      <c r="S27" s="240" t="s">
        <v>315</v>
      </c>
      <c r="T27" s="241" t="s">
        <v>263</v>
      </c>
      <c r="U27" s="222">
        <v>0</v>
      </c>
      <c r="V27" s="222">
        <f>ROUND(E27*U27,2)</f>
        <v>0</v>
      </c>
      <c r="W27" s="222"/>
      <c r="X27" s="222" t="s">
        <v>759</v>
      </c>
      <c r="Y27" s="212"/>
      <c r="Z27" s="212"/>
      <c r="AA27" s="212"/>
      <c r="AB27" s="212"/>
      <c r="AC27" s="212"/>
      <c r="AD27" s="212"/>
      <c r="AE27" s="212"/>
      <c r="AF27" s="212"/>
      <c r="AG27" s="212" t="s">
        <v>1212</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8" t="s">
        <v>1458</v>
      </c>
      <c r="D28" s="259"/>
      <c r="E28" s="260">
        <v>4</v>
      </c>
      <c r="F28" s="222"/>
      <c r="G28" s="222"/>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290</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35">
        <v>9</v>
      </c>
      <c r="B29" s="236" t="s">
        <v>1459</v>
      </c>
      <c r="C29" s="253" t="s">
        <v>1460</v>
      </c>
      <c r="D29" s="237" t="s">
        <v>335</v>
      </c>
      <c r="E29" s="238">
        <v>18</v>
      </c>
      <c r="F29" s="239"/>
      <c r="G29" s="240">
        <f>ROUND(E29*F29,2)</f>
        <v>0</v>
      </c>
      <c r="H29" s="239"/>
      <c r="I29" s="240">
        <f>ROUND(E29*H29,2)</f>
        <v>0</v>
      </c>
      <c r="J29" s="239"/>
      <c r="K29" s="240">
        <f>ROUND(E29*J29,2)</f>
        <v>0</v>
      </c>
      <c r="L29" s="240">
        <v>21</v>
      </c>
      <c r="M29" s="240">
        <f>G29*(1+L29/100)</f>
        <v>0</v>
      </c>
      <c r="N29" s="240">
        <v>9.7000000000000003E-2</v>
      </c>
      <c r="O29" s="240">
        <f>ROUND(E29*N29,2)</f>
        <v>1.75</v>
      </c>
      <c r="P29" s="240">
        <v>0</v>
      </c>
      <c r="Q29" s="240">
        <f>ROUND(E29*P29,2)</f>
        <v>0</v>
      </c>
      <c r="R29" s="240" t="s">
        <v>1030</v>
      </c>
      <c r="S29" s="240" t="s">
        <v>263</v>
      </c>
      <c r="T29" s="241" t="s">
        <v>263</v>
      </c>
      <c r="U29" s="222">
        <v>0</v>
      </c>
      <c r="V29" s="222">
        <f>ROUND(E29*U29,2)</f>
        <v>0</v>
      </c>
      <c r="W29" s="222"/>
      <c r="X29" s="222" t="s">
        <v>759</v>
      </c>
      <c r="Y29" s="212"/>
      <c r="Z29" s="212"/>
      <c r="AA29" s="212"/>
      <c r="AB29" s="212"/>
      <c r="AC29" s="212"/>
      <c r="AD29" s="212"/>
      <c r="AE29" s="212"/>
      <c r="AF29" s="212"/>
      <c r="AG29" s="212" t="s">
        <v>1212</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19"/>
      <c r="B30" s="220"/>
      <c r="C30" s="268" t="s">
        <v>1445</v>
      </c>
      <c r="D30" s="259"/>
      <c r="E30" s="260">
        <v>18</v>
      </c>
      <c r="F30" s="222"/>
      <c r="G30" s="222"/>
      <c r="H30" s="222"/>
      <c r="I30" s="222"/>
      <c r="J30" s="222"/>
      <c r="K30" s="222"/>
      <c r="L30" s="222"/>
      <c r="M30" s="222"/>
      <c r="N30" s="222"/>
      <c r="O30" s="222"/>
      <c r="P30" s="222"/>
      <c r="Q30" s="222"/>
      <c r="R30" s="222"/>
      <c r="S30" s="222"/>
      <c r="T30" s="222"/>
      <c r="U30" s="222"/>
      <c r="V30" s="222"/>
      <c r="W30" s="222"/>
      <c r="X30" s="222"/>
      <c r="Y30" s="212"/>
      <c r="Z30" s="212"/>
      <c r="AA30" s="212"/>
      <c r="AB30" s="212"/>
      <c r="AC30" s="212"/>
      <c r="AD30" s="212"/>
      <c r="AE30" s="212"/>
      <c r="AF30" s="212"/>
      <c r="AG30" s="212" t="s">
        <v>290</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x14ac:dyDescent="0.25">
      <c r="A31" s="225" t="s">
        <v>258</v>
      </c>
      <c r="B31" s="226" t="s">
        <v>187</v>
      </c>
      <c r="C31" s="252" t="s">
        <v>188</v>
      </c>
      <c r="D31" s="227"/>
      <c r="E31" s="228"/>
      <c r="F31" s="229"/>
      <c r="G31" s="229">
        <f>SUMIF(AG32:AG48,"&lt;&gt;NOR",G32:G48)</f>
        <v>0</v>
      </c>
      <c r="H31" s="229"/>
      <c r="I31" s="229">
        <f>SUM(I32:I48)</f>
        <v>0</v>
      </c>
      <c r="J31" s="229"/>
      <c r="K31" s="229">
        <f>SUM(K32:K48)</f>
        <v>0</v>
      </c>
      <c r="L31" s="229"/>
      <c r="M31" s="229">
        <f>SUM(M32:M48)</f>
        <v>0</v>
      </c>
      <c r="N31" s="229"/>
      <c r="O31" s="229">
        <f>SUM(O32:O48)</f>
        <v>0</v>
      </c>
      <c r="P31" s="229"/>
      <c r="Q31" s="229">
        <f>SUM(Q32:Q48)</f>
        <v>1.1600000000000001</v>
      </c>
      <c r="R31" s="229"/>
      <c r="S31" s="229"/>
      <c r="T31" s="230"/>
      <c r="U31" s="224"/>
      <c r="V31" s="224">
        <f>SUM(V32:V48)</f>
        <v>69.08</v>
      </c>
      <c r="W31" s="224"/>
      <c r="X31" s="224"/>
      <c r="AG31" t="s">
        <v>259</v>
      </c>
    </row>
    <row r="32" spans="1:60" outlineLevel="1" x14ac:dyDescent="0.25">
      <c r="A32" s="235">
        <v>10</v>
      </c>
      <c r="B32" s="236" t="s">
        <v>1461</v>
      </c>
      <c r="C32" s="253" t="s">
        <v>1462</v>
      </c>
      <c r="D32" s="237" t="s">
        <v>314</v>
      </c>
      <c r="E32" s="238">
        <v>33.22</v>
      </c>
      <c r="F32" s="239"/>
      <c r="G32" s="240">
        <f>ROUND(E32*F32,2)</f>
        <v>0</v>
      </c>
      <c r="H32" s="239"/>
      <c r="I32" s="240">
        <f>ROUND(E32*H32,2)</f>
        <v>0</v>
      </c>
      <c r="J32" s="239"/>
      <c r="K32" s="240">
        <f>ROUND(E32*J32,2)</f>
        <v>0</v>
      </c>
      <c r="L32" s="240">
        <v>21</v>
      </c>
      <c r="M32" s="240">
        <f>G32*(1+L32/100)</f>
        <v>0</v>
      </c>
      <c r="N32" s="240">
        <v>0</v>
      </c>
      <c r="O32" s="240">
        <f>ROUND(E32*N32,2)</f>
        <v>0</v>
      </c>
      <c r="P32" s="240">
        <v>1.98E-3</v>
      </c>
      <c r="Q32" s="240">
        <f>ROUND(E32*P32,2)</f>
        <v>7.0000000000000007E-2</v>
      </c>
      <c r="R32" s="240" t="s">
        <v>1398</v>
      </c>
      <c r="S32" s="240" t="s">
        <v>263</v>
      </c>
      <c r="T32" s="241" t="s">
        <v>263</v>
      </c>
      <c r="U32" s="222">
        <v>0.192</v>
      </c>
      <c r="V32" s="222">
        <f>ROUND(E32*U32,2)</f>
        <v>6.38</v>
      </c>
      <c r="W32" s="222"/>
      <c r="X32" s="222" t="s">
        <v>285</v>
      </c>
      <c r="Y32" s="212"/>
      <c r="Z32" s="212"/>
      <c r="AA32" s="212"/>
      <c r="AB32" s="212"/>
      <c r="AC32" s="212"/>
      <c r="AD32" s="212"/>
      <c r="AE32" s="212"/>
      <c r="AF32" s="212"/>
      <c r="AG32" s="212" t="s">
        <v>286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19"/>
      <c r="B33" s="220"/>
      <c r="C33" s="268" t="s">
        <v>1463</v>
      </c>
      <c r="D33" s="259"/>
      <c r="E33" s="260">
        <v>33.22</v>
      </c>
      <c r="F33" s="222"/>
      <c r="G33" s="222"/>
      <c r="H33" s="222"/>
      <c r="I33" s="222"/>
      <c r="J33" s="222"/>
      <c r="K33" s="222"/>
      <c r="L33" s="222"/>
      <c r="M33" s="222"/>
      <c r="N33" s="222"/>
      <c r="O33" s="222"/>
      <c r="P33" s="222"/>
      <c r="Q33" s="222"/>
      <c r="R33" s="222"/>
      <c r="S33" s="222"/>
      <c r="T33" s="222"/>
      <c r="U33" s="222"/>
      <c r="V33" s="222"/>
      <c r="W33" s="222"/>
      <c r="X33" s="222"/>
      <c r="Y33" s="212"/>
      <c r="Z33" s="212"/>
      <c r="AA33" s="212"/>
      <c r="AB33" s="212"/>
      <c r="AC33" s="212"/>
      <c r="AD33" s="212"/>
      <c r="AE33" s="212"/>
      <c r="AF33" s="212"/>
      <c r="AG33" s="212" t="s">
        <v>290</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35">
        <v>11</v>
      </c>
      <c r="B34" s="236" t="s">
        <v>1464</v>
      </c>
      <c r="C34" s="253" t="s">
        <v>1465</v>
      </c>
      <c r="D34" s="237" t="s">
        <v>314</v>
      </c>
      <c r="E34" s="238">
        <v>50.32</v>
      </c>
      <c r="F34" s="239"/>
      <c r="G34" s="240">
        <f>ROUND(E34*F34,2)</f>
        <v>0</v>
      </c>
      <c r="H34" s="239"/>
      <c r="I34" s="240">
        <f>ROUND(E34*H34,2)</f>
        <v>0</v>
      </c>
      <c r="J34" s="239"/>
      <c r="K34" s="240">
        <f>ROUND(E34*J34,2)</f>
        <v>0</v>
      </c>
      <c r="L34" s="240">
        <v>21</v>
      </c>
      <c r="M34" s="240">
        <f>G34*(1+L34/100)</f>
        <v>0</v>
      </c>
      <c r="N34" s="240">
        <v>0</v>
      </c>
      <c r="O34" s="240">
        <f>ROUND(E34*N34,2)</f>
        <v>0</v>
      </c>
      <c r="P34" s="240">
        <v>2.48E-3</v>
      </c>
      <c r="Q34" s="240">
        <f>ROUND(E34*P34,2)</f>
        <v>0.12</v>
      </c>
      <c r="R34" s="240" t="s">
        <v>1398</v>
      </c>
      <c r="S34" s="240" t="s">
        <v>263</v>
      </c>
      <c r="T34" s="241" t="s">
        <v>263</v>
      </c>
      <c r="U34" s="222">
        <v>0.20599999999999999</v>
      </c>
      <c r="V34" s="222">
        <f>ROUND(E34*U34,2)</f>
        <v>10.37</v>
      </c>
      <c r="W34" s="222"/>
      <c r="X34" s="222" t="s">
        <v>285</v>
      </c>
      <c r="Y34" s="21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19"/>
      <c r="B35" s="220"/>
      <c r="C35" s="268" t="s">
        <v>1466</v>
      </c>
      <c r="D35" s="259"/>
      <c r="E35" s="260">
        <v>50.32</v>
      </c>
      <c r="F35" s="222"/>
      <c r="G35" s="222"/>
      <c r="H35" s="222"/>
      <c r="I35" s="222"/>
      <c r="J35" s="222"/>
      <c r="K35" s="222"/>
      <c r="L35" s="222"/>
      <c r="M35" s="222"/>
      <c r="N35" s="222"/>
      <c r="O35" s="222"/>
      <c r="P35" s="222"/>
      <c r="Q35" s="222"/>
      <c r="R35" s="222"/>
      <c r="S35" s="222"/>
      <c r="T35" s="222"/>
      <c r="U35" s="222"/>
      <c r="V35" s="222"/>
      <c r="W35" s="222"/>
      <c r="X35" s="222"/>
      <c r="Y35" s="212"/>
      <c r="Z35" s="212"/>
      <c r="AA35" s="212"/>
      <c r="AB35" s="212"/>
      <c r="AC35" s="212"/>
      <c r="AD35" s="212"/>
      <c r="AE35" s="212"/>
      <c r="AF35" s="212"/>
      <c r="AG35" s="212" t="s">
        <v>290</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35">
        <v>12</v>
      </c>
      <c r="B36" s="236" t="s">
        <v>1467</v>
      </c>
      <c r="C36" s="253" t="s">
        <v>1468</v>
      </c>
      <c r="D36" s="237" t="s">
        <v>335</v>
      </c>
      <c r="E36" s="238">
        <v>1</v>
      </c>
      <c r="F36" s="239"/>
      <c r="G36" s="240">
        <f>ROUND(E36*F36,2)</f>
        <v>0</v>
      </c>
      <c r="H36" s="239"/>
      <c r="I36" s="240">
        <f>ROUND(E36*H36,2)</f>
        <v>0</v>
      </c>
      <c r="J36" s="239"/>
      <c r="K36" s="240">
        <f>ROUND(E36*J36,2)</f>
        <v>0</v>
      </c>
      <c r="L36" s="240">
        <v>21</v>
      </c>
      <c r="M36" s="240">
        <f>G36*(1+L36/100)</f>
        <v>0</v>
      </c>
      <c r="N36" s="240">
        <v>0</v>
      </c>
      <c r="O36" s="240">
        <f>ROUND(E36*N36,2)</f>
        <v>0</v>
      </c>
      <c r="P36" s="240">
        <v>0.192</v>
      </c>
      <c r="Q36" s="240">
        <f>ROUND(E36*P36,2)</f>
        <v>0.19</v>
      </c>
      <c r="R36" s="240" t="s">
        <v>1398</v>
      </c>
      <c r="S36" s="240" t="s">
        <v>263</v>
      </c>
      <c r="T36" s="241" t="s">
        <v>263</v>
      </c>
      <c r="U36" s="222">
        <v>0.60199999999999998</v>
      </c>
      <c r="V36" s="222">
        <f>ROUND(E36*U36,2)</f>
        <v>0.6</v>
      </c>
      <c r="W36" s="222"/>
      <c r="X36" s="222" t="s">
        <v>285</v>
      </c>
      <c r="Y36" s="212"/>
      <c r="Z36" s="212"/>
      <c r="AA36" s="212"/>
      <c r="AB36" s="212"/>
      <c r="AC36" s="212"/>
      <c r="AD36" s="212"/>
      <c r="AE36" s="212"/>
      <c r="AF36" s="212"/>
      <c r="AG36" s="212" t="s">
        <v>286</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19"/>
      <c r="B37" s="220"/>
      <c r="C37" s="268" t="s">
        <v>1469</v>
      </c>
      <c r="D37" s="259"/>
      <c r="E37" s="260">
        <v>1</v>
      </c>
      <c r="F37" s="222"/>
      <c r="G37" s="222"/>
      <c r="H37" s="222"/>
      <c r="I37" s="222"/>
      <c r="J37" s="222"/>
      <c r="K37" s="222"/>
      <c r="L37" s="222"/>
      <c r="M37" s="222"/>
      <c r="N37" s="222"/>
      <c r="O37" s="222"/>
      <c r="P37" s="222"/>
      <c r="Q37" s="222"/>
      <c r="R37" s="222"/>
      <c r="S37" s="222"/>
      <c r="T37" s="222"/>
      <c r="U37" s="222"/>
      <c r="V37" s="222"/>
      <c r="W37" s="222"/>
      <c r="X37" s="222"/>
      <c r="Y37" s="212"/>
      <c r="Z37" s="212"/>
      <c r="AA37" s="212"/>
      <c r="AB37" s="212"/>
      <c r="AC37" s="212"/>
      <c r="AD37" s="212"/>
      <c r="AE37" s="212"/>
      <c r="AF37" s="212"/>
      <c r="AG37" s="212" t="s">
        <v>290</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35">
        <v>13</v>
      </c>
      <c r="B38" s="236" t="s">
        <v>1470</v>
      </c>
      <c r="C38" s="253" t="s">
        <v>1471</v>
      </c>
      <c r="D38" s="237" t="s">
        <v>335</v>
      </c>
      <c r="E38" s="238">
        <v>1</v>
      </c>
      <c r="F38" s="239"/>
      <c r="G38" s="240">
        <f>ROUND(E38*F38,2)</f>
        <v>0</v>
      </c>
      <c r="H38" s="239"/>
      <c r="I38" s="240">
        <f>ROUND(E38*H38,2)</f>
        <v>0</v>
      </c>
      <c r="J38" s="239"/>
      <c r="K38" s="240">
        <f>ROUND(E38*J38,2)</f>
        <v>0</v>
      </c>
      <c r="L38" s="240">
        <v>21</v>
      </c>
      <c r="M38" s="240">
        <f>G38*(1+L38/100)</f>
        <v>0</v>
      </c>
      <c r="N38" s="240">
        <v>0</v>
      </c>
      <c r="O38" s="240">
        <f>ROUND(E38*N38,2)</f>
        <v>0</v>
      </c>
      <c r="P38" s="240">
        <v>0.4</v>
      </c>
      <c r="Q38" s="240">
        <f>ROUND(E38*P38,2)</f>
        <v>0.4</v>
      </c>
      <c r="R38" s="240" t="s">
        <v>1398</v>
      </c>
      <c r="S38" s="240" t="s">
        <v>263</v>
      </c>
      <c r="T38" s="241" t="s">
        <v>263</v>
      </c>
      <c r="U38" s="222">
        <v>3.6120000000000001</v>
      </c>
      <c r="V38" s="222">
        <f>ROUND(E38*U38,2)</f>
        <v>3.61</v>
      </c>
      <c r="W38" s="222"/>
      <c r="X38" s="222" t="s">
        <v>285</v>
      </c>
      <c r="Y38" s="212"/>
      <c r="Z38" s="212"/>
      <c r="AA38" s="212"/>
      <c r="AB38" s="212"/>
      <c r="AC38" s="212"/>
      <c r="AD38" s="212"/>
      <c r="AE38" s="212"/>
      <c r="AF38" s="212"/>
      <c r="AG38" s="212" t="s">
        <v>286</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19"/>
      <c r="B39" s="220"/>
      <c r="C39" s="268" t="s">
        <v>1469</v>
      </c>
      <c r="D39" s="259"/>
      <c r="E39" s="260">
        <v>1</v>
      </c>
      <c r="F39" s="222"/>
      <c r="G39" s="222"/>
      <c r="H39" s="222"/>
      <c r="I39" s="222"/>
      <c r="J39" s="222"/>
      <c r="K39" s="222"/>
      <c r="L39" s="222"/>
      <c r="M39" s="222"/>
      <c r="N39" s="222"/>
      <c r="O39" s="222"/>
      <c r="P39" s="222"/>
      <c r="Q39" s="222"/>
      <c r="R39" s="222"/>
      <c r="S39" s="222"/>
      <c r="T39" s="222"/>
      <c r="U39" s="222"/>
      <c r="V39" s="222"/>
      <c r="W39" s="222"/>
      <c r="X39" s="222"/>
      <c r="Y39" s="212"/>
      <c r="Z39" s="212"/>
      <c r="AA39" s="212"/>
      <c r="AB39" s="212"/>
      <c r="AC39" s="212"/>
      <c r="AD39" s="212"/>
      <c r="AE39" s="212"/>
      <c r="AF39" s="212"/>
      <c r="AG39" s="212" t="s">
        <v>290</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0.399999999999999" outlineLevel="1" x14ac:dyDescent="0.25">
      <c r="A40" s="235">
        <v>14</v>
      </c>
      <c r="B40" s="236" t="s">
        <v>1472</v>
      </c>
      <c r="C40" s="253" t="s">
        <v>1473</v>
      </c>
      <c r="D40" s="237" t="s">
        <v>1037</v>
      </c>
      <c r="E40" s="238">
        <v>60</v>
      </c>
      <c r="F40" s="239"/>
      <c r="G40" s="240">
        <f>ROUND(E40*F40,2)</f>
        <v>0</v>
      </c>
      <c r="H40" s="239"/>
      <c r="I40" s="240">
        <f>ROUND(E40*H40,2)</f>
        <v>0</v>
      </c>
      <c r="J40" s="239"/>
      <c r="K40" s="240">
        <f>ROUND(E40*J40,2)</f>
        <v>0</v>
      </c>
      <c r="L40" s="240">
        <v>21</v>
      </c>
      <c r="M40" s="240">
        <f>G40*(1+L40/100)</f>
        <v>0</v>
      </c>
      <c r="N40" s="240">
        <v>6.0000000000000002E-5</v>
      </c>
      <c r="O40" s="240">
        <f>ROUND(E40*N40,2)</f>
        <v>0</v>
      </c>
      <c r="P40" s="240">
        <v>1E-3</v>
      </c>
      <c r="Q40" s="240">
        <f>ROUND(E40*P40,2)</f>
        <v>0.06</v>
      </c>
      <c r="R40" s="240" t="s">
        <v>1398</v>
      </c>
      <c r="S40" s="240" t="s">
        <v>263</v>
      </c>
      <c r="T40" s="241" t="s">
        <v>263</v>
      </c>
      <c r="U40" s="222">
        <v>9.7000000000000003E-2</v>
      </c>
      <c r="V40" s="222">
        <f>ROUND(E40*U40,2)</f>
        <v>5.82</v>
      </c>
      <c r="W40" s="222"/>
      <c r="X40" s="222" t="s">
        <v>285</v>
      </c>
      <c r="Y40" s="212"/>
      <c r="Z40" s="212"/>
      <c r="AA40" s="212"/>
      <c r="AB40" s="212"/>
      <c r="AC40" s="212"/>
      <c r="AD40" s="212"/>
      <c r="AE40" s="212"/>
      <c r="AF40" s="212"/>
      <c r="AG40" s="212" t="s">
        <v>286</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19"/>
      <c r="B41" s="220"/>
      <c r="C41" s="268" t="s">
        <v>1474</v>
      </c>
      <c r="D41" s="259"/>
      <c r="E41" s="260">
        <v>60</v>
      </c>
      <c r="F41" s="222"/>
      <c r="G41" s="222"/>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290</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5">
        <v>15</v>
      </c>
      <c r="B42" s="236" t="s">
        <v>1475</v>
      </c>
      <c r="C42" s="253" t="s">
        <v>1476</v>
      </c>
      <c r="D42" s="237" t="s">
        <v>335</v>
      </c>
      <c r="E42" s="238">
        <v>18</v>
      </c>
      <c r="F42" s="239"/>
      <c r="G42" s="240">
        <f>ROUND(E42*F42,2)</f>
        <v>0</v>
      </c>
      <c r="H42" s="239"/>
      <c r="I42" s="240">
        <f>ROUND(E42*H42,2)</f>
        <v>0</v>
      </c>
      <c r="J42" s="239"/>
      <c r="K42" s="240">
        <f>ROUND(E42*J42,2)</f>
        <v>0</v>
      </c>
      <c r="L42" s="240">
        <v>21</v>
      </c>
      <c r="M42" s="240">
        <f>G42*(1+L42/100)</f>
        <v>0</v>
      </c>
      <c r="N42" s="240">
        <v>0</v>
      </c>
      <c r="O42" s="240">
        <f>ROUND(E42*N42,2)</f>
        <v>0</v>
      </c>
      <c r="P42" s="240">
        <v>1.7999999999999999E-2</v>
      </c>
      <c r="Q42" s="240">
        <f>ROUND(E42*P42,2)</f>
        <v>0.32</v>
      </c>
      <c r="R42" s="240"/>
      <c r="S42" s="240" t="s">
        <v>315</v>
      </c>
      <c r="T42" s="241" t="s">
        <v>263</v>
      </c>
      <c r="U42" s="222">
        <v>0.86499999999999999</v>
      </c>
      <c r="V42" s="222">
        <f>ROUND(E42*U42,2)</f>
        <v>15.57</v>
      </c>
      <c r="W42" s="222"/>
      <c r="X42" s="222" t="s">
        <v>285</v>
      </c>
      <c r="Y42" s="212"/>
      <c r="Z42" s="212"/>
      <c r="AA42" s="212"/>
      <c r="AB42" s="212"/>
      <c r="AC42" s="212"/>
      <c r="AD42" s="212"/>
      <c r="AE42" s="212"/>
      <c r="AF42" s="212"/>
      <c r="AG42" s="212" t="s">
        <v>286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19"/>
      <c r="B43" s="220"/>
      <c r="C43" s="268" t="s">
        <v>1445</v>
      </c>
      <c r="D43" s="259"/>
      <c r="E43" s="260">
        <v>18</v>
      </c>
      <c r="F43" s="222"/>
      <c r="G43" s="222"/>
      <c r="H43" s="222"/>
      <c r="I43" s="222"/>
      <c r="J43" s="222"/>
      <c r="K43" s="222"/>
      <c r="L43" s="222"/>
      <c r="M43" s="222"/>
      <c r="N43" s="222"/>
      <c r="O43" s="222"/>
      <c r="P43" s="222"/>
      <c r="Q43" s="222"/>
      <c r="R43" s="222"/>
      <c r="S43" s="222"/>
      <c r="T43" s="222"/>
      <c r="U43" s="222"/>
      <c r="V43" s="222"/>
      <c r="W43" s="222"/>
      <c r="X43" s="222"/>
      <c r="Y43" s="212"/>
      <c r="Z43" s="212"/>
      <c r="AA43" s="212"/>
      <c r="AB43" s="212"/>
      <c r="AC43" s="212"/>
      <c r="AD43" s="212"/>
      <c r="AE43" s="212"/>
      <c r="AF43" s="212"/>
      <c r="AG43" s="212" t="s">
        <v>290</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5">
        <v>16</v>
      </c>
      <c r="B44" s="236" t="s">
        <v>642</v>
      </c>
      <c r="C44" s="253" t="s">
        <v>643</v>
      </c>
      <c r="D44" s="237" t="s">
        <v>349</v>
      </c>
      <c r="E44" s="238">
        <v>1.1665700000000001</v>
      </c>
      <c r="F44" s="239"/>
      <c r="G44" s="240">
        <f>ROUND(E44*F44,2)</f>
        <v>0</v>
      </c>
      <c r="H44" s="239"/>
      <c r="I44" s="240">
        <f>ROUND(E44*H44,2)</f>
        <v>0</v>
      </c>
      <c r="J44" s="239"/>
      <c r="K44" s="240">
        <f>ROUND(E44*J44,2)</f>
        <v>0</v>
      </c>
      <c r="L44" s="240">
        <v>21</v>
      </c>
      <c r="M44" s="240">
        <f>G44*(1+L44/100)</f>
        <v>0</v>
      </c>
      <c r="N44" s="240">
        <v>0</v>
      </c>
      <c r="O44" s="240">
        <f>ROUND(E44*N44,2)</f>
        <v>0</v>
      </c>
      <c r="P44" s="240">
        <v>0</v>
      </c>
      <c r="Q44" s="240">
        <f>ROUND(E44*P44,2)</f>
        <v>0</v>
      </c>
      <c r="R44" s="240" t="s">
        <v>537</v>
      </c>
      <c r="S44" s="240" t="s">
        <v>263</v>
      </c>
      <c r="T44" s="241" t="s">
        <v>263</v>
      </c>
      <c r="U44" s="222">
        <v>7.84</v>
      </c>
      <c r="V44" s="222">
        <f>ROUND(E44*U44,2)</f>
        <v>9.15</v>
      </c>
      <c r="W44" s="222"/>
      <c r="X44" s="222" t="s">
        <v>644</v>
      </c>
      <c r="Y44" s="212"/>
      <c r="Z44" s="212"/>
      <c r="AA44" s="212"/>
      <c r="AB44" s="212"/>
      <c r="AC44" s="212"/>
      <c r="AD44" s="212"/>
      <c r="AE44" s="212"/>
      <c r="AF44" s="212"/>
      <c r="AG44" s="212" t="s">
        <v>645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19"/>
      <c r="B45" s="220"/>
      <c r="C45" s="254" t="s">
        <v>646</v>
      </c>
      <c r="D45" s="243"/>
      <c r="E45" s="243"/>
      <c r="F45" s="243"/>
      <c r="G45" s="243"/>
      <c r="H45" s="222"/>
      <c r="I45" s="222"/>
      <c r="J45" s="222"/>
      <c r="K45" s="222"/>
      <c r="L45" s="222"/>
      <c r="M45" s="222"/>
      <c r="N45" s="222"/>
      <c r="O45" s="222"/>
      <c r="P45" s="222"/>
      <c r="Q45" s="222"/>
      <c r="R45" s="222"/>
      <c r="S45" s="222"/>
      <c r="T45" s="222"/>
      <c r="U45" s="222"/>
      <c r="V45" s="222"/>
      <c r="W45" s="222"/>
      <c r="X45" s="222"/>
      <c r="Y45" s="212"/>
      <c r="Z45" s="212"/>
      <c r="AA45" s="212"/>
      <c r="AB45" s="212"/>
      <c r="AC45" s="212"/>
      <c r="AD45" s="212"/>
      <c r="AE45" s="212"/>
      <c r="AF45" s="212"/>
      <c r="AG45" s="212" t="s">
        <v>268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4">
        <v>17</v>
      </c>
      <c r="B46" s="245" t="s">
        <v>647</v>
      </c>
      <c r="C46" s="255" t="s">
        <v>648</v>
      </c>
      <c r="D46" s="246" t="s">
        <v>349</v>
      </c>
      <c r="E46" s="247">
        <v>23.331379999999999</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t="s">
        <v>537</v>
      </c>
      <c r="S46" s="249" t="s">
        <v>263</v>
      </c>
      <c r="T46" s="250" t="s">
        <v>263</v>
      </c>
      <c r="U46" s="222">
        <v>0</v>
      </c>
      <c r="V46" s="222">
        <f>ROUND(E46*U46,2)</f>
        <v>0</v>
      </c>
      <c r="W46" s="222"/>
      <c r="X46" s="222" t="s">
        <v>644</v>
      </c>
      <c r="Y46" s="212"/>
      <c r="Z46" s="212"/>
      <c r="AA46" s="212"/>
      <c r="AB46" s="212"/>
      <c r="AC46" s="212"/>
      <c r="AD46" s="212"/>
      <c r="AE46" s="212"/>
      <c r="AF46" s="212"/>
      <c r="AG46" s="212" t="s">
        <v>645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4">
        <v>18</v>
      </c>
      <c r="B47" s="245" t="s">
        <v>649</v>
      </c>
      <c r="C47" s="255" t="s">
        <v>650</v>
      </c>
      <c r="D47" s="246" t="s">
        <v>349</v>
      </c>
      <c r="E47" s="247">
        <v>1.1665700000000001</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t="s">
        <v>537</v>
      </c>
      <c r="S47" s="249" t="s">
        <v>263</v>
      </c>
      <c r="T47" s="250" t="s">
        <v>263</v>
      </c>
      <c r="U47" s="222">
        <v>15.071999999999999</v>
      </c>
      <c r="V47" s="222">
        <f>ROUND(E47*U47,2)</f>
        <v>17.579999999999998</v>
      </c>
      <c r="W47" s="222"/>
      <c r="X47" s="222" t="s">
        <v>644</v>
      </c>
      <c r="Y47" s="212"/>
      <c r="Z47" s="212"/>
      <c r="AA47" s="212"/>
      <c r="AB47" s="212"/>
      <c r="AC47" s="212"/>
      <c r="AD47" s="212"/>
      <c r="AE47" s="212"/>
      <c r="AF47" s="212"/>
      <c r="AG47" s="212" t="s">
        <v>645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4">
        <v>19</v>
      </c>
      <c r="B48" s="245" t="s">
        <v>1477</v>
      </c>
      <c r="C48" s="255" t="s">
        <v>1478</v>
      </c>
      <c r="D48" s="246" t="s">
        <v>349</v>
      </c>
      <c r="E48" s="247">
        <v>1.1665700000000001</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t="s">
        <v>537</v>
      </c>
      <c r="S48" s="249" t="s">
        <v>263</v>
      </c>
      <c r="T48" s="250" t="s">
        <v>263</v>
      </c>
      <c r="U48" s="222">
        <v>0</v>
      </c>
      <c r="V48" s="222">
        <f>ROUND(E48*U48,2)</f>
        <v>0</v>
      </c>
      <c r="W48" s="222"/>
      <c r="X48" s="222" t="s">
        <v>644</v>
      </c>
      <c r="Y48" s="212"/>
      <c r="Z48" s="212"/>
      <c r="AA48" s="212"/>
      <c r="AB48" s="212"/>
      <c r="AC48" s="212"/>
      <c r="AD48" s="212"/>
      <c r="AE48" s="212"/>
      <c r="AF48" s="212"/>
      <c r="AG48" s="212" t="s">
        <v>655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x14ac:dyDescent="0.25">
      <c r="A49" s="225" t="s">
        <v>258</v>
      </c>
      <c r="B49" s="226" t="s">
        <v>191</v>
      </c>
      <c r="C49" s="252" t="s">
        <v>192</v>
      </c>
      <c r="D49" s="227"/>
      <c r="E49" s="228"/>
      <c r="F49" s="229"/>
      <c r="G49" s="229">
        <f>SUMIF(AG50:AG51,"&lt;&gt;NOR",G50:G51)</f>
        <v>0</v>
      </c>
      <c r="H49" s="229"/>
      <c r="I49" s="229">
        <f>SUM(I50:I51)</f>
        <v>0</v>
      </c>
      <c r="J49" s="229"/>
      <c r="K49" s="229">
        <f>SUM(K50:K51)</f>
        <v>0</v>
      </c>
      <c r="L49" s="229"/>
      <c r="M49" s="229">
        <f>SUM(M50:M51)</f>
        <v>0</v>
      </c>
      <c r="N49" s="229"/>
      <c r="O49" s="229">
        <f>SUM(O50:O51)</f>
        <v>0</v>
      </c>
      <c r="P49" s="229"/>
      <c r="Q49" s="229">
        <f>SUM(Q50:Q51)</f>
        <v>0</v>
      </c>
      <c r="R49" s="229"/>
      <c r="S49" s="229"/>
      <c r="T49" s="230"/>
      <c r="U49" s="224"/>
      <c r="V49" s="224">
        <f>SUM(V50:V51)</f>
        <v>9.6199999999999992</v>
      </c>
      <c r="W49" s="224"/>
      <c r="X49" s="224"/>
      <c r="AG49" t="s">
        <v>259</v>
      </c>
    </row>
    <row r="50" spans="1:60" outlineLevel="1" x14ac:dyDescent="0.25">
      <c r="A50" s="235">
        <v>20</v>
      </c>
      <c r="B50" s="236" t="s">
        <v>1479</v>
      </c>
      <c r="C50" s="253" t="s">
        <v>1480</v>
      </c>
      <c r="D50" s="237" t="s">
        <v>349</v>
      </c>
      <c r="E50" s="238">
        <v>8.4263999999999992</v>
      </c>
      <c r="F50" s="239"/>
      <c r="G50" s="240">
        <f>ROUND(E50*F50,2)</f>
        <v>0</v>
      </c>
      <c r="H50" s="239"/>
      <c r="I50" s="240">
        <f>ROUND(E50*H50,2)</f>
        <v>0</v>
      </c>
      <c r="J50" s="239"/>
      <c r="K50" s="240">
        <f>ROUND(E50*J50,2)</f>
        <v>0</v>
      </c>
      <c r="L50" s="240">
        <v>21</v>
      </c>
      <c r="M50" s="240">
        <f>G50*(1+L50/100)</f>
        <v>0</v>
      </c>
      <c r="N50" s="240">
        <v>0</v>
      </c>
      <c r="O50" s="240">
        <f>ROUND(E50*N50,2)</f>
        <v>0</v>
      </c>
      <c r="P50" s="240">
        <v>0</v>
      </c>
      <c r="Q50" s="240">
        <f>ROUND(E50*P50,2)</f>
        <v>0</v>
      </c>
      <c r="R50" s="240" t="s">
        <v>361</v>
      </c>
      <c r="S50" s="240" t="s">
        <v>263</v>
      </c>
      <c r="T50" s="241" t="s">
        <v>263</v>
      </c>
      <c r="U50" s="222">
        <v>1.1419999999999999</v>
      </c>
      <c r="V50" s="222">
        <f>ROUND(E50*U50,2)</f>
        <v>9.6199999999999992</v>
      </c>
      <c r="W50" s="222"/>
      <c r="X50" s="222" t="s">
        <v>658</v>
      </c>
      <c r="Y50" s="212"/>
      <c r="Z50" s="212"/>
      <c r="AA50" s="212"/>
      <c r="AB50" s="212"/>
      <c r="AC50" s="212"/>
      <c r="AD50" s="212"/>
      <c r="AE50" s="212"/>
      <c r="AF50" s="212"/>
      <c r="AG50" s="212" t="s">
        <v>659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1" outlineLevel="1" x14ac:dyDescent="0.25">
      <c r="A51" s="219"/>
      <c r="B51" s="220"/>
      <c r="C51" s="267" t="s">
        <v>1481</v>
      </c>
      <c r="D51" s="263"/>
      <c r="E51" s="263"/>
      <c r="F51" s="263"/>
      <c r="G51" s="263"/>
      <c r="H51" s="222"/>
      <c r="I51" s="222"/>
      <c r="J51" s="222"/>
      <c r="K51" s="222"/>
      <c r="L51" s="222"/>
      <c r="M51" s="222"/>
      <c r="N51" s="222"/>
      <c r="O51" s="222"/>
      <c r="P51" s="222"/>
      <c r="Q51" s="222"/>
      <c r="R51" s="222"/>
      <c r="S51" s="222"/>
      <c r="T51" s="222"/>
      <c r="U51" s="222"/>
      <c r="V51" s="222"/>
      <c r="W51" s="222"/>
      <c r="X51" s="222"/>
      <c r="Y51" s="212"/>
      <c r="Z51" s="212"/>
      <c r="AA51" s="212"/>
      <c r="AB51" s="212"/>
      <c r="AC51" s="212"/>
      <c r="AD51" s="212"/>
      <c r="AE51" s="212"/>
      <c r="AF51" s="212"/>
      <c r="AG51" s="212" t="s">
        <v>288</v>
      </c>
      <c r="AH51" s="212"/>
      <c r="AI51" s="212"/>
      <c r="AJ51" s="212"/>
      <c r="AK51" s="212"/>
      <c r="AL51" s="212"/>
      <c r="AM51" s="212"/>
      <c r="AN51" s="212"/>
      <c r="AO51" s="212"/>
      <c r="AP51" s="212"/>
      <c r="AQ51" s="212"/>
      <c r="AR51" s="212"/>
      <c r="AS51" s="212"/>
      <c r="AT51" s="212"/>
      <c r="AU51" s="212"/>
      <c r="AV51" s="212"/>
      <c r="AW51" s="212"/>
      <c r="AX51" s="212"/>
      <c r="AY51" s="212"/>
      <c r="AZ51" s="212"/>
      <c r="BA51" s="242" t="str">
        <f>C51</f>
        <v>na novostavbách a změnách objektů pro oplocení (815 2 JKSo), objekty zvláštní pro chov živočichů (815 3 JKSO), objekty pozemní různé (815 9 JKSO)</v>
      </c>
      <c r="BB51" s="212"/>
      <c r="BC51" s="212"/>
      <c r="BD51" s="212"/>
      <c r="BE51" s="212"/>
      <c r="BF51" s="212"/>
      <c r="BG51" s="212"/>
      <c r="BH51" s="212"/>
    </row>
    <row r="52" spans="1:60" x14ac:dyDescent="0.25">
      <c r="A52" s="225" t="s">
        <v>258</v>
      </c>
      <c r="B52" s="226" t="s">
        <v>212</v>
      </c>
      <c r="C52" s="252" t="s">
        <v>213</v>
      </c>
      <c r="D52" s="227"/>
      <c r="E52" s="228"/>
      <c r="F52" s="229"/>
      <c r="G52" s="229">
        <f>SUMIF(AG53:AG69,"&lt;&gt;NOR",G53:G69)</f>
        <v>0</v>
      </c>
      <c r="H52" s="229"/>
      <c r="I52" s="229">
        <f>SUM(I53:I69)</f>
        <v>0</v>
      </c>
      <c r="J52" s="229"/>
      <c r="K52" s="229">
        <f>SUM(K53:K69)</f>
        <v>0</v>
      </c>
      <c r="L52" s="229"/>
      <c r="M52" s="229">
        <f>SUM(M53:M69)</f>
        <v>0</v>
      </c>
      <c r="N52" s="229"/>
      <c r="O52" s="229">
        <f>SUM(O53:O69)</f>
        <v>0.42000000000000004</v>
      </c>
      <c r="P52" s="229"/>
      <c r="Q52" s="229">
        <f>SUM(Q53:Q69)</f>
        <v>0</v>
      </c>
      <c r="R52" s="229"/>
      <c r="S52" s="229"/>
      <c r="T52" s="230"/>
      <c r="U52" s="224"/>
      <c r="V52" s="224">
        <f>SUM(V53:V69)</f>
        <v>35.44</v>
      </c>
      <c r="W52" s="224"/>
      <c r="X52" s="224"/>
      <c r="AG52" t="s">
        <v>259</v>
      </c>
    </row>
    <row r="53" spans="1:60" outlineLevel="1" x14ac:dyDescent="0.25">
      <c r="A53" s="235">
        <v>21</v>
      </c>
      <c r="B53" s="236" t="s">
        <v>1482</v>
      </c>
      <c r="C53" s="253" t="s">
        <v>1483</v>
      </c>
      <c r="D53" s="237" t="s">
        <v>314</v>
      </c>
      <c r="E53" s="238">
        <v>33.22</v>
      </c>
      <c r="F53" s="239"/>
      <c r="G53" s="240">
        <f>ROUND(E53*F53,2)</f>
        <v>0</v>
      </c>
      <c r="H53" s="239"/>
      <c r="I53" s="240">
        <f>ROUND(E53*H53,2)</f>
        <v>0</v>
      </c>
      <c r="J53" s="239"/>
      <c r="K53" s="240">
        <f>ROUND(E53*J53,2)</f>
        <v>0</v>
      </c>
      <c r="L53" s="240">
        <v>21</v>
      </c>
      <c r="M53" s="240">
        <f>G53*(1+L53/100)</f>
        <v>0</v>
      </c>
      <c r="N53" s="240">
        <v>0</v>
      </c>
      <c r="O53" s="240">
        <f>ROUND(E53*N53,2)</f>
        <v>0</v>
      </c>
      <c r="P53" s="240">
        <v>0</v>
      </c>
      <c r="Q53" s="240">
        <f>ROUND(E53*P53,2)</f>
        <v>0</v>
      </c>
      <c r="R53" s="240" t="s">
        <v>1398</v>
      </c>
      <c r="S53" s="240" t="s">
        <v>263</v>
      </c>
      <c r="T53" s="241" t="s">
        <v>263</v>
      </c>
      <c r="U53" s="222">
        <v>0.28000000000000003</v>
      </c>
      <c r="V53" s="222">
        <f>ROUND(E53*U53,2)</f>
        <v>9.3000000000000007</v>
      </c>
      <c r="W53" s="222"/>
      <c r="X53" s="222" t="s">
        <v>285</v>
      </c>
      <c r="Y53" s="212"/>
      <c r="Z53" s="212"/>
      <c r="AA53" s="212"/>
      <c r="AB53" s="212"/>
      <c r="AC53" s="212"/>
      <c r="AD53" s="212"/>
      <c r="AE53" s="212"/>
      <c r="AF53" s="212"/>
      <c r="AG53" s="212" t="s">
        <v>286</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19"/>
      <c r="B54" s="220"/>
      <c r="C54" s="268" t="s">
        <v>1463</v>
      </c>
      <c r="D54" s="259"/>
      <c r="E54" s="260">
        <v>33.22</v>
      </c>
      <c r="F54" s="222"/>
      <c r="G54" s="222"/>
      <c r="H54" s="222"/>
      <c r="I54" s="222"/>
      <c r="J54" s="222"/>
      <c r="K54" s="222"/>
      <c r="L54" s="222"/>
      <c r="M54" s="222"/>
      <c r="N54" s="222"/>
      <c r="O54" s="222"/>
      <c r="P54" s="222"/>
      <c r="Q54" s="222"/>
      <c r="R54" s="222"/>
      <c r="S54" s="222"/>
      <c r="T54" s="222"/>
      <c r="U54" s="222"/>
      <c r="V54" s="222"/>
      <c r="W54" s="222"/>
      <c r="X54" s="222"/>
      <c r="Y54" s="212"/>
      <c r="Z54" s="212"/>
      <c r="AA54" s="212"/>
      <c r="AB54" s="212"/>
      <c r="AC54" s="212"/>
      <c r="AD54" s="212"/>
      <c r="AE54" s="212"/>
      <c r="AF54" s="212"/>
      <c r="AG54" s="212" t="s">
        <v>290</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5">
        <v>22</v>
      </c>
      <c r="B55" s="236" t="s">
        <v>1484</v>
      </c>
      <c r="C55" s="253" t="s">
        <v>1485</v>
      </c>
      <c r="D55" s="237" t="s">
        <v>314</v>
      </c>
      <c r="E55" s="238">
        <v>50.32</v>
      </c>
      <c r="F55" s="239"/>
      <c r="G55" s="240">
        <f>ROUND(E55*F55,2)</f>
        <v>0</v>
      </c>
      <c r="H55" s="239"/>
      <c r="I55" s="240">
        <f>ROUND(E55*H55,2)</f>
        <v>0</v>
      </c>
      <c r="J55" s="239"/>
      <c r="K55" s="240">
        <f>ROUND(E55*J55,2)</f>
        <v>0</v>
      </c>
      <c r="L55" s="240">
        <v>21</v>
      </c>
      <c r="M55" s="240">
        <f>G55*(1+L55/100)</f>
        <v>0</v>
      </c>
      <c r="N55" s="240">
        <v>0</v>
      </c>
      <c r="O55" s="240">
        <f>ROUND(E55*N55,2)</f>
        <v>0</v>
      </c>
      <c r="P55" s="240">
        <v>0</v>
      </c>
      <c r="Q55" s="240">
        <f>ROUND(E55*P55,2)</f>
        <v>0</v>
      </c>
      <c r="R55" s="240" t="s">
        <v>1398</v>
      </c>
      <c r="S55" s="240" t="s">
        <v>263</v>
      </c>
      <c r="T55" s="241" t="s">
        <v>263</v>
      </c>
      <c r="U55" s="222">
        <v>0.3</v>
      </c>
      <c r="V55" s="222">
        <f>ROUND(E55*U55,2)</f>
        <v>15.1</v>
      </c>
      <c r="W55" s="222"/>
      <c r="X55" s="222" t="s">
        <v>285</v>
      </c>
      <c r="Y55" s="212"/>
      <c r="Z55" s="212"/>
      <c r="AA55" s="212"/>
      <c r="AB55" s="212"/>
      <c r="AC55" s="212"/>
      <c r="AD55" s="212"/>
      <c r="AE55" s="212"/>
      <c r="AF55" s="212"/>
      <c r="AG55" s="212" t="s">
        <v>286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19"/>
      <c r="B56" s="220"/>
      <c r="C56" s="268" t="s">
        <v>1466</v>
      </c>
      <c r="D56" s="259"/>
      <c r="E56" s="260">
        <v>50.32</v>
      </c>
      <c r="F56" s="222"/>
      <c r="G56" s="222"/>
      <c r="H56" s="222"/>
      <c r="I56" s="222"/>
      <c r="J56" s="222"/>
      <c r="K56" s="222"/>
      <c r="L56" s="222"/>
      <c r="M56" s="222"/>
      <c r="N56" s="222"/>
      <c r="O56" s="222"/>
      <c r="P56" s="222"/>
      <c r="Q56" s="222"/>
      <c r="R56" s="222"/>
      <c r="S56" s="222"/>
      <c r="T56" s="222"/>
      <c r="U56" s="222"/>
      <c r="V56" s="222"/>
      <c r="W56" s="222"/>
      <c r="X56" s="222"/>
      <c r="Y56" s="212"/>
      <c r="Z56" s="212"/>
      <c r="AA56" s="212"/>
      <c r="AB56" s="212"/>
      <c r="AC56" s="212"/>
      <c r="AD56" s="212"/>
      <c r="AE56" s="212"/>
      <c r="AF56" s="212"/>
      <c r="AG56" s="212" t="s">
        <v>290</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35">
        <v>23</v>
      </c>
      <c r="B57" s="236" t="s">
        <v>1486</v>
      </c>
      <c r="C57" s="253" t="s">
        <v>1487</v>
      </c>
      <c r="D57" s="237" t="s">
        <v>335</v>
      </c>
      <c r="E57" s="238">
        <v>1</v>
      </c>
      <c r="F57" s="239"/>
      <c r="G57" s="240">
        <f>ROUND(E57*F57,2)</f>
        <v>0</v>
      </c>
      <c r="H57" s="239"/>
      <c r="I57" s="240">
        <f>ROUND(E57*H57,2)</f>
        <v>0</v>
      </c>
      <c r="J57" s="239"/>
      <c r="K57" s="240">
        <f>ROUND(E57*J57,2)</f>
        <v>0</v>
      </c>
      <c r="L57" s="240">
        <v>21</v>
      </c>
      <c r="M57" s="240">
        <f>G57*(1+L57/100)</f>
        <v>0</v>
      </c>
      <c r="N57" s="240">
        <v>0</v>
      </c>
      <c r="O57" s="240">
        <f>ROUND(E57*N57,2)</f>
        <v>0</v>
      </c>
      <c r="P57" s="240">
        <v>0</v>
      </c>
      <c r="Q57" s="240">
        <f>ROUND(E57*P57,2)</f>
        <v>0</v>
      </c>
      <c r="R57" s="240" t="s">
        <v>1398</v>
      </c>
      <c r="S57" s="240" t="s">
        <v>263</v>
      </c>
      <c r="T57" s="241" t="s">
        <v>263</v>
      </c>
      <c r="U57" s="222">
        <v>1.88</v>
      </c>
      <c r="V57" s="222">
        <f>ROUND(E57*U57,2)</f>
        <v>1.88</v>
      </c>
      <c r="W57" s="222"/>
      <c r="X57" s="222" t="s">
        <v>285</v>
      </c>
      <c r="Y57" s="212"/>
      <c r="Z57" s="212"/>
      <c r="AA57" s="212"/>
      <c r="AB57" s="212"/>
      <c r="AC57" s="212"/>
      <c r="AD57" s="212"/>
      <c r="AE57" s="212"/>
      <c r="AF57" s="212"/>
      <c r="AG57" s="212" t="s">
        <v>286</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19"/>
      <c r="B58" s="220"/>
      <c r="C58" s="268" t="s">
        <v>1469</v>
      </c>
      <c r="D58" s="259"/>
      <c r="E58" s="260">
        <v>1</v>
      </c>
      <c r="F58" s="222"/>
      <c r="G58" s="222"/>
      <c r="H58" s="222"/>
      <c r="I58" s="222"/>
      <c r="J58" s="222"/>
      <c r="K58" s="222"/>
      <c r="L58" s="222"/>
      <c r="M58" s="222"/>
      <c r="N58" s="222"/>
      <c r="O58" s="222"/>
      <c r="P58" s="222"/>
      <c r="Q58" s="222"/>
      <c r="R58" s="222"/>
      <c r="S58" s="222"/>
      <c r="T58" s="222"/>
      <c r="U58" s="222"/>
      <c r="V58" s="222"/>
      <c r="W58" s="222"/>
      <c r="X58" s="222"/>
      <c r="Y58" s="212"/>
      <c r="Z58" s="212"/>
      <c r="AA58" s="212"/>
      <c r="AB58" s="212"/>
      <c r="AC58" s="212"/>
      <c r="AD58" s="212"/>
      <c r="AE58" s="212"/>
      <c r="AF58" s="212"/>
      <c r="AG58" s="212" t="s">
        <v>290</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0.399999999999999" outlineLevel="1" x14ac:dyDescent="0.25">
      <c r="A59" s="244">
        <v>24</v>
      </c>
      <c r="B59" s="245" t="s">
        <v>1488</v>
      </c>
      <c r="C59" s="255" t="s">
        <v>1489</v>
      </c>
      <c r="D59" s="246" t="s">
        <v>335</v>
      </c>
      <c r="E59" s="247">
        <v>1</v>
      </c>
      <c r="F59" s="248"/>
      <c r="G59" s="249">
        <f>ROUND(E59*F59,2)</f>
        <v>0</v>
      </c>
      <c r="H59" s="248"/>
      <c r="I59" s="249">
        <f>ROUND(E59*H59,2)</f>
        <v>0</v>
      </c>
      <c r="J59" s="248"/>
      <c r="K59" s="249">
        <f>ROUND(E59*J59,2)</f>
        <v>0</v>
      </c>
      <c r="L59" s="249">
        <v>21</v>
      </c>
      <c r="M59" s="249">
        <f>G59*(1+L59/100)</f>
        <v>0</v>
      </c>
      <c r="N59" s="249">
        <v>0</v>
      </c>
      <c r="O59" s="249">
        <f>ROUND(E59*N59,2)</f>
        <v>0</v>
      </c>
      <c r="P59" s="249">
        <v>0</v>
      </c>
      <c r="Q59" s="249">
        <f>ROUND(E59*P59,2)</f>
        <v>0</v>
      </c>
      <c r="R59" s="249" t="s">
        <v>1398</v>
      </c>
      <c r="S59" s="249" t="s">
        <v>263</v>
      </c>
      <c r="T59" s="250" t="s">
        <v>263</v>
      </c>
      <c r="U59" s="222">
        <v>9.16</v>
      </c>
      <c r="V59" s="222">
        <f>ROUND(E59*U59,2)</f>
        <v>9.16</v>
      </c>
      <c r="W59" s="222"/>
      <c r="X59" s="222" t="s">
        <v>285</v>
      </c>
      <c r="Y59" s="212"/>
      <c r="Z59" s="212"/>
      <c r="AA59" s="212"/>
      <c r="AB59" s="212"/>
      <c r="AC59" s="212"/>
      <c r="AD59" s="212"/>
      <c r="AE59" s="212"/>
      <c r="AF59" s="212"/>
      <c r="AG59" s="212" t="s">
        <v>286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0.399999999999999" outlineLevel="1" x14ac:dyDescent="0.25">
      <c r="A60" s="235">
        <v>25</v>
      </c>
      <c r="B60" s="236" t="s">
        <v>1490</v>
      </c>
      <c r="C60" s="253" t="s">
        <v>1491</v>
      </c>
      <c r="D60" s="237" t="s">
        <v>314</v>
      </c>
      <c r="E60" s="238">
        <v>36.542000000000002</v>
      </c>
      <c r="F60" s="239"/>
      <c r="G60" s="240">
        <f>ROUND(E60*F60,2)</f>
        <v>0</v>
      </c>
      <c r="H60" s="239"/>
      <c r="I60" s="240">
        <f>ROUND(E60*H60,2)</f>
        <v>0</v>
      </c>
      <c r="J60" s="239"/>
      <c r="K60" s="240">
        <f>ROUND(E60*J60,2)</f>
        <v>0</v>
      </c>
      <c r="L60" s="240">
        <v>21</v>
      </c>
      <c r="M60" s="240">
        <f>G60*(1+L60/100)</f>
        <v>0</v>
      </c>
      <c r="N60" s="240">
        <v>1.98E-3</v>
      </c>
      <c r="O60" s="240">
        <f>ROUND(E60*N60,2)</f>
        <v>7.0000000000000007E-2</v>
      </c>
      <c r="P60" s="240">
        <v>0</v>
      </c>
      <c r="Q60" s="240">
        <f>ROUND(E60*P60,2)</f>
        <v>0</v>
      </c>
      <c r="R60" s="240" t="s">
        <v>1030</v>
      </c>
      <c r="S60" s="240" t="s">
        <v>263</v>
      </c>
      <c r="T60" s="241" t="s">
        <v>263</v>
      </c>
      <c r="U60" s="222">
        <v>0</v>
      </c>
      <c r="V60" s="222">
        <f>ROUND(E60*U60,2)</f>
        <v>0</v>
      </c>
      <c r="W60" s="222"/>
      <c r="X60" s="222" t="s">
        <v>759</v>
      </c>
      <c r="Y60" s="212"/>
      <c r="Z60" s="212"/>
      <c r="AA60" s="212"/>
      <c r="AB60" s="212"/>
      <c r="AC60" s="212"/>
      <c r="AD60" s="212"/>
      <c r="AE60" s="212"/>
      <c r="AF60" s="212"/>
      <c r="AG60" s="212" t="s">
        <v>1212</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19"/>
      <c r="B61" s="220"/>
      <c r="C61" s="268" t="s">
        <v>1492</v>
      </c>
      <c r="D61" s="259"/>
      <c r="E61" s="260">
        <v>36.542000000000002</v>
      </c>
      <c r="F61" s="222"/>
      <c r="G61" s="222"/>
      <c r="H61" s="222"/>
      <c r="I61" s="222"/>
      <c r="J61" s="222"/>
      <c r="K61" s="222"/>
      <c r="L61" s="222"/>
      <c r="M61" s="222"/>
      <c r="N61" s="222"/>
      <c r="O61" s="222"/>
      <c r="P61" s="222"/>
      <c r="Q61" s="222"/>
      <c r="R61" s="222"/>
      <c r="S61" s="222"/>
      <c r="T61" s="222"/>
      <c r="U61" s="222"/>
      <c r="V61" s="222"/>
      <c r="W61" s="222"/>
      <c r="X61" s="222"/>
      <c r="Y61" s="212"/>
      <c r="Z61" s="212"/>
      <c r="AA61" s="212"/>
      <c r="AB61" s="212"/>
      <c r="AC61" s="212"/>
      <c r="AD61" s="212"/>
      <c r="AE61" s="212"/>
      <c r="AF61" s="212"/>
      <c r="AG61" s="212" t="s">
        <v>290</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0.399999999999999" outlineLevel="1" x14ac:dyDescent="0.25">
      <c r="A62" s="235">
        <v>26</v>
      </c>
      <c r="B62" s="236" t="s">
        <v>1493</v>
      </c>
      <c r="C62" s="253" t="s">
        <v>1494</v>
      </c>
      <c r="D62" s="237" t="s">
        <v>314</v>
      </c>
      <c r="E62" s="238">
        <v>55.351999999999997</v>
      </c>
      <c r="F62" s="239"/>
      <c r="G62" s="240">
        <f>ROUND(E62*F62,2)</f>
        <v>0</v>
      </c>
      <c r="H62" s="239"/>
      <c r="I62" s="240">
        <f>ROUND(E62*H62,2)</f>
        <v>0</v>
      </c>
      <c r="J62" s="239"/>
      <c r="K62" s="240">
        <f>ROUND(E62*J62,2)</f>
        <v>0</v>
      </c>
      <c r="L62" s="240">
        <v>21</v>
      </c>
      <c r="M62" s="240">
        <f>G62*(1+L62/100)</f>
        <v>0</v>
      </c>
      <c r="N62" s="240">
        <v>2.48E-3</v>
      </c>
      <c r="O62" s="240">
        <f>ROUND(E62*N62,2)</f>
        <v>0.14000000000000001</v>
      </c>
      <c r="P62" s="240">
        <v>0</v>
      </c>
      <c r="Q62" s="240">
        <f>ROUND(E62*P62,2)</f>
        <v>0</v>
      </c>
      <c r="R62" s="240" t="s">
        <v>1030</v>
      </c>
      <c r="S62" s="240" t="s">
        <v>263</v>
      </c>
      <c r="T62" s="241" t="s">
        <v>263</v>
      </c>
      <c r="U62" s="222">
        <v>0</v>
      </c>
      <c r="V62" s="222">
        <f>ROUND(E62*U62,2)</f>
        <v>0</v>
      </c>
      <c r="W62" s="222"/>
      <c r="X62" s="222" t="s">
        <v>759</v>
      </c>
      <c r="Y62" s="212"/>
      <c r="Z62" s="212"/>
      <c r="AA62" s="212"/>
      <c r="AB62" s="212"/>
      <c r="AC62" s="212"/>
      <c r="AD62" s="212"/>
      <c r="AE62" s="212"/>
      <c r="AF62" s="212"/>
      <c r="AG62" s="212" t="s">
        <v>1212</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19"/>
      <c r="B63" s="220"/>
      <c r="C63" s="268" t="s">
        <v>1495</v>
      </c>
      <c r="D63" s="259"/>
      <c r="E63" s="260">
        <v>55.351999999999997</v>
      </c>
      <c r="F63" s="222"/>
      <c r="G63" s="222"/>
      <c r="H63" s="222"/>
      <c r="I63" s="222"/>
      <c r="J63" s="222"/>
      <c r="K63" s="222"/>
      <c r="L63" s="222"/>
      <c r="M63" s="222"/>
      <c r="N63" s="222"/>
      <c r="O63" s="222"/>
      <c r="P63" s="222"/>
      <c r="Q63" s="222"/>
      <c r="R63" s="222"/>
      <c r="S63" s="222"/>
      <c r="T63" s="222"/>
      <c r="U63" s="222"/>
      <c r="V63" s="222"/>
      <c r="W63" s="222"/>
      <c r="X63" s="222"/>
      <c r="Y63" s="212"/>
      <c r="Z63" s="212"/>
      <c r="AA63" s="212"/>
      <c r="AB63" s="212"/>
      <c r="AC63" s="212"/>
      <c r="AD63" s="212"/>
      <c r="AE63" s="212"/>
      <c r="AF63" s="212"/>
      <c r="AG63" s="212" t="s">
        <v>290</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5">
        <v>27</v>
      </c>
      <c r="B64" s="236" t="s">
        <v>1496</v>
      </c>
      <c r="C64" s="253" t="s">
        <v>1497</v>
      </c>
      <c r="D64" s="237" t="s">
        <v>335</v>
      </c>
      <c r="E64" s="238">
        <v>6</v>
      </c>
      <c r="F64" s="239"/>
      <c r="G64" s="240">
        <f>ROUND(E64*F64,2)</f>
        <v>0</v>
      </c>
      <c r="H64" s="239"/>
      <c r="I64" s="240">
        <f>ROUND(E64*H64,2)</f>
        <v>0</v>
      </c>
      <c r="J64" s="239"/>
      <c r="K64" s="240">
        <f>ROUND(E64*J64,2)</f>
        <v>0</v>
      </c>
      <c r="L64" s="240">
        <v>21</v>
      </c>
      <c r="M64" s="240">
        <f>G64*(1+L64/100)</f>
        <v>0</v>
      </c>
      <c r="N64" s="240">
        <v>0</v>
      </c>
      <c r="O64" s="240">
        <f>ROUND(E64*N64,2)</f>
        <v>0</v>
      </c>
      <c r="P64" s="240">
        <v>0</v>
      </c>
      <c r="Q64" s="240">
        <f>ROUND(E64*P64,2)</f>
        <v>0</v>
      </c>
      <c r="R64" s="240" t="s">
        <v>1030</v>
      </c>
      <c r="S64" s="240" t="s">
        <v>263</v>
      </c>
      <c r="T64" s="241" t="s">
        <v>263</v>
      </c>
      <c r="U64" s="222">
        <v>0</v>
      </c>
      <c r="V64" s="222">
        <f>ROUND(E64*U64,2)</f>
        <v>0</v>
      </c>
      <c r="W64" s="222"/>
      <c r="X64" s="222" t="s">
        <v>759</v>
      </c>
      <c r="Y64" s="212"/>
      <c r="Z64" s="212"/>
      <c r="AA64" s="212"/>
      <c r="AB64" s="212"/>
      <c r="AC64" s="212"/>
      <c r="AD64" s="212"/>
      <c r="AE64" s="212"/>
      <c r="AF64" s="212"/>
      <c r="AG64" s="212" t="s">
        <v>1212</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19"/>
      <c r="B65" s="220"/>
      <c r="C65" s="268" t="s">
        <v>1498</v>
      </c>
      <c r="D65" s="259"/>
      <c r="E65" s="260">
        <v>6</v>
      </c>
      <c r="F65" s="222"/>
      <c r="G65" s="222"/>
      <c r="H65" s="222"/>
      <c r="I65" s="222"/>
      <c r="J65" s="222"/>
      <c r="K65" s="222"/>
      <c r="L65" s="222"/>
      <c r="M65" s="222"/>
      <c r="N65" s="222"/>
      <c r="O65" s="222"/>
      <c r="P65" s="222"/>
      <c r="Q65" s="222"/>
      <c r="R65" s="222"/>
      <c r="S65" s="222"/>
      <c r="T65" s="222"/>
      <c r="U65" s="222"/>
      <c r="V65" s="222"/>
      <c r="W65" s="222"/>
      <c r="X65" s="222"/>
      <c r="Y65" s="212"/>
      <c r="Z65" s="212"/>
      <c r="AA65" s="212"/>
      <c r="AB65" s="212"/>
      <c r="AC65" s="212"/>
      <c r="AD65" s="212"/>
      <c r="AE65" s="212"/>
      <c r="AF65" s="212"/>
      <c r="AG65" s="212" t="s">
        <v>290</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4">
        <v>28</v>
      </c>
      <c r="B66" s="245" t="s">
        <v>1499</v>
      </c>
      <c r="C66" s="255" t="s">
        <v>1500</v>
      </c>
      <c r="D66" s="246" t="s">
        <v>335</v>
      </c>
      <c r="E66" s="247">
        <v>1</v>
      </c>
      <c r="F66" s="248"/>
      <c r="G66" s="249">
        <f>ROUND(E66*F66,2)</f>
        <v>0</v>
      </c>
      <c r="H66" s="248"/>
      <c r="I66" s="249">
        <f>ROUND(E66*H66,2)</f>
        <v>0</v>
      </c>
      <c r="J66" s="248"/>
      <c r="K66" s="249">
        <f>ROUND(E66*J66,2)</f>
        <v>0</v>
      </c>
      <c r="L66" s="249">
        <v>21</v>
      </c>
      <c r="M66" s="249">
        <f>G66*(1+L66/100)</f>
        <v>0</v>
      </c>
      <c r="N66" s="249">
        <v>6.3200000000000006E-2</v>
      </c>
      <c r="O66" s="249">
        <f>ROUND(E66*N66,2)</f>
        <v>0.06</v>
      </c>
      <c r="P66" s="249">
        <v>0</v>
      </c>
      <c r="Q66" s="249">
        <f>ROUND(E66*P66,2)</f>
        <v>0</v>
      </c>
      <c r="R66" s="249"/>
      <c r="S66" s="249" t="s">
        <v>315</v>
      </c>
      <c r="T66" s="250" t="s">
        <v>264</v>
      </c>
      <c r="U66" s="222">
        <v>0</v>
      </c>
      <c r="V66" s="222">
        <f>ROUND(E66*U66,2)</f>
        <v>0</v>
      </c>
      <c r="W66" s="222"/>
      <c r="X66" s="222" t="s">
        <v>759</v>
      </c>
      <c r="Y66" s="212"/>
      <c r="Z66" s="212"/>
      <c r="AA66" s="212"/>
      <c r="AB66" s="212"/>
      <c r="AC66" s="212"/>
      <c r="AD66" s="212"/>
      <c r="AE66" s="212"/>
      <c r="AF66" s="212"/>
      <c r="AG66" s="212" t="s">
        <v>1212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35">
        <v>29</v>
      </c>
      <c r="B67" s="236" t="s">
        <v>1501</v>
      </c>
      <c r="C67" s="253" t="s">
        <v>1502</v>
      </c>
      <c r="D67" s="237" t="s">
        <v>335</v>
      </c>
      <c r="E67" s="238">
        <v>1</v>
      </c>
      <c r="F67" s="239"/>
      <c r="G67" s="240">
        <f>ROUND(E67*F67,2)</f>
        <v>0</v>
      </c>
      <c r="H67" s="239"/>
      <c r="I67" s="240">
        <f>ROUND(E67*H67,2)</f>
        <v>0</v>
      </c>
      <c r="J67" s="239"/>
      <c r="K67" s="240">
        <f>ROUND(E67*J67,2)</f>
        <v>0</v>
      </c>
      <c r="L67" s="240">
        <v>21</v>
      </c>
      <c r="M67" s="240">
        <f>G67*(1+L67/100)</f>
        <v>0</v>
      </c>
      <c r="N67" s="240">
        <v>0.15160000000000001</v>
      </c>
      <c r="O67" s="240">
        <f>ROUND(E67*N67,2)</f>
        <v>0.15</v>
      </c>
      <c r="P67" s="240">
        <v>0</v>
      </c>
      <c r="Q67" s="240">
        <f>ROUND(E67*P67,2)</f>
        <v>0</v>
      </c>
      <c r="R67" s="240"/>
      <c r="S67" s="240" t="s">
        <v>315</v>
      </c>
      <c r="T67" s="241" t="s">
        <v>264</v>
      </c>
      <c r="U67" s="222">
        <v>0</v>
      </c>
      <c r="V67" s="222">
        <f>ROUND(E67*U67,2)</f>
        <v>0</v>
      </c>
      <c r="W67" s="222"/>
      <c r="X67" s="222" t="s">
        <v>759</v>
      </c>
      <c r="Y67" s="212"/>
      <c r="Z67" s="212"/>
      <c r="AA67" s="212"/>
      <c r="AB67" s="212"/>
      <c r="AC67" s="212"/>
      <c r="AD67" s="212"/>
      <c r="AE67" s="212"/>
      <c r="AF67" s="212"/>
      <c r="AG67" s="212" t="s">
        <v>1212</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19">
        <v>30</v>
      </c>
      <c r="B68" s="220" t="s">
        <v>1396</v>
      </c>
      <c r="C68" s="273" t="s">
        <v>1397</v>
      </c>
      <c r="D68" s="221" t="s">
        <v>0</v>
      </c>
      <c r="E68" s="266"/>
      <c r="F68" s="223"/>
      <c r="G68" s="222">
        <f>ROUND(E68*F68,2)</f>
        <v>0</v>
      </c>
      <c r="H68" s="223"/>
      <c r="I68" s="222">
        <f>ROUND(E68*H68,2)</f>
        <v>0</v>
      </c>
      <c r="J68" s="223"/>
      <c r="K68" s="222">
        <f>ROUND(E68*J68,2)</f>
        <v>0</v>
      </c>
      <c r="L68" s="222">
        <v>21</v>
      </c>
      <c r="M68" s="222">
        <f>G68*(1+L68/100)</f>
        <v>0</v>
      </c>
      <c r="N68" s="222">
        <v>0</v>
      </c>
      <c r="O68" s="222">
        <f>ROUND(E68*N68,2)</f>
        <v>0</v>
      </c>
      <c r="P68" s="222">
        <v>0</v>
      </c>
      <c r="Q68" s="222">
        <f>ROUND(E68*P68,2)</f>
        <v>0</v>
      </c>
      <c r="R68" s="222" t="s">
        <v>1398</v>
      </c>
      <c r="S68" s="222" t="s">
        <v>263</v>
      </c>
      <c r="T68" s="222" t="s">
        <v>263</v>
      </c>
      <c r="U68" s="222">
        <v>0</v>
      </c>
      <c r="V68" s="222">
        <f>ROUND(E68*U68,2)</f>
        <v>0</v>
      </c>
      <c r="W68" s="222"/>
      <c r="X68" s="222" t="s">
        <v>658</v>
      </c>
      <c r="Y68" s="212"/>
      <c r="Z68" s="212"/>
      <c r="AA68" s="212"/>
      <c r="AB68" s="212"/>
      <c r="AC68" s="212"/>
      <c r="AD68" s="212"/>
      <c r="AE68" s="212"/>
      <c r="AF68" s="212"/>
      <c r="AG68" s="212" t="s">
        <v>659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19"/>
      <c r="B69" s="220"/>
      <c r="C69" s="270" t="s">
        <v>689</v>
      </c>
      <c r="D69" s="265"/>
      <c r="E69" s="265"/>
      <c r="F69" s="265"/>
      <c r="G69" s="265"/>
      <c r="H69" s="222"/>
      <c r="I69" s="222"/>
      <c r="J69" s="222"/>
      <c r="K69" s="222"/>
      <c r="L69" s="222"/>
      <c r="M69" s="222"/>
      <c r="N69" s="222"/>
      <c r="O69" s="222"/>
      <c r="P69" s="222"/>
      <c r="Q69" s="222"/>
      <c r="R69" s="222"/>
      <c r="S69" s="222"/>
      <c r="T69" s="222"/>
      <c r="U69" s="222"/>
      <c r="V69" s="222"/>
      <c r="W69" s="222"/>
      <c r="X69" s="222"/>
      <c r="Y69" s="212"/>
      <c r="Z69" s="212"/>
      <c r="AA69" s="212"/>
      <c r="AB69" s="212"/>
      <c r="AC69" s="212"/>
      <c r="AD69" s="212"/>
      <c r="AE69" s="212"/>
      <c r="AF69" s="212"/>
      <c r="AG69" s="212" t="s">
        <v>288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x14ac:dyDescent="0.25">
      <c r="A70" s="3"/>
      <c r="B70" s="4"/>
      <c r="C70" s="256"/>
      <c r="D70" s="6"/>
      <c r="E70" s="3"/>
      <c r="F70" s="3"/>
      <c r="G70" s="3"/>
      <c r="H70" s="3"/>
      <c r="I70" s="3"/>
      <c r="J70" s="3"/>
      <c r="K70" s="3"/>
      <c r="L70" s="3"/>
      <c r="M70" s="3"/>
      <c r="N70" s="3"/>
      <c r="O70" s="3"/>
      <c r="P70" s="3"/>
      <c r="Q70" s="3"/>
      <c r="R70" s="3"/>
      <c r="S70" s="3"/>
      <c r="T70" s="3"/>
      <c r="U70" s="3"/>
      <c r="V70" s="3"/>
      <c r="W70" s="3"/>
      <c r="X70" s="3"/>
      <c r="AE70">
        <v>15</v>
      </c>
      <c r="AF70">
        <v>21</v>
      </c>
      <c r="AG70" t="s">
        <v>245</v>
      </c>
    </row>
    <row r="71" spans="1:60" x14ac:dyDescent="0.25">
      <c r="A71" s="215"/>
      <c r="B71" s="216" t="s">
        <v>29</v>
      </c>
      <c r="C71" s="257"/>
      <c r="D71" s="217"/>
      <c r="E71" s="218"/>
      <c r="F71" s="218"/>
      <c r="G71" s="251">
        <f>G8+G16+G31+G49+G52</f>
        <v>0</v>
      </c>
      <c r="H71" s="3"/>
      <c r="I71" s="3"/>
      <c r="J71" s="3"/>
      <c r="K71" s="3"/>
      <c r="L71" s="3"/>
      <c r="M71" s="3"/>
      <c r="N71" s="3"/>
      <c r="O71" s="3"/>
      <c r="P71" s="3"/>
      <c r="Q71" s="3"/>
      <c r="R71" s="3"/>
      <c r="S71" s="3"/>
      <c r="T71" s="3"/>
      <c r="U71" s="3"/>
      <c r="V71" s="3"/>
      <c r="W71" s="3"/>
      <c r="X71" s="3"/>
      <c r="AE71">
        <f>SUMIF(L7:L69,AE70,G7:G69)</f>
        <v>0</v>
      </c>
      <c r="AF71">
        <f>SUMIF(L7:L69,AF70,G7:G69)</f>
        <v>0</v>
      </c>
      <c r="AG71" t="s">
        <v>278</v>
      </c>
    </row>
    <row r="72" spans="1:60" x14ac:dyDescent="0.25">
      <c r="C72" s="258"/>
      <c r="D72" s="10"/>
      <c r="AG72" t="s">
        <v>279</v>
      </c>
    </row>
    <row r="73" spans="1:60" x14ac:dyDescent="0.25">
      <c r="D73" s="10"/>
    </row>
    <row r="74" spans="1:60" x14ac:dyDescent="0.25">
      <c r="D74" s="10"/>
    </row>
    <row r="75" spans="1:60" x14ac:dyDescent="0.25">
      <c r="D75" s="10"/>
    </row>
    <row r="76" spans="1:60" x14ac:dyDescent="0.25">
      <c r="D76" s="10"/>
    </row>
    <row r="77" spans="1:60" x14ac:dyDescent="0.25">
      <c r="D77" s="10"/>
    </row>
    <row r="78" spans="1:60" x14ac:dyDescent="0.25">
      <c r="D78" s="10"/>
    </row>
    <row r="79" spans="1:60" x14ac:dyDescent="0.25">
      <c r="D79" s="10"/>
    </row>
    <row r="80" spans="1:60"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r5uBOWqJADYCNn5ExdkjEVXEUhbTQAl8YSmXe+CGWwR0lyLbD7Jnvku68LZh/5LfsRAXpUEoXmkGLloe0cnFeA==" saltValue="4H+3HsYVSNOOprR8HuydxA==" spinCount="100000" sheet="1"/>
  <mergeCells count="11">
    <mergeCell ref="C18:G18"/>
    <mergeCell ref="C21:G21"/>
    <mergeCell ref="C45:G45"/>
    <mergeCell ref="C51:G51"/>
    <mergeCell ref="C69:G6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5CBA4-F35C-41D4-8A22-93D47260AC2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92</v>
      </c>
      <c r="C3" s="201" t="s">
        <v>93</v>
      </c>
      <c r="D3" s="199"/>
      <c r="E3" s="199"/>
      <c r="F3" s="199"/>
      <c r="G3" s="200"/>
      <c r="AC3" s="177" t="s">
        <v>233</v>
      </c>
      <c r="AG3" t="s">
        <v>235</v>
      </c>
    </row>
    <row r="4" spans="1:60" ht="25.05" customHeight="1" x14ac:dyDescent="0.25">
      <c r="A4" s="202" t="s">
        <v>9</v>
      </c>
      <c r="B4" s="203" t="s">
        <v>64</v>
      </c>
      <c r="C4" s="204" t="s">
        <v>93</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220</v>
      </c>
      <c r="C8" s="252" t="s">
        <v>93</v>
      </c>
      <c r="D8" s="227"/>
      <c r="E8" s="228"/>
      <c r="F8" s="229"/>
      <c r="G8" s="229">
        <f>SUMIF(AG9:AG14,"&lt;&gt;NOR",G9:G14)</f>
        <v>0</v>
      </c>
      <c r="H8" s="229"/>
      <c r="I8" s="229">
        <f>SUM(I9:I14)</f>
        <v>0</v>
      </c>
      <c r="J8" s="229"/>
      <c r="K8" s="229">
        <f>SUM(K9:K14)</f>
        <v>0</v>
      </c>
      <c r="L8" s="229"/>
      <c r="M8" s="229">
        <f>SUM(M9:M14)</f>
        <v>0</v>
      </c>
      <c r="N8" s="229"/>
      <c r="O8" s="229">
        <f>SUM(O9:O14)</f>
        <v>0</v>
      </c>
      <c r="P8" s="229"/>
      <c r="Q8" s="229">
        <f>SUM(Q9:Q14)</f>
        <v>0</v>
      </c>
      <c r="R8" s="229"/>
      <c r="S8" s="229"/>
      <c r="T8" s="230"/>
      <c r="U8" s="224"/>
      <c r="V8" s="224">
        <f>SUM(V9:V14)</f>
        <v>0</v>
      </c>
      <c r="W8" s="224"/>
      <c r="X8" s="224"/>
      <c r="AG8" t="s">
        <v>259</v>
      </c>
    </row>
    <row r="9" spans="1:60" outlineLevel="1" x14ac:dyDescent="0.25">
      <c r="A9" s="244">
        <v>1</v>
      </c>
      <c r="B9" s="245" t="s">
        <v>64</v>
      </c>
      <c r="C9" s="255" t="s">
        <v>1503</v>
      </c>
      <c r="D9" s="246" t="s">
        <v>758</v>
      </c>
      <c r="E9" s="247">
        <v>1</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66</v>
      </c>
      <c r="C10" s="255" t="s">
        <v>1504</v>
      </c>
      <c r="D10" s="246" t="s">
        <v>758</v>
      </c>
      <c r="E10" s="247">
        <v>1</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759</v>
      </c>
      <c r="Y10" s="212"/>
      <c r="Z10" s="212"/>
      <c r="AA10" s="212"/>
      <c r="AB10" s="212"/>
      <c r="AC10" s="212"/>
      <c r="AD10" s="212"/>
      <c r="AE10" s="212"/>
      <c r="AF10" s="212"/>
      <c r="AG10" s="212" t="s">
        <v>760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68</v>
      </c>
      <c r="C11" s="255" t="s">
        <v>1505</v>
      </c>
      <c r="D11" s="246" t="s">
        <v>758</v>
      </c>
      <c r="E11" s="247">
        <v>1</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759</v>
      </c>
      <c r="Y11" s="212"/>
      <c r="Z11" s="212"/>
      <c r="AA11" s="212"/>
      <c r="AB11" s="212"/>
      <c r="AC11" s="212"/>
      <c r="AD11" s="212"/>
      <c r="AE11" s="212"/>
      <c r="AF11" s="212"/>
      <c r="AG11" s="212" t="s">
        <v>760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4</v>
      </c>
      <c r="B12" s="245" t="s">
        <v>70</v>
      </c>
      <c r="C12" s="255" t="s">
        <v>1506</v>
      </c>
      <c r="D12" s="246" t="s">
        <v>758</v>
      </c>
      <c r="E12" s="247">
        <v>1</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759</v>
      </c>
      <c r="Y12" s="212"/>
      <c r="Z12" s="212"/>
      <c r="AA12" s="212"/>
      <c r="AB12" s="212"/>
      <c r="AC12" s="212"/>
      <c r="AD12" s="212"/>
      <c r="AE12" s="212"/>
      <c r="AF12" s="212"/>
      <c r="AG12" s="212" t="s">
        <v>760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5</v>
      </c>
      <c r="B13" s="245" t="s">
        <v>72</v>
      </c>
      <c r="C13" s="255" t="s">
        <v>1507</v>
      </c>
      <c r="D13" s="246" t="s">
        <v>758</v>
      </c>
      <c r="E13" s="247">
        <v>4</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759</v>
      </c>
      <c r="Y13" s="212"/>
      <c r="Z13" s="212"/>
      <c r="AA13" s="212"/>
      <c r="AB13" s="212"/>
      <c r="AC13" s="212"/>
      <c r="AD13" s="212"/>
      <c r="AE13" s="212"/>
      <c r="AF13" s="212"/>
      <c r="AG13" s="212" t="s">
        <v>760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35">
        <v>6</v>
      </c>
      <c r="B14" s="236" t="s">
        <v>74</v>
      </c>
      <c r="C14" s="253" t="s">
        <v>31</v>
      </c>
      <c r="D14" s="237" t="s">
        <v>911</v>
      </c>
      <c r="E14" s="238">
        <v>42</v>
      </c>
      <c r="F14" s="239"/>
      <c r="G14" s="240">
        <f>ROUND(E14*F14,2)</f>
        <v>0</v>
      </c>
      <c r="H14" s="239"/>
      <c r="I14" s="240">
        <f>ROUND(E14*H14,2)</f>
        <v>0</v>
      </c>
      <c r="J14" s="239"/>
      <c r="K14" s="240">
        <f>ROUND(E14*J14,2)</f>
        <v>0</v>
      </c>
      <c r="L14" s="240">
        <v>21</v>
      </c>
      <c r="M14" s="240">
        <f>G14*(1+L14/100)</f>
        <v>0</v>
      </c>
      <c r="N14" s="240">
        <v>0</v>
      </c>
      <c r="O14" s="240">
        <f>ROUND(E14*N14,2)</f>
        <v>0</v>
      </c>
      <c r="P14" s="240">
        <v>0</v>
      </c>
      <c r="Q14" s="240">
        <f>ROUND(E14*P14,2)</f>
        <v>0</v>
      </c>
      <c r="R14" s="240"/>
      <c r="S14" s="240" t="s">
        <v>315</v>
      </c>
      <c r="T14" s="241" t="s">
        <v>264</v>
      </c>
      <c r="U14" s="222">
        <v>0</v>
      </c>
      <c r="V14" s="222">
        <f>ROUND(E14*U14,2)</f>
        <v>0</v>
      </c>
      <c r="W14" s="222"/>
      <c r="X14" s="222" t="s">
        <v>285</v>
      </c>
      <c r="Y14" s="212"/>
      <c r="Z14" s="212"/>
      <c r="AA14" s="212"/>
      <c r="AB14" s="212"/>
      <c r="AC14" s="212"/>
      <c r="AD14" s="212"/>
      <c r="AE14" s="212"/>
      <c r="AF14" s="212"/>
      <c r="AG14" s="212" t="s">
        <v>737</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x14ac:dyDescent="0.25">
      <c r="A15" s="3"/>
      <c r="B15" s="4"/>
      <c r="C15" s="256"/>
      <c r="D15" s="6"/>
      <c r="E15" s="3"/>
      <c r="F15" s="3"/>
      <c r="G15" s="3"/>
      <c r="H15" s="3"/>
      <c r="I15" s="3"/>
      <c r="J15" s="3"/>
      <c r="K15" s="3"/>
      <c r="L15" s="3"/>
      <c r="M15" s="3"/>
      <c r="N15" s="3"/>
      <c r="O15" s="3"/>
      <c r="P15" s="3"/>
      <c r="Q15" s="3"/>
      <c r="R15" s="3"/>
      <c r="S15" s="3"/>
      <c r="T15" s="3"/>
      <c r="U15" s="3"/>
      <c r="V15" s="3"/>
      <c r="W15" s="3"/>
      <c r="X15" s="3"/>
      <c r="AE15">
        <v>15</v>
      </c>
      <c r="AF15">
        <v>21</v>
      </c>
      <c r="AG15" t="s">
        <v>245</v>
      </c>
    </row>
    <row r="16" spans="1:60" x14ac:dyDescent="0.25">
      <c r="A16" s="215"/>
      <c r="B16" s="216" t="s">
        <v>29</v>
      </c>
      <c r="C16" s="257"/>
      <c r="D16" s="217"/>
      <c r="E16" s="218"/>
      <c r="F16" s="218"/>
      <c r="G16" s="251">
        <f>G8</f>
        <v>0</v>
      </c>
      <c r="H16" s="3"/>
      <c r="I16" s="3"/>
      <c r="J16" s="3"/>
      <c r="K16" s="3"/>
      <c r="L16" s="3"/>
      <c r="M16" s="3"/>
      <c r="N16" s="3"/>
      <c r="O16" s="3"/>
      <c r="P16" s="3"/>
      <c r="Q16" s="3"/>
      <c r="R16" s="3"/>
      <c r="S16" s="3"/>
      <c r="T16" s="3"/>
      <c r="U16" s="3"/>
      <c r="V16" s="3"/>
      <c r="W16" s="3"/>
      <c r="X16" s="3"/>
      <c r="AE16">
        <f>SUMIF(L7:L14,AE15,G7:G14)</f>
        <v>0</v>
      </c>
      <c r="AF16">
        <f>SUMIF(L7:L14,AF15,G7:G14)</f>
        <v>0</v>
      </c>
      <c r="AG16" t="s">
        <v>278</v>
      </c>
    </row>
    <row r="17" spans="3:33" x14ac:dyDescent="0.25">
      <c r="C17" s="258"/>
      <c r="D17" s="10"/>
      <c r="AG17" t="s">
        <v>279</v>
      </c>
    </row>
    <row r="18" spans="3:33" x14ac:dyDescent="0.25">
      <c r="D18" s="10"/>
    </row>
    <row r="19" spans="3:33" x14ac:dyDescent="0.25">
      <c r="D19" s="10"/>
    </row>
    <row r="20" spans="3:33" x14ac:dyDescent="0.25">
      <c r="D20" s="10"/>
    </row>
    <row r="21" spans="3:33" x14ac:dyDescent="0.25">
      <c r="D21" s="10"/>
    </row>
    <row r="22" spans="3:33" x14ac:dyDescent="0.25">
      <c r="D22" s="10"/>
    </row>
    <row r="23" spans="3:33" x14ac:dyDescent="0.25">
      <c r="D23" s="10"/>
    </row>
    <row r="24" spans="3:33" x14ac:dyDescent="0.25">
      <c r="D24" s="10"/>
    </row>
    <row r="25" spans="3:33" x14ac:dyDescent="0.25">
      <c r="D25" s="10"/>
    </row>
    <row r="26" spans="3:33" x14ac:dyDescent="0.25">
      <c r="D26" s="10"/>
    </row>
    <row r="27" spans="3:33" x14ac:dyDescent="0.25">
      <c r="D27" s="10"/>
    </row>
    <row r="28" spans="3:33" x14ac:dyDescent="0.25">
      <c r="D28" s="10"/>
    </row>
    <row r="29" spans="3:33" x14ac:dyDescent="0.25">
      <c r="D29" s="10"/>
    </row>
    <row r="30" spans="3:33" x14ac:dyDescent="0.25">
      <c r="D30" s="10"/>
    </row>
    <row r="31" spans="3:33" x14ac:dyDescent="0.25">
      <c r="D31" s="10"/>
    </row>
    <row r="32" spans="3: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oeTgLERIfvBVIOrZHwoTS9hV9OgR0JMD9GaDvQWBVHr41RTHWWo7CNSoTzCh0uDV3oluW0hZPCSiuxWDDMGXhA==" saltValue="NkOG9SlMNP5rJ0eYKS8eh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092C1-95AB-43CD-83CE-7838B764C799}">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94</v>
      </c>
      <c r="C3" s="201" t="s">
        <v>95</v>
      </c>
      <c r="D3" s="199"/>
      <c r="E3" s="199"/>
      <c r="F3" s="199"/>
      <c r="G3" s="200"/>
      <c r="AC3" s="177" t="s">
        <v>233</v>
      </c>
      <c r="AG3" t="s">
        <v>235</v>
      </c>
    </row>
    <row r="4" spans="1:60" ht="25.05" customHeight="1" x14ac:dyDescent="0.25">
      <c r="A4" s="202" t="s">
        <v>9</v>
      </c>
      <c r="B4" s="203" t="s">
        <v>96</v>
      </c>
      <c r="C4" s="204" t="s">
        <v>97</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SUMIF(AG9:AG74,"&lt;&gt;NOR",G9:G74)</f>
        <v>0</v>
      </c>
      <c r="H8" s="229"/>
      <c r="I8" s="229">
        <f>SUM(I9:I74)</f>
        <v>0</v>
      </c>
      <c r="J8" s="229"/>
      <c r="K8" s="229">
        <f>SUM(K9:K74)</f>
        <v>0</v>
      </c>
      <c r="L8" s="229"/>
      <c r="M8" s="229">
        <f>SUM(M9:M74)</f>
        <v>0</v>
      </c>
      <c r="N8" s="229"/>
      <c r="O8" s="229">
        <f>SUM(O9:O74)</f>
        <v>0.03</v>
      </c>
      <c r="P8" s="229"/>
      <c r="Q8" s="229">
        <f>SUM(Q9:Q74)</f>
        <v>0</v>
      </c>
      <c r="R8" s="229"/>
      <c r="S8" s="229"/>
      <c r="T8" s="230"/>
      <c r="U8" s="224"/>
      <c r="V8" s="224">
        <f>SUM(V9:V74)</f>
        <v>619.63</v>
      </c>
      <c r="W8" s="224"/>
      <c r="X8" s="224"/>
      <c r="AG8" t="s">
        <v>259</v>
      </c>
    </row>
    <row r="9" spans="1:60" outlineLevel="1" x14ac:dyDescent="0.25">
      <c r="A9" s="235">
        <v>1</v>
      </c>
      <c r="B9" s="236" t="s">
        <v>1152</v>
      </c>
      <c r="C9" s="253" t="s">
        <v>1153</v>
      </c>
      <c r="D9" s="237" t="s">
        <v>283</v>
      </c>
      <c r="E9" s="238">
        <v>380.21</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1.34E-2</v>
      </c>
      <c r="V9" s="222">
        <f>ROUND(E9*U9,2)</f>
        <v>5.09</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1154</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42" t="str">
        <f>C10</f>
        <v>nebo lesní půdy, s vodorovným přemístěním na hromady v místě upotřebení nebo na dočasné či trvalé skládky se složením</v>
      </c>
      <c r="BB10" s="212"/>
      <c r="BC10" s="212"/>
      <c r="BD10" s="212"/>
      <c r="BE10" s="212"/>
      <c r="BF10" s="212"/>
      <c r="BG10" s="212"/>
      <c r="BH10" s="212"/>
    </row>
    <row r="11" spans="1:60" outlineLevel="1" x14ac:dyDescent="0.25">
      <c r="A11" s="219"/>
      <c r="B11" s="220"/>
      <c r="C11" s="268" t="s">
        <v>1273</v>
      </c>
      <c r="D11" s="259"/>
      <c r="E11" s="260"/>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19"/>
      <c r="B12" s="220"/>
      <c r="C12" s="271" t="s">
        <v>381</v>
      </c>
      <c r="D12" s="261"/>
      <c r="E12" s="262"/>
      <c r="F12" s="222"/>
      <c r="G12" s="222"/>
      <c r="H12" s="222"/>
      <c r="I12" s="222"/>
      <c r="J12" s="222"/>
      <c r="K12" s="222"/>
      <c r="L12" s="222"/>
      <c r="M12" s="222"/>
      <c r="N12" s="222"/>
      <c r="O12" s="222"/>
      <c r="P12" s="222"/>
      <c r="Q12" s="222"/>
      <c r="R12" s="222"/>
      <c r="S12" s="222"/>
      <c r="T12" s="222"/>
      <c r="U12" s="222"/>
      <c r="V12" s="222"/>
      <c r="W12" s="222"/>
      <c r="X12" s="222"/>
      <c r="Y12" s="212"/>
      <c r="Z12" s="212"/>
      <c r="AA12" s="212"/>
      <c r="AB12" s="212"/>
      <c r="AC12" s="212"/>
      <c r="AD12" s="212"/>
      <c r="AE12" s="212"/>
      <c r="AF12" s="212"/>
      <c r="AG12" s="212" t="s">
        <v>290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72" t="s">
        <v>1508</v>
      </c>
      <c r="D13" s="261"/>
      <c r="E13" s="262">
        <v>1062.05</v>
      </c>
      <c r="F13" s="222"/>
      <c r="G13" s="222"/>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290</v>
      </c>
      <c r="AH13" s="212">
        <v>2</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72" t="s">
        <v>1509</v>
      </c>
      <c r="D14" s="261"/>
      <c r="E14" s="262">
        <v>33</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2</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19"/>
      <c r="B15" s="220"/>
      <c r="C15" s="272" t="s">
        <v>1510</v>
      </c>
      <c r="D15" s="261"/>
      <c r="E15" s="262">
        <v>41</v>
      </c>
      <c r="F15" s="222"/>
      <c r="G15" s="222"/>
      <c r="H15" s="222"/>
      <c r="I15" s="222"/>
      <c r="J15" s="222"/>
      <c r="K15" s="222"/>
      <c r="L15" s="222"/>
      <c r="M15" s="222"/>
      <c r="N15" s="222"/>
      <c r="O15" s="222"/>
      <c r="P15" s="222"/>
      <c r="Q15" s="222"/>
      <c r="R15" s="222"/>
      <c r="S15" s="222"/>
      <c r="T15" s="222"/>
      <c r="U15" s="222"/>
      <c r="V15" s="222"/>
      <c r="W15" s="222"/>
      <c r="X15" s="222"/>
      <c r="Y15" s="212"/>
      <c r="Z15" s="212"/>
      <c r="AA15" s="212"/>
      <c r="AB15" s="212"/>
      <c r="AC15" s="212"/>
      <c r="AD15" s="212"/>
      <c r="AE15" s="212"/>
      <c r="AF15" s="212"/>
      <c r="AG15" s="212" t="s">
        <v>290</v>
      </c>
      <c r="AH15" s="212">
        <v>2</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19"/>
      <c r="B16" s="220"/>
      <c r="C16" s="272" t="s">
        <v>1511</v>
      </c>
      <c r="D16" s="261"/>
      <c r="E16" s="262">
        <v>765</v>
      </c>
      <c r="F16" s="222"/>
      <c r="G16" s="222"/>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290</v>
      </c>
      <c r="AH16" s="212">
        <v>2</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19"/>
      <c r="B17" s="220"/>
      <c r="C17" s="271" t="s">
        <v>386</v>
      </c>
      <c r="D17" s="261"/>
      <c r="E17" s="262"/>
      <c r="F17" s="222"/>
      <c r="G17" s="222"/>
      <c r="H17" s="222"/>
      <c r="I17" s="222"/>
      <c r="J17" s="222"/>
      <c r="K17" s="222"/>
      <c r="L17" s="222"/>
      <c r="M17" s="222"/>
      <c r="N17" s="222"/>
      <c r="O17" s="222"/>
      <c r="P17" s="222"/>
      <c r="Q17" s="222"/>
      <c r="R17" s="222"/>
      <c r="S17" s="222"/>
      <c r="T17" s="222"/>
      <c r="U17" s="222"/>
      <c r="V17" s="222"/>
      <c r="W17" s="222"/>
      <c r="X17" s="222"/>
      <c r="Y17" s="212"/>
      <c r="Z17" s="212"/>
      <c r="AA17" s="212"/>
      <c r="AB17" s="212"/>
      <c r="AC17" s="212"/>
      <c r="AD17" s="212"/>
      <c r="AE17" s="212"/>
      <c r="AF17" s="212"/>
      <c r="AG17" s="212" t="s">
        <v>290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8" t="s">
        <v>1512</v>
      </c>
      <c r="D18" s="259"/>
      <c r="E18" s="260">
        <v>380.21</v>
      </c>
      <c r="F18" s="222"/>
      <c r="G18" s="222"/>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290</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20.399999999999999" outlineLevel="1" x14ac:dyDescent="0.25">
      <c r="A19" s="235">
        <v>2</v>
      </c>
      <c r="B19" s="236" t="s">
        <v>1276</v>
      </c>
      <c r="C19" s="253" t="s">
        <v>1277</v>
      </c>
      <c r="D19" s="237" t="s">
        <v>283</v>
      </c>
      <c r="E19" s="238">
        <v>1158.5</v>
      </c>
      <c r="F19" s="239"/>
      <c r="G19" s="240">
        <f>ROUND(E19*F19,2)</f>
        <v>0</v>
      </c>
      <c r="H19" s="239"/>
      <c r="I19" s="240">
        <f>ROUND(E19*H19,2)</f>
        <v>0</v>
      </c>
      <c r="J19" s="239"/>
      <c r="K19" s="240">
        <f>ROUND(E19*J19,2)</f>
        <v>0</v>
      </c>
      <c r="L19" s="240">
        <v>21</v>
      </c>
      <c r="M19" s="240">
        <f>G19*(1+L19/100)</f>
        <v>0</v>
      </c>
      <c r="N19" s="240">
        <v>0</v>
      </c>
      <c r="O19" s="240">
        <f>ROUND(E19*N19,2)</f>
        <v>0</v>
      </c>
      <c r="P19" s="240">
        <v>0</v>
      </c>
      <c r="Q19" s="240">
        <f>ROUND(E19*P19,2)</f>
        <v>0</v>
      </c>
      <c r="R19" s="240" t="s">
        <v>284</v>
      </c>
      <c r="S19" s="240" t="s">
        <v>263</v>
      </c>
      <c r="T19" s="241" t="s">
        <v>263</v>
      </c>
      <c r="U19" s="222">
        <v>0.11700000000000001</v>
      </c>
      <c r="V19" s="222">
        <f>ROUND(E19*U19,2)</f>
        <v>135.54</v>
      </c>
      <c r="W19" s="222"/>
      <c r="X19" s="222" t="s">
        <v>285</v>
      </c>
      <c r="Y19" s="212"/>
      <c r="Z19" s="212"/>
      <c r="AA19" s="212"/>
      <c r="AB19" s="212"/>
      <c r="AC19" s="212"/>
      <c r="AD19" s="212"/>
      <c r="AE19" s="212"/>
      <c r="AF19" s="212"/>
      <c r="AG19" s="212" t="s">
        <v>286</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19"/>
      <c r="B20" s="220"/>
      <c r="C20" s="267" t="s">
        <v>1158</v>
      </c>
      <c r="D20" s="263"/>
      <c r="E20" s="263"/>
      <c r="F20" s="263"/>
      <c r="G20" s="263"/>
      <c r="H20" s="222"/>
      <c r="I20" s="222"/>
      <c r="J20" s="222"/>
      <c r="K20" s="222"/>
      <c r="L20" s="222"/>
      <c r="M20" s="222"/>
      <c r="N20" s="222"/>
      <c r="O20" s="222"/>
      <c r="P20" s="222"/>
      <c r="Q20" s="222"/>
      <c r="R20" s="222"/>
      <c r="S20" s="222"/>
      <c r="T20" s="222"/>
      <c r="U20" s="222"/>
      <c r="V20" s="222"/>
      <c r="W20" s="222"/>
      <c r="X20" s="222"/>
      <c r="Y20" s="212"/>
      <c r="Z20" s="212"/>
      <c r="AA20" s="212"/>
      <c r="AB20" s="212"/>
      <c r="AC20" s="212"/>
      <c r="AD20" s="212"/>
      <c r="AE20" s="212"/>
      <c r="AF20" s="212"/>
      <c r="AG20" s="212" t="s">
        <v>288</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19"/>
      <c r="B21" s="220"/>
      <c r="C21" s="268" t="s">
        <v>1273</v>
      </c>
      <c r="D21" s="259"/>
      <c r="E21" s="260"/>
      <c r="F21" s="222"/>
      <c r="G21" s="222"/>
      <c r="H21" s="222"/>
      <c r="I21" s="222"/>
      <c r="J21" s="222"/>
      <c r="K21" s="222"/>
      <c r="L21" s="222"/>
      <c r="M21" s="222"/>
      <c r="N21" s="222"/>
      <c r="O21" s="222"/>
      <c r="P21" s="222"/>
      <c r="Q21" s="222"/>
      <c r="R21" s="222"/>
      <c r="S21" s="222"/>
      <c r="T21" s="222"/>
      <c r="U21" s="222"/>
      <c r="V21" s="222"/>
      <c r="W21" s="222"/>
      <c r="X21" s="222"/>
      <c r="Y21" s="212"/>
      <c r="Z21" s="212"/>
      <c r="AA21" s="212"/>
      <c r="AB21" s="212"/>
      <c r="AC21" s="212"/>
      <c r="AD21" s="212"/>
      <c r="AE21" s="212"/>
      <c r="AF21" s="212"/>
      <c r="AG21" s="212" t="s">
        <v>290</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8" t="s">
        <v>1513</v>
      </c>
      <c r="D22" s="259"/>
      <c r="E22" s="260">
        <v>1146.2</v>
      </c>
      <c r="F22" s="222"/>
      <c r="G22" s="222"/>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290</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19"/>
      <c r="B23" s="220"/>
      <c r="C23" s="268" t="s">
        <v>1514</v>
      </c>
      <c r="D23" s="259"/>
      <c r="E23" s="260">
        <v>12.3</v>
      </c>
      <c r="F23" s="222"/>
      <c r="G23" s="222"/>
      <c r="H23" s="222"/>
      <c r="I23" s="222"/>
      <c r="J23" s="222"/>
      <c r="K23" s="222"/>
      <c r="L23" s="222"/>
      <c r="M23" s="222"/>
      <c r="N23" s="222"/>
      <c r="O23" s="222"/>
      <c r="P23" s="222"/>
      <c r="Q23" s="222"/>
      <c r="R23" s="222"/>
      <c r="S23" s="222"/>
      <c r="T23" s="222"/>
      <c r="U23" s="222"/>
      <c r="V23" s="222"/>
      <c r="W23" s="222"/>
      <c r="X23" s="222"/>
      <c r="Y23" s="212"/>
      <c r="Z23" s="212"/>
      <c r="AA23" s="212"/>
      <c r="AB23" s="212"/>
      <c r="AC23" s="212"/>
      <c r="AD23" s="212"/>
      <c r="AE23" s="212"/>
      <c r="AF23" s="212"/>
      <c r="AG23" s="212" t="s">
        <v>290</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0.399999999999999" outlineLevel="1" x14ac:dyDescent="0.25">
      <c r="A24" s="235">
        <v>3</v>
      </c>
      <c r="B24" s="236" t="s">
        <v>1161</v>
      </c>
      <c r="C24" s="253" t="s">
        <v>1162</v>
      </c>
      <c r="D24" s="237" t="s">
        <v>283</v>
      </c>
      <c r="E24" s="238">
        <v>579.25</v>
      </c>
      <c r="F24" s="239"/>
      <c r="G24" s="240">
        <f>ROUND(E24*F24,2)</f>
        <v>0</v>
      </c>
      <c r="H24" s="239"/>
      <c r="I24" s="240">
        <f>ROUND(E24*H24,2)</f>
        <v>0</v>
      </c>
      <c r="J24" s="239"/>
      <c r="K24" s="240">
        <f>ROUND(E24*J24,2)</f>
        <v>0</v>
      </c>
      <c r="L24" s="240">
        <v>21</v>
      </c>
      <c r="M24" s="240">
        <f>G24*(1+L24/100)</f>
        <v>0</v>
      </c>
      <c r="N24" s="240">
        <v>0</v>
      </c>
      <c r="O24" s="240">
        <f>ROUND(E24*N24,2)</f>
        <v>0</v>
      </c>
      <c r="P24" s="240">
        <v>0</v>
      </c>
      <c r="Q24" s="240">
        <f>ROUND(E24*P24,2)</f>
        <v>0</v>
      </c>
      <c r="R24" s="240" t="s">
        <v>284</v>
      </c>
      <c r="S24" s="240" t="s">
        <v>263</v>
      </c>
      <c r="T24" s="241" t="s">
        <v>263</v>
      </c>
      <c r="U24" s="222">
        <v>5.8000000000000003E-2</v>
      </c>
      <c r="V24" s="222">
        <f>ROUND(E24*U24,2)</f>
        <v>33.6</v>
      </c>
      <c r="W24" s="222"/>
      <c r="X24" s="222" t="s">
        <v>285</v>
      </c>
      <c r="Y24" s="212"/>
      <c r="Z24" s="212"/>
      <c r="AA24" s="212"/>
      <c r="AB24" s="212"/>
      <c r="AC24" s="212"/>
      <c r="AD24" s="212"/>
      <c r="AE24" s="212"/>
      <c r="AF24" s="212"/>
      <c r="AG24" s="212" t="s">
        <v>286</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19"/>
      <c r="B25" s="220"/>
      <c r="C25" s="267" t="s">
        <v>1158</v>
      </c>
      <c r="D25" s="263"/>
      <c r="E25" s="263"/>
      <c r="F25" s="263"/>
      <c r="G25" s="263"/>
      <c r="H25" s="222"/>
      <c r="I25" s="222"/>
      <c r="J25" s="222"/>
      <c r="K25" s="222"/>
      <c r="L25" s="222"/>
      <c r="M25" s="222"/>
      <c r="N25" s="222"/>
      <c r="O25" s="222"/>
      <c r="P25" s="222"/>
      <c r="Q25" s="222"/>
      <c r="R25" s="222"/>
      <c r="S25" s="222"/>
      <c r="T25" s="222"/>
      <c r="U25" s="222"/>
      <c r="V25" s="222"/>
      <c r="W25" s="222"/>
      <c r="X25" s="222"/>
      <c r="Y25" s="212"/>
      <c r="Z25" s="212"/>
      <c r="AA25" s="212"/>
      <c r="AB25" s="212"/>
      <c r="AC25" s="212"/>
      <c r="AD25" s="212"/>
      <c r="AE25" s="212"/>
      <c r="AF25" s="212"/>
      <c r="AG25" s="212" t="s">
        <v>288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19"/>
      <c r="B26" s="220"/>
      <c r="C26" s="268" t="s">
        <v>1515</v>
      </c>
      <c r="D26" s="259"/>
      <c r="E26" s="260">
        <v>579.25</v>
      </c>
      <c r="F26" s="222"/>
      <c r="G26" s="222"/>
      <c r="H26" s="222"/>
      <c r="I26" s="222"/>
      <c r="J26" s="222"/>
      <c r="K26" s="222"/>
      <c r="L26" s="222"/>
      <c r="M26" s="222"/>
      <c r="N26" s="222"/>
      <c r="O26" s="222"/>
      <c r="P26" s="222"/>
      <c r="Q26" s="222"/>
      <c r="R26" s="222"/>
      <c r="S26" s="222"/>
      <c r="T26" s="222"/>
      <c r="U26" s="222"/>
      <c r="V26" s="222"/>
      <c r="W26" s="222"/>
      <c r="X26" s="222"/>
      <c r="Y26" s="212"/>
      <c r="Z26" s="212"/>
      <c r="AA26" s="212"/>
      <c r="AB26" s="212"/>
      <c r="AC26" s="212"/>
      <c r="AD26" s="212"/>
      <c r="AE26" s="212"/>
      <c r="AF26" s="212"/>
      <c r="AG26" s="212" t="s">
        <v>290</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35">
        <v>4</v>
      </c>
      <c r="B27" s="236" t="s">
        <v>1166</v>
      </c>
      <c r="C27" s="253" t="s">
        <v>1167</v>
      </c>
      <c r="D27" s="237" t="s">
        <v>283</v>
      </c>
      <c r="E27" s="238">
        <v>114.31874999999999</v>
      </c>
      <c r="F27" s="239"/>
      <c r="G27" s="240">
        <f>ROUND(E27*F27,2)</f>
        <v>0</v>
      </c>
      <c r="H27" s="239"/>
      <c r="I27" s="240">
        <f>ROUND(E27*H27,2)</f>
        <v>0</v>
      </c>
      <c r="J27" s="239"/>
      <c r="K27" s="240">
        <f>ROUND(E27*J27,2)</f>
        <v>0</v>
      </c>
      <c r="L27" s="240">
        <v>21</v>
      </c>
      <c r="M27" s="240">
        <f>G27*(1+L27/100)</f>
        <v>0</v>
      </c>
      <c r="N27" s="240">
        <v>0</v>
      </c>
      <c r="O27" s="240">
        <f>ROUND(E27*N27,2)</f>
        <v>0</v>
      </c>
      <c r="P27" s="240">
        <v>0</v>
      </c>
      <c r="Q27" s="240">
        <f>ROUND(E27*P27,2)</f>
        <v>0</v>
      </c>
      <c r="R27" s="240" t="s">
        <v>284</v>
      </c>
      <c r="S27" s="240" t="s">
        <v>263</v>
      </c>
      <c r="T27" s="241" t="s">
        <v>263</v>
      </c>
      <c r="U27" s="222">
        <v>1.0999999999999999E-2</v>
      </c>
      <c r="V27" s="222">
        <f>ROUND(E27*U27,2)</f>
        <v>1.26</v>
      </c>
      <c r="W27" s="222"/>
      <c r="X27" s="222" t="s">
        <v>285</v>
      </c>
      <c r="Y27" s="212"/>
      <c r="Z27" s="212"/>
      <c r="AA27" s="212"/>
      <c r="AB27" s="212"/>
      <c r="AC27" s="212"/>
      <c r="AD27" s="212"/>
      <c r="AE27" s="212"/>
      <c r="AF27" s="212"/>
      <c r="AG27" s="212" t="s">
        <v>286</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19"/>
      <c r="B28" s="220"/>
      <c r="C28" s="267" t="s">
        <v>293</v>
      </c>
      <c r="D28" s="263"/>
      <c r="E28" s="263"/>
      <c r="F28" s="263"/>
      <c r="G28" s="263"/>
      <c r="H28" s="222"/>
      <c r="I28" s="222"/>
      <c r="J28" s="222"/>
      <c r="K28" s="222"/>
      <c r="L28" s="222"/>
      <c r="M28" s="222"/>
      <c r="N28" s="222"/>
      <c r="O28" s="222"/>
      <c r="P28" s="222"/>
      <c r="Q28" s="222"/>
      <c r="R28" s="222"/>
      <c r="S28" s="222"/>
      <c r="T28" s="222"/>
      <c r="U28" s="222"/>
      <c r="V28" s="222"/>
      <c r="W28" s="222"/>
      <c r="X28" s="222"/>
      <c r="Y28" s="212"/>
      <c r="Z28" s="212"/>
      <c r="AA28" s="212"/>
      <c r="AB28" s="212"/>
      <c r="AC28" s="212"/>
      <c r="AD28" s="212"/>
      <c r="AE28" s="212"/>
      <c r="AF28" s="212"/>
      <c r="AG28" s="212" t="s">
        <v>288</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68" t="s">
        <v>1516</v>
      </c>
      <c r="D29" s="259"/>
      <c r="E29" s="260">
        <v>114.31874999999999</v>
      </c>
      <c r="F29" s="222"/>
      <c r="G29" s="222"/>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290</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35">
        <v>5</v>
      </c>
      <c r="B30" s="236" t="s">
        <v>291</v>
      </c>
      <c r="C30" s="253" t="s">
        <v>292</v>
      </c>
      <c r="D30" s="237" t="s">
        <v>283</v>
      </c>
      <c r="E30" s="238">
        <v>1158.5</v>
      </c>
      <c r="F30" s="239"/>
      <c r="G30" s="240">
        <f>ROUND(E30*F30,2)</f>
        <v>0</v>
      </c>
      <c r="H30" s="239"/>
      <c r="I30" s="240">
        <f>ROUND(E30*H30,2)</f>
        <v>0</v>
      </c>
      <c r="J30" s="239"/>
      <c r="K30" s="240">
        <f>ROUND(E30*J30,2)</f>
        <v>0</v>
      </c>
      <c r="L30" s="240">
        <v>21</v>
      </c>
      <c r="M30" s="240">
        <f>G30*(1+L30/100)</f>
        <v>0</v>
      </c>
      <c r="N30" s="240">
        <v>0</v>
      </c>
      <c r="O30" s="240">
        <f>ROUND(E30*N30,2)</f>
        <v>0</v>
      </c>
      <c r="P30" s="240">
        <v>0</v>
      </c>
      <c r="Q30" s="240">
        <f>ROUND(E30*P30,2)</f>
        <v>0</v>
      </c>
      <c r="R30" s="240" t="s">
        <v>284</v>
      </c>
      <c r="S30" s="240" t="s">
        <v>263</v>
      </c>
      <c r="T30" s="241" t="s">
        <v>263</v>
      </c>
      <c r="U30" s="222">
        <v>1.0999999999999999E-2</v>
      </c>
      <c r="V30" s="222">
        <f>ROUND(E30*U30,2)</f>
        <v>12.74</v>
      </c>
      <c r="W30" s="222"/>
      <c r="X30" s="222" t="s">
        <v>285</v>
      </c>
      <c r="Y30" s="212"/>
      <c r="Z30" s="212"/>
      <c r="AA30" s="212"/>
      <c r="AB30" s="212"/>
      <c r="AC30" s="212"/>
      <c r="AD30" s="212"/>
      <c r="AE30" s="212"/>
      <c r="AF30" s="212"/>
      <c r="AG30" s="212" t="s">
        <v>286</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19"/>
      <c r="B31" s="220"/>
      <c r="C31" s="267" t="s">
        <v>293</v>
      </c>
      <c r="D31" s="263"/>
      <c r="E31" s="263"/>
      <c r="F31" s="263"/>
      <c r="G31" s="263"/>
      <c r="H31" s="222"/>
      <c r="I31" s="222"/>
      <c r="J31" s="222"/>
      <c r="K31" s="222"/>
      <c r="L31" s="222"/>
      <c r="M31" s="222"/>
      <c r="N31" s="222"/>
      <c r="O31" s="222"/>
      <c r="P31" s="222"/>
      <c r="Q31" s="222"/>
      <c r="R31" s="222"/>
      <c r="S31" s="222"/>
      <c r="T31" s="222"/>
      <c r="U31" s="222"/>
      <c r="V31" s="222"/>
      <c r="W31" s="222"/>
      <c r="X31" s="222"/>
      <c r="Y31" s="212"/>
      <c r="Z31" s="212"/>
      <c r="AA31" s="212"/>
      <c r="AB31" s="212"/>
      <c r="AC31" s="212"/>
      <c r="AD31" s="212"/>
      <c r="AE31" s="212"/>
      <c r="AF31" s="212"/>
      <c r="AG31" s="212" t="s">
        <v>288</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0.399999999999999" outlineLevel="1" x14ac:dyDescent="0.25">
      <c r="A32" s="235">
        <v>6</v>
      </c>
      <c r="B32" s="236" t="s">
        <v>1517</v>
      </c>
      <c r="C32" s="253" t="s">
        <v>1518</v>
      </c>
      <c r="D32" s="237" t="s">
        <v>283</v>
      </c>
      <c r="E32" s="238">
        <v>114.31874999999999</v>
      </c>
      <c r="F32" s="239"/>
      <c r="G32" s="240">
        <f>ROUND(E32*F32,2)</f>
        <v>0</v>
      </c>
      <c r="H32" s="239"/>
      <c r="I32" s="240">
        <f>ROUND(E32*H32,2)</f>
        <v>0</v>
      </c>
      <c r="J32" s="239"/>
      <c r="K32" s="240">
        <f>ROUND(E32*J32,2)</f>
        <v>0</v>
      </c>
      <c r="L32" s="240">
        <v>21</v>
      </c>
      <c r="M32" s="240">
        <f>G32*(1+L32/100)</f>
        <v>0</v>
      </c>
      <c r="N32" s="240">
        <v>0</v>
      </c>
      <c r="O32" s="240">
        <f>ROUND(E32*N32,2)</f>
        <v>0</v>
      </c>
      <c r="P32" s="240">
        <v>0</v>
      </c>
      <c r="Q32" s="240">
        <f>ROUND(E32*P32,2)</f>
        <v>0</v>
      </c>
      <c r="R32" s="240" t="s">
        <v>284</v>
      </c>
      <c r="S32" s="240" t="s">
        <v>263</v>
      </c>
      <c r="T32" s="241" t="s">
        <v>263</v>
      </c>
      <c r="U32" s="222">
        <v>5.2999999999999999E-2</v>
      </c>
      <c r="V32" s="222">
        <f>ROUND(E32*U32,2)</f>
        <v>6.06</v>
      </c>
      <c r="W32" s="222"/>
      <c r="X32" s="222" t="s">
        <v>285</v>
      </c>
      <c r="Y32" s="212"/>
      <c r="Z32" s="212"/>
      <c r="AA32" s="212"/>
      <c r="AB32" s="212"/>
      <c r="AC32" s="212"/>
      <c r="AD32" s="212"/>
      <c r="AE32" s="212"/>
      <c r="AF32" s="212"/>
      <c r="AG32" s="212" t="s">
        <v>286</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19"/>
      <c r="B33" s="220"/>
      <c r="C33" s="268" t="s">
        <v>1516</v>
      </c>
      <c r="D33" s="259"/>
      <c r="E33" s="260">
        <v>114.31874999999999</v>
      </c>
      <c r="F33" s="222"/>
      <c r="G33" s="222"/>
      <c r="H33" s="222"/>
      <c r="I33" s="222"/>
      <c r="J33" s="222"/>
      <c r="K33" s="222"/>
      <c r="L33" s="222"/>
      <c r="M33" s="222"/>
      <c r="N33" s="222"/>
      <c r="O33" s="222"/>
      <c r="P33" s="222"/>
      <c r="Q33" s="222"/>
      <c r="R33" s="222"/>
      <c r="S33" s="222"/>
      <c r="T33" s="222"/>
      <c r="U33" s="222"/>
      <c r="V33" s="222"/>
      <c r="W33" s="222"/>
      <c r="X33" s="222"/>
      <c r="Y33" s="212"/>
      <c r="Z33" s="212"/>
      <c r="AA33" s="212"/>
      <c r="AB33" s="212"/>
      <c r="AC33" s="212"/>
      <c r="AD33" s="212"/>
      <c r="AE33" s="212"/>
      <c r="AF33" s="212"/>
      <c r="AG33" s="212" t="s">
        <v>290</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0.399999999999999" outlineLevel="1" x14ac:dyDescent="0.25">
      <c r="A34" s="244">
        <v>7</v>
      </c>
      <c r="B34" s="245" t="s">
        <v>301</v>
      </c>
      <c r="C34" s="255" t="s">
        <v>302</v>
      </c>
      <c r="D34" s="246" t="s">
        <v>283</v>
      </c>
      <c r="E34" s="247">
        <v>1158.5</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t="s">
        <v>284</v>
      </c>
      <c r="S34" s="249" t="s">
        <v>263</v>
      </c>
      <c r="T34" s="250" t="s">
        <v>263</v>
      </c>
      <c r="U34" s="222">
        <v>8.9999999999999993E-3</v>
      </c>
      <c r="V34" s="222">
        <f>ROUND(E34*U34,2)</f>
        <v>10.43</v>
      </c>
      <c r="W34" s="222"/>
      <c r="X34" s="222" t="s">
        <v>285</v>
      </c>
      <c r="Y34" s="21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35">
        <v>8</v>
      </c>
      <c r="B35" s="236" t="s">
        <v>1519</v>
      </c>
      <c r="C35" s="253" t="s">
        <v>1520</v>
      </c>
      <c r="D35" s="237" t="s">
        <v>309</v>
      </c>
      <c r="E35" s="238">
        <v>148.875</v>
      </c>
      <c r="F35" s="239"/>
      <c r="G35" s="240">
        <f>ROUND(E35*F35,2)</f>
        <v>0</v>
      </c>
      <c r="H35" s="239"/>
      <c r="I35" s="240">
        <f>ROUND(E35*H35,2)</f>
        <v>0</v>
      </c>
      <c r="J35" s="239"/>
      <c r="K35" s="240">
        <f>ROUND(E35*J35,2)</f>
        <v>0</v>
      </c>
      <c r="L35" s="240">
        <v>21</v>
      </c>
      <c r="M35" s="240">
        <f>G35*(1+L35/100)</f>
        <v>0</v>
      </c>
      <c r="N35" s="240">
        <v>0</v>
      </c>
      <c r="O35" s="240">
        <f>ROUND(E35*N35,2)</f>
        <v>0</v>
      </c>
      <c r="P35" s="240">
        <v>0</v>
      </c>
      <c r="Q35" s="240">
        <f>ROUND(E35*P35,2)</f>
        <v>0</v>
      </c>
      <c r="R35" s="240" t="s">
        <v>1521</v>
      </c>
      <c r="S35" s="240" t="s">
        <v>263</v>
      </c>
      <c r="T35" s="241" t="s">
        <v>263</v>
      </c>
      <c r="U35" s="222">
        <v>0.06</v>
      </c>
      <c r="V35" s="222">
        <f>ROUND(E35*U35,2)</f>
        <v>8.93</v>
      </c>
      <c r="W35" s="222"/>
      <c r="X35" s="222" t="s">
        <v>285</v>
      </c>
      <c r="Y35" s="212"/>
      <c r="Z35" s="212"/>
      <c r="AA35" s="212"/>
      <c r="AB35" s="212"/>
      <c r="AC35" s="212"/>
      <c r="AD35" s="212"/>
      <c r="AE35" s="212"/>
      <c r="AF35" s="212"/>
      <c r="AG35" s="212" t="s">
        <v>286</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19"/>
      <c r="B36" s="220"/>
      <c r="C36" s="267" t="s">
        <v>1522</v>
      </c>
      <c r="D36" s="263"/>
      <c r="E36" s="263"/>
      <c r="F36" s="263"/>
      <c r="G36" s="263"/>
      <c r="H36" s="222"/>
      <c r="I36" s="222"/>
      <c r="J36" s="222"/>
      <c r="K36" s="222"/>
      <c r="L36" s="222"/>
      <c r="M36" s="222"/>
      <c r="N36" s="222"/>
      <c r="O36" s="222"/>
      <c r="P36" s="222"/>
      <c r="Q36" s="222"/>
      <c r="R36" s="222"/>
      <c r="S36" s="222"/>
      <c r="T36" s="222"/>
      <c r="U36" s="222"/>
      <c r="V36" s="222"/>
      <c r="W36" s="222"/>
      <c r="X36" s="222"/>
      <c r="Y36" s="212"/>
      <c r="Z36" s="212"/>
      <c r="AA36" s="212"/>
      <c r="AB36" s="212"/>
      <c r="AC36" s="212"/>
      <c r="AD36" s="212"/>
      <c r="AE36" s="212"/>
      <c r="AF36" s="212"/>
      <c r="AG36" s="212" t="s">
        <v>288</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19"/>
      <c r="B37" s="220"/>
      <c r="C37" s="268" t="s">
        <v>1523</v>
      </c>
      <c r="D37" s="259"/>
      <c r="E37" s="260">
        <v>89.375</v>
      </c>
      <c r="F37" s="222"/>
      <c r="G37" s="222"/>
      <c r="H37" s="222"/>
      <c r="I37" s="222"/>
      <c r="J37" s="222"/>
      <c r="K37" s="222"/>
      <c r="L37" s="222"/>
      <c r="M37" s="222"/>
      <c r="N37" s="222"/>
      <c r="O37" s="222"/>
      <c r="P37" s="222"/>
      <c r="Q37" s="222"/>
      <c r="R37" s="222"/>
      <c r="S37" s="222"/>
      <c r="T37" s="222"/>
      <c r="U37" s="222"/>
      <c r="V37" s="222"/>
      <c r="W37" s="222"/>
      <c r="X37" s="222"/>
      <c r="Y37" s="212"/>
      <c r="Z37" s="212"/>
      <c r="AA37" s="212"/>
      <c r="AB37" s="212"/>
      <c r="AC37" s="212"/>
      <c r="AD37" s="212"/>
      <c r="AE37" s="212"/>
      <c r="AF37" s="212"/>
      <c r="AG37" s="212" t="s">
        <v>290</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19"/>
      <c r="B38" s="220"/>
      <c r="C38" s="268" t="s">
        <v>1524</v>
      </c>
      <c r="D38" s="259"/>
      <c r="E38" s="260">
        <v>59.5</v>
      </c>
      <c r="F38" s="222"/>
      <c r="G38" s="222"/>
      <c r="H38" s="222"/>
      <c r="I38" s="222"/>
      <c r="J38" s="222"/>
      <c r="K38" s="222"/>
      <c r="L38" s="222"/>
      <c r="M38" s="222"/>
      <c r="N38" s="222"/>
      <c r="O38" s="222"/>
      <c r="P38" s="222"/>
      <c r="Q38" s="222"/>
      <c r="R38" s="222"/>
      <c r="S38" s="222"/>
      <c r="T38" s="222"/>
      <c r="U38" s="222"/>
      <c r="V38" s="222"/>
      <c r="W38" s="222"/>
      <c r="X38" s="222"/>
      <c r="Y38" s="212"/>
      <c r="Z38" s="212"/>
      <c r="AA38" s="212"/>
      <c r="AB38" s="212"/>
      <c r="AC38" s="212"/>
      <c r="AD38" s="212"/>
      <c r="AE38" s="212"/>
      <c r="AF38" s="212"/>
      <c r="AG38" s="212" t="s">
        <v>290</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35">
        <v>9</v>
      </c>
      <c r="B39" s="236" t="s">
        <v>1525</v>
      </c>
      <c r="C39" s="253" t="s">
        <v>1526</v>
      </c>
      <c r="D39" s="237" t="s">
        <v>309</v>
      </c>
      <c r="E39" s="238">
        <v>613.25</v>
      </c>
      <c r="F39" s="239"/>
      <c r="G39" s="240">
        <f>ROUND(E39*F39,2)</f>
        <v>0</v>
      </c>
      <c r="H39" s="239"/>
      <c r="I39" s="240">
        <f>ROUND(E39*H39,2)</f>
        <v>0</v>
      </c>
      <c r="J39" s="239"/>
      <c r="K39" s="240">
        <f>ROUND(E39*J39,2)</f>
        <v>0</v>
      </c>
      <c r="L39" s="240">
        <v>21</v>
      </c>
      <c r="M39" s="240">
        <f>G39*(1+L39/100)</f>
        <v>0</v>
      </c>
      <c r="N39" s="240">
        <v>0</v>
      </c>
      <c r="O39" s="240">
        <f>ROUND(E39*N39,2)</f>
        <v>0</v>
      </c>
      <c r="P39" s="240">
        <v>0</v>
      </c>
      <c r="Q39" s="240">
        <f>ROUND(E39*P39,2)</f>
        <v>0</v>
      </c>
      <c r="R39" s="240" t="s">
        <v>1521</v>
      </c>
      <c r="S39" s="240" t="s">
        <v>263</v>
      </c>
      <c r="T39" s="241" t="s">
        <v>263</v>
      </c>
      <c r="U39" s="222">
        <v>9.7000000000000003E-2</v>
      </c>
      <c r="V39" s="222">
        <f>ROUND(E39*U39,2)</f>
        <v>59.49</v>
      </c>
      <c r="W39" s="222"/>
      <c r="X39" s="222" t="s">
        <v>285</v>
      </c>
      <c r="Y39" s="212"/>
      <c r="Z39" s="212"/>
      <c r="AA39" s="212"/>
      <c r="AB39" s="212"/>
      <c r="AC39" s="212"/>
      <c r="AD39" s="212"/>
      <c r="AE39" s="212"/>
      <c r="AF39" s="212"/>
      <c r="AG39" s="212" t="s">
        <v>286</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19"/>
      <c r="B40" s="220"/>
      <c r="C40" s="267" t="s">
        <v>1522</v>
      </c>
      <c r="D40" s="263"/>
      <c r="E40" s="263"/>
      <c r="F40" s="263"/>
      <c r="G40" s="263"/>
      <c r="H40" s="222"/>
      <c r="I40" s="222"/>
      <c r="J40" s="222"/>
      <c r="K40" s="222"/>
      <c r="L40" s="222"/>
      <c r="M40" s="222"/>
      <c r="N40" s="222"/>
      <c r="O40" s="222"/>
      <c r="P40" s="222"/>
      <c r="Q40" s="222"/>
      <c r="R40" s="222"/>
      <c r="S40" s="222"/>
      <c r="T40" s="222"/>
      <c r="U40" s="222"/>
      <c r="V40" s="222"/>
      <c r="W40" s="222"/>
      <c r="X40" s="222"/>
      <c r="Y40" s="212"/>
      <c r="Z40" s="212"/>
      <c r="AA40" s="212"/>
      <c r="AB40" s="212"/>
      <c r="AC40" s="212"/>
      <c r="AD40" s="212"/>
      <c r="AE40" s="212"/>
      <c r="AF40" s="212"/>
      <c r="AG40" s="212" t="s">
        <v>288</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19"/>
      <c r="B41" s="220"/>
      <c r="C41" s="268" t="s">
        <v>1527</v>
      </c>
      <c r="D41" s="259"/>
      <c r="E41" s="260">
        <v>520.75</v>
      </c>
      <c r="F41" s="222"/>
      <c r="G41" s="222"/>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290</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19"/>
      <c r="B42" s="220"/>
      <c r="C42" s="268" t="s">
        <v>1528</v>
      </c>
      <c r="D42" s="259"/>
      <c r="E42" s="260">
        <v>29</v>
      </c>
      <c r="F42" s="222"/>
      <c r="G42" s="222"/>
      <c r="H42" s="222"/>
      <c r="I42" s="222"/>
      <c r="J42" s="222"/>
      <c r="K42" s="222"/>
      <c r="L42" s="222"/>
      <c r="M42" s="222"/>
      <c r="N42" s="222"/>
      <c r="O42" s="222"/>
      <c r="P42" s="222"/>
      <c r="Q42" s="222"/>
      <c r="R42" s="222"/>
      <c r="S42" s="222"/>
      <c r="T42" s="222"/>
      <c r="U42" s="222"/>
      <c r="V42" s="222"/>
      <c r="W42" s="222"/>
      <c r="X42" s="222"/>
      <c r="Y42" s="212"/>
      <c r="Z42" s="212"/>
      <c r="AA42" s="212"/>
      <c r="AB42" s="212"/>
      <c r="AC42" s="212"/>
      <c r="AD42" s="212"/>
      <c r="AE42" s="212"/>
      <c r="AF42" s="212"/>
      <c r="AG42" s="212" t="s">
        <v>290</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19"/>
      <c r="B43" s="220"/>
      <c r="C43" s="268" t="s">
        <v>1529</v>
      </c>
      <c r="D43" s="259"/>
      <c r="E43" s="260">
        <v>63.5</v>
      </c>
      <c r="F43" s="222"/>
      <c r="G43" s="222"/>
      <c r="H43" s="222"/>
      <c r="I43" s="222"/>
      <c r="J43" s="222"/>
      <c r="K43" s="222"/>
      <c r="L43" s="222"/>
      <c r="M43" s="222"/>
      <c r="N43" s="222"/>
      <c r="O43" s="222"/>
      <c r="P43" s="222"/>
      <c r="Q43" s="222"/>
      <c r="R43" s="222"/>
      <c r="S43" s="222"/>
      <c r="T43" s="222"/>
      <c r="U43" s="222"/>
      <c r="V43" s="222"/>
      <c r="W43" s="222"/>
      <c r="X43" s="222"/>
      <c r="Y43" s="212"/>
      <c r="Z43" s="212"/>
      <c r="AA43" s="212"/>
      <c r="AB43" s="212"/>
      <c r="AC43" s="212"/>
      <c r="AD43" s="212"/>
      <c r="AE43" s="212"/>
      <c r="AF43" s="212"/>
      <c r="AG43" s="212" t="s">
        <v>290</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35">
        <v>10</v>
      </c>
      <c r="B44" s="236" t="s">
        <v>307</v>
      </c>
      <c r="C44" s="253" t="s">
        <v>308</v>
      </c>
      <c r="D44" s="237" t="s">
        <v>309</v>
      </c>
      <c r="E44" s="238">
        <v>1136.05</v>
      </c>
      <c r="F44" s="239"/>
      <c r="G44" s="240">
        <f>ROUND(E44*F44,2)</f>
        <v>0</v>
      </c>
      <c r="H44" s="239"/>
      <c r="I44" s="240">
        <f>ROUND(E44*H44,2)</f>
        <v>0</v>
      </c>
      <c r="J44" s="239"/>
      <c r="K44" s="240">
        <f>ROUND(E44*J44,2)</f>
        <v>0</v>
      </c>
      <c r="L44" s="240">
        <v>21</v>
      </c>
      <c r="M44" s="240">
        <f>G44*(1+L44/100)</f>
        <v>0</v>
      </c>
      <c r="N44" s="240">
        <v>0</v>
      </c>
      <c r="O44" s="240">
        <f>ROUND(E44*N44,2)</f>
        <v>0</v>
      </c>
      <c r="P44" s="240">
        <v>0</v>
      </c>
      <c r="Q44" s="240">
        <f>ROUND(E44*P44,2)</f>
        <v>0</v>
      </c>
      <c r="R44" s="240" t="s">
        <v>284</v>
      </c>
      <c r="S44" s="240" t="s">
        <v>263</v>
      </c>
      <c r="T44" s="241" t="s">
        <v>263</v>
      </c>
      <c r="U44" s="222">
        <v>1.7999999999999999E-2</v>
      </c>
      <c r="V44" s="222">
        <f>ROUND(E44*U44,2)</f>
        <v>20.45</v>
      </c>
      <c r="W44" s="222"/>
      <c r="X44" s="222" t="s">
        <v>285</v>
      </c>
      <c r="Y44" s="212"/>
      <c r="Z44" s="212"/>
      <c r="AA44" s="212"/>
      <c r="AB44" s="212"/>
      <c r="AC44" s="212"/>
      <c r="AD44" s="212"/>
      <c r="AE44" s="212"/>
      <c r="AF44" s="212"/>
      <c r="AG44" s="212" t="s">
        <v>286</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19"/>
      <c r="B45" s="220"/>
      <c r="C45" s="267" t="s">
        <v>310</v>
      </c>
      <c r="D45" s="263"/>
      <c r="E45" s="263"/>
      <c r="F45" s="263"/>
      <c r="G45" s="263"/>
      <c r="H45" s="222"/>
      <c r="I45" s="222"/>
      <c r="J45" s="222"/>
      <c r="K45" s="222"/>
      <c r="L45" s="222"/>
      <c r="M45" s="222"/>
      <c r="N45" s="222"/>
      <c r="O45" s="222"/>
      <c r="P45" s="222"/>
      <c r="Q45" s="222"/>
      <c r="R45" s="222"/>
      <c r="S45" s="222"/>
      <c r="T45" s="222"/>
      <c r="U45" s="222"/>
      <c r="V45" s="222"/>
      <c r="W45" s="222"/>
      <c r="X45" s="222"/>
      <c r="Y45" s="212"/>
      <c r="Z45" s="212"/>
      <c r="AA45" s="212"/>
      <c r="AB45" s="212"/>
      <c r="AC45" s="212"/>
      <c r="AD45" s="212"/>
      <c r="AE45" s="212"/>
      <c r="AF45" s="212"/>
      <c r="AG45" s="212" t="s">
        <v>288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19"/>
      <c r="B46" s="220"/>
      <c r="C46" s="268" t="s">
        <v>1273</v>
      </c>
      <c r="D46" s="259"/>
      <c r="E46" s="260"/>
      <c r="F46" s="222"/>
      <c r="G46" s="222"/>
      <c r="H46" s="222"/>
      <c r="I46" s="222"/>
      <c r="J46" s="222"/>
      <c r="K46" s="222"/>
      <c r="L46" s="222"/>
      <c r="M46" s="222"/>
      <c r="N46" s="222"/>
      <c r="O46" s="222"/>
      <c r="P46" s="222"/>
      <c r="Q46" s="222"/>
      <c r="R46" s="222"/>
      <c r="S46" s="222"/>
      <c r="T46" s="222"/>
      <c r="U46" s="222"/>
      <c r="V46" s="222"/>
      <c r="W46" s="222"/>
      <c r="X46" s="222"/>
      <c r="Y46" s="212"/>
      <c r="Z46" s="212"/>
      <c r="AA46" s="212"/>
      <c r="AB46" s="212"/>
      <c r="AC46" s="212"/>
      <c r="AD46" s="212"/>
      <c r="AE46" s="212"/>
      <c r="AF46" s="212"/>
      <c r="AG46" s="212" t="s">
        <v>290</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19"/>
      <c r="B47" s="220"/>
      <c r="C47" s="268" t="s">
        <v>1530</v>
      </c>
      <c r="D47" s="259"/>
      <c r="E47" s="260">
        <v>1062.05</v>
      </c>
      <c r="F47" s="222"/>
      <c r="G47" s="222"/>
      <c r="H47" s="222"/>
      <c r="I47" s="222"/>
      <c r="J47" s="222"/>
      <c r="K47" s="222"/>
      <c r="L47" s="222"/>
      <c r="M47" s="222"/>
      <c r="N47" s="222"/>
      <c r="O47" s="222"/>
      <c r="P47" s="222"/>
      <c r="Q47" s="222"/>
      <c r="R47" s="222"/>
      <c r="S47" s="222"/>
      <c r="T47" s="222"/>
      <c r="U47" s="222"/>
      <c r="V47" s="222"/>
      <c r="W47" s="222"/>
      <c r="X47" s="222"/>
      <c r="Y47" s="212"/>
      <c r="Z47" s="212"/>
      <c r="AA47" s="212"/>
      <c r="AB47" s="212"/>
      <c r="AC47" s="212"/>
      <c r="AD47" s="212"/>
      <c r="AE47" s="212"/>
      <c r="AF47" s="212"/>
      <c r="AG47" s="212" t="s">
        <v>290</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19"/>
      <c r="B48" s="220"/>
      <c r="C48" s="268" t="s">
        <v>1531</v>
      </c>
      <c r="D48" s="259"/>
      <c r="E48" s="260">
        <v>33</v>
      </c>
      <c r="F48" s="222"/>
      <c r="G48" s="222"/>
      <c r="H48" s="222"/>
      <c r="I48" s="222"/>
      <c r="J48" s="222"/>
      <c r="K48" s="222"/>
      <c r="L48" s="222"/>
      <c r="M48" s="222"/>
      <c r="N48" s="222"/>
      <c r="O48" s="222"/>
      <c r="P48" s="222"/>
      <c r="Q48" s="222"/>
      <c r="R48" s="222"/>
      <c r="S48" s="222"/>
      <c r="T48" s="222"/>
      <c r="U48" s="222"/>
      <c r="V48" s="222"/>
      <c r="W48" s="222"/>
      <c r="X48" s="222"/>
      <c r="Y48" s="212"/>
      <c r="Z48" s="212"/>
      <c r="AA48" s="212"/>
      <c r="AB48" s="212"/>
      <c r="AC48" s="212"/>
      <c r="AD48" s="212"/>
      <c r="AE48" s="212"/>
      <c r="AF48" s="212"/>
      <c r="AG48" s="212" t="s">
        <v>290</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19"/>
      <c r="B49" s="220"/>
      <c r="C49" s="268" t="s">
        <v>1532</v>
      </c>
      <c r="D49" s="259"/>
      <c r="E49" s="260">
        <v>41</v>
      </c>
      <c r="F49" s="222"/>
      <c r="G49" s="222"/>
      <c r="H49" s="222"/>
      <c r="I49" s="222"/>
      <c r="J49" s="222"/>
      <c r="K49" s="222"/>
      <c r="L49" s="222"/>
      <c r="M49" s="222"/>
      <c r="N49" s="222"/>
      <c r="O49" s="222"/>
      <c r="P49" s="222"/>
      <c r="Q49" s="222"/>
      <c r="R49" s="222"/>
      <c r="S49" s="222"/>
      <c r="T49" s="222"/>
      <c r="U49" s="222"/>
      <c r="V49" s="222"/>
      <c r="W49" s="222"/>
      <c r="X49" s="222"/>
      <c r="Y49" s="212"/>
      <c r="Z49" s="212"/>
      <c r="AA49" s="212"/>
      <c r="AB49" s="212"/>
      <c r="AC49" s="212"/>
      <c r="AD49" s="212"/>
      <c r="AE49" s="212"/>
      <c r="AF49" s="212"/>
      <c r="AG49" s="212" t="s">
        <v>290</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0.399999999999999" outlineLevel="1" x14ac:dyDescent="0.25">
      <c r="A50" s="235">
        <v>11</v>
      </c>
      <c r="B50" s="236" t="s">
        <v>1533</v>
      </c>
      <c r="C50" s="253" t="s">
        <v>1534</v>
      </c>
      <c r="D50" s="237" t="s">
        <v>309</v>
      </c>
      <c r="E50" s="238">
        <v>148.875</v>
      </c>
      <c r="F50" s="239"/>
      <c r="G50" s="240">
        <f>ROUND(E50*F50,2)</f>
        <v>0</v>
      </c>
      <c r="H50" s="239"/>
      <c r="I50" s="240">
        <f>ROUND(E50*H50,2)</f>
        <v>0</v>
      </c>
      <c r="J50" s="239"/>
      <c r="K50" s="240">
        <f>ROUND(E50*J50,2)</f>
        <v>0</v>
      </c>
      <c r="L50" s="240">
        <v>21</v>
      </c>
      <c r="M50" s="240">
        <f>G50*(1+L50/100)</f>
        <v>0</v>
      </c>
      <c r="N50" s="240">
        <v>0</v>
      </c>
      <c r="O50" s="240">
        <f>ROUND(E50*N50,2)</f>
        <v>0</v>
      </c>
      <c r="P50" s="240">
        <v>0</v>
      </c>
      <c r="Q50" s="240">
        <f>ROUND(E50*P50,2)</f>
        <v>0</v>
      </c>
      <c r="R50" s="240" t="s">
        <v>284</v>
      </c>
      <c r="S50" s="240" t="s">
        <v>263</v>
      </c>
      <c r="T50" s="241" t="s">
        <v>263</v>
      </c>
      <c r="U50" s="222">
        <v>0.254</v>
      </c>
      <c r="V50" s="222">
        <f>ROUND(E50*U50,2)</f>
        <v>37.81</v>
      </c>
      <c r="W50" s="222"/>
      <c r="X50" s="222" t="s">
        <v>285</v>
      </c>
      <c r="Y50" s="212"/>
      <c r="Z50" s="212"/>
      <c r="AA50" s="212"/>
      <c r="AB50" s="212"/>
      <c r="AC50" s="212"/>
      <c r="AD50" s="212"/>
      <c r="AE50" s="212"/>
      <c r="AF50" s="212"/>
      <c r="AG50" s="212" t="s">
        <v>286</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19"/>
      <c r="B51" s="220"/>
      <c r="C51" s="267" t="s">
        <v>1535</v>
      </c>
      <c r="D51" s="263"/>
      <c r="E51" s="263"/>
      <c r="F51" s="263"/>
      <c r="G51" s="263"/>
      <c r="H51" s="222"/>
      <c r="I51" s="222"/>
      <c r="J51" s="222"/>
      <c r="K51" s="222"/>
      <c r="L51" s="222"/>
      <c r="M51" s="222"/>
      <c r="N51" s="222"/>
      <c r="O51" s="222"/>
      <c r="P51" s="222"/>
      <c r="Q51" s="222"/>
      <c r="R51" s="222"/>
      <c r="S51" s="222"/>
      <c r="T51" s="222"/>
      <c r="U51" s="222"/>
      <c r="V51" s="222"/>
      <c r="W51" s="222"/>
      <c r="X51" s="222"/>
      <c r="Y51" s="212"/>
      <c r="Z51" s="212"/>
      <c r="AA51" s="212"/>
      <c r="AB51" s="212"/>
      <c r="AC51" s="212"/>
      <c r="AD51" s="212"/>
      <c r="AE51" s="212"/>
      <c r="AF51" s="212"/>
      <c r="AG51" s="212" t="s">
        <v>288</v>
      </c>
      <c r="AH51" s="212"/>
      <c r="AI51" s="212"/>
      <c r="AJ51" s="212"/>
      <c r="AK51" s="212"/>
      <c r="AL51" s="212"/>
      <c r="AM51" s="212"/>
      <c r="AN51" s="212"/>
      <c r="AO51" s="212"/>
      <c r="AP51" s="212"/>
      <c r="AQ51" s="212"/>
      <c r="AR51" s="212"/>
      <c r="AS51" s="212"/>
      <c r="AT51" s="212"/>
      <c r="AU51" s="212"/>
      <c r="AV51" s="212"/>
      <c r="AW51" s="212"/>
      <c r="AX51" s="212"/>
      <c r="AY51" s="212"/>
      <c r="AZ51" s="212"/>
      <c r="BA51" s="242" t="str">
        <f>C51</f>
        <v>s případným nutným přemístěním hromad nebo dočasných skládek na místo potřeby ze vzdálenosti do 30 m, v rovině nebo ve svahu do 1 : 5,</v>
      </c>
      <c r="BB51" s="212"/>
      <c r="BC51" s="212"/>
      <c r="BD51" s="212"/>
      <c r="BE51" s="212"/>
      <c r="BF51" s="212"/>
      <c r="BG51" s="212"/>
      <c r="BH51" s="212"/>
    </row>
    <row r="52" spans="1:60" outlineLevel="1" x14ac:dyDescent="0.25">
      <c r="A52" s="219"/>
      <c r="B52" s="220"/>
      <c r="C52" s="268" t="s">
        <v>1523</v>
      </c>
      <c r="D52" s="259"/>
      <c r="E52" s="260">
        <v>89.375</v>
      </c>
      <c r="F52" s="222"/>
      <c r="G52" s="222"/>
      <c r="H52" s="222"/>
      <c r="I52" s="222"/>
      <c r="J52" s="222"/>
      <c r="K52" s="222"/>
      <c r="L52" s="222"/>
      <c r="M52" s="222"/>
      <c r="N52" s="222"/>
      <c r="O52" s="222"/>
      <c r="P52" s="222"/>
      <c r="Q52" s="222"/>
      <c r="R52" s="222"/>
      <c r="S52" s="222"/>
      <c r="T52" s="222"/>
      <c r="U52" s="222"/>
      <c r="V52" s="222"/>
      <c r="W52" s="222"/>
      <c r="X52" s="222"/>
      <c r="Y52" s="212"/>
      <c r="Z52" s="212"/>
      <c r="AA52" s="212"/>
      <c r="AB52" s="212"/>
      <c r="AC52" s="212"/>
      <c r="AD52" s="212"/>
      <c r="AE52" s="212"/>
      <c r="AF52" s="212"/>
      <c r="AG52" s="212" t="s">
        <v>290</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19"/>
      <c r="B53" s="220"/>
      <c r="C53" s="268" t="s">
        <v>1524</v>
      </c>
      <c r="D53" s="259"/>
      <c r="E53" s="260">
        <v>59.5</v>
      </c>
      <c r="F53" s="222"/>
      <c r="G53" s="222"/>
      <c r="H53" s="222"/>
      <c r="I53" s="222"/>
      <c r="J53" s="222"/>
      <c r="K53" s="222"/>
      <c r="L53" s="222"/>
      <c r="M53" s="222"/>
      <c r="N53" s="222"/>
      <c r="O53" s="222"/>
      <c r="P53" s="222"/>
      <c r="Q53" s="222"/>
      <c r="R53" s="222"/>
      <c r="S53" s="222"/>
      <c r="T53" s="222"/>
      <c r="U53" s="222"/>
      <c r="V53" s="222"/>
      <c r="W53" s="222"/>
      <c r="X53" s="222"/>
      <c r="Y53" s="212"/>
      <c r="Z53" s="212"/>
      <c r="AA53" s="212"/>
      <c r="AB53" s="212"/>
      <c r="AC53" s="212"/>
      <c r="AD53" s="212"/>
      <c r="AE53" s="212"/>
      <c r="AF53" s="212"/>
      <c r="AG53" s="212" t="s">
        <v>290</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35">
        <v>12</v>
      </c>
      <c r="B54" s="236" t="s">
        <v>1536</v>
      </c>
      <c r="C54" s="253" t="s">
        <v>1537</v>
      </c>
      <c r="D54" s="237" t="s">
        <v>309</v>
      </c>
      <c r="E54" s="238">
        <v>613.25</v>
      </c>
      <c r="F54" s="239"/>
      <c r="G54" s="240">
        <f>ROUND(E54*F54,2)</f>
        <v>0</v>
      </c>
      <c r="H54" s="239"/>
      <c r="I54" s="240">
        <f>ROUND(E54*H54,2)</f>
        <v>0</v>
      </c>
      <c r="J54" s="239"/>
      <c r="K54" s="240">
        <f>ROUND(E54*J54,2)</f>
        <v>0</v>
      </c>
      <c r="L54" s="240">
        <v>21</v>
      </c>
      <c r="M54" s="240">
        <f>G54*(1+L54/100)</f>
        <v>0</v>
      </c>
      <c r="N54" s="240">
        <v>0</v>
      </c>
      <c r="O54" s="240">
        <f>ROUND(E54*N54,2)</f>
        <v>0</v>
      </c>
      <c r="P54" s="240">
        <v>0</v>
      </c>
      <c r="Q54" s="240">
        <f>ROUND(E54*P54,2)</f>
        <v>0</v>
      </c>
      <c r="R54" s="240" t="s">
        <v>284</v>
      </c>
      <c r="S54" s="240" t="s">
        <v>263</v>
      </c>
      <c r="T54" s="241" t="s">
        <v>263</v>
      </c>
      <c r="U54" s="222">
        <v>0.128</v>
      </c>
      <c r="V54" s="222">
        <f>ROUND(E54*U54,2)</f>
        <v>78.5</v>
      </c>
      <c r="W54" s="222"/>
      <c r="X54" s="222" t="s">
        <v>285</v>
      </c>
      <c r="Y54" s="212"/>
      <c r="Z54" s="212"/>
      <c r="AA54" s="212"/>
      <c r="AB54" s="212"/>
      <c r="AC54" s="212"/>
      <c r="AD54" s="212"/>
      <c r="AE54" s="212"/>
      <c r="AF54" s="212"/>
      <c r="AG54" s="212" t="s">
        <v>286</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19"/>
      <c r="B55" s="220"/>
      <c r="C55" s="267" t="s">
        <v>1538</v>
      </c>
      <c r="D55" s="263"/>
      <c r="E55" s="263"/>
      <c r="F55" s="263"/>
      <c r="G55" s="263"/>
      <c r="H55" s="222"/>
      <c r="I55" s="222"/>
      <c r="J55" s="222"/>
      <c r="K55" s="222"/>
      <c r="L55" s="222"/>
      <c r="M55" s="222"/>
      <c r="N55" s="222"/>
      <c r="O55" s="222"/>
      <c r="P55" s="222"/>
      <c r="Q55" s="222"/>
      <c r="R55" s="222"/>
      <c r="S55" s="222"/>
      <c r="T55" s="222"/>
      <c r="U55" s="222"/>
      <c r="V55" s="222"/>
      <c r="W55" s="222"/>
      <c r="X55" s="222"/>
      <c r="Y55" s="212"/>
      <c r="Z55" s="212"/>
      <c r="AA55" s="212"/>
      <c r="AB55" s="212"/>
      <c r="AC55" s="212"/>
      <c r="AD55" s="212"/>
      <c r="AE55" s="212"/>
      <c r="AF55" s="212"/>
      <c r="AG55" s="212" t="s">
        <v>288</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19"/>
      <c r="B56" s="220"/>
      <c r="C56" s="268" t="s">
        <v>1527</v>
      </c>
      <c r="D56" s="259"/>
      <c r="E56" s="260">
        <v>520.75</v>
      </c>
      <c r="F56" s="222"/>
      <c r="G56" s="222"/>
      <c r="H56" s="222"/>
      <c r="I56" s="222"/>
      <c r="J56" s="222"/>
      <c r="K56" s="222"/>
      <c r="L56" s="222"/>
      <c r="M56" s="222"/>
      <c r="N56" s="222"/>
      <c r="O56" s="222"/>
      <c r="P56" s="222"/>
      <c r="Q56" s="222"/>
      <c r="R56" s="222"/>
      <c r="S56" s="222"/>
      <c r="T56" s="222"/>
      <c r="U56" s="222"/>
      <c r="V56" s="222"/>
      <c r="W56" s="222"/>
      <c r="X56" s="222"/>
      <c r="Y56" s="212"/>
      <c r="Z56" s="212"/>
      <c r="AA56" s="212"/>
      <c r="AB56" s="212"/>
      <c r="AC56" s="212"/>
      <c r="AD56" s="212"/>
      <c r="AE56" s="212"/>
      <c r="AF56" s="212"/>
      <c r="AG56" s="212" t="s">
        <v>290</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19"/>
      <c r="B57" s="220"/>
      <c r="C57" s="268" t="s">
        <v>1528</v>
      </c>
      <c r="D57" s="259"/>
      <c r="E57" s="260">
        <v>29</v>
      </c>
      <c r="F57" s="222"/>
      <c r="G57" s="222"/>
      <c r="H57" s="222"/>
      <c r="I57" s="222"/>
      <c r="J57" s="222"/>
      <c r="K57" s="222"/>
      <c r="L57" s="222"/>
      <c r="M57" s="222"/>
      <c r="N57" s="222"/>
      <c r="O57" s="222"/>
      <c r="P57" s="222"/>
      <c r="Q57" s="222"/>
      <c r="R57" s="222"/>
      <c r="S57" s="222"/>
      <c r="T57" s="222"/>
      <c r="U57" s="222"/>
      <c r="V57" s="222"/>
      <c r="W57" s="222"/>
      <c r="X57" s="222"/>
      <c r="Y57" s="212"/>
      <c r="Z57" s="212"/>
      <c r="AA57" s="212"/>
      <c r="AB57" s="212"/>
      <c r="AC57" s="212"/>
      <c r="AD57" s="212"/>
      <c r="AE57" s="212"/>
      <c r="AF57" s="212"/>
      <c r="AG57" s="212" t="s">
        <v>290</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19"/>
      <c r="B58" s="220"/>
      <c r="C58" s="268" t="s">
        <v>1529</v>
      </c>
      <c r="D58" s="259"/>
      <c r="E58" s="260">
        <v>63.5</v>
      </c>
      <c r="F58" s="222"/>
      <c r="G58" s="222"/>
      <c r="H58" s="222"/>
      <c r="I58" s="222"/>
      <c r="J58" s="222"/>
      <c r="K58" s="222"/>
      <c r="L58" s="222"/>
      <c r="M58" s="222"/>
      <c r="N58" s="222"/>
      <c r="O58" s="222"/>
      <c r="P58" s="222"/>
      <c r="Q58" s="222"/>
      <c r="R58" s="222"/>
      <c r="S58" s="222"/>
      <c r="T58" s="222"/>
      <c r="U58" s="222"/>
      <c r="V58" s="222"/>
      <c r="W58" s="222"/>
      <c r="X58" s="222"/>
      <c r="Y58" s="212"/>
      <c r="Z58" s="212"/>
      <c r="AA58" s="212"/>
      <c r="AB58" s="212"/>
      <c r="AC58" s="212"/>
      <c r="AD58" s="212"/>
      <c r="AE58" s="212"/>
      <c r="AF58" s="212"/>
      <c r="AG58" s="212" t="s">
        <v>290</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0.399999999999999" outlineLevel="1" x14ac:dyDescent="0.25">
      <c r="A59" s="235">
        <v>13</v>
      </c>
      <c r="B59" s="236" t="s">
        <v>1539</v>
      </c>
      <c r="C59" s="253" t="s">
        <v>1540</v>
      </c>
      <c r="D59" s="237" t="s">
        <v>309</v>
      </c>
      <c r="E59" s="238">
        <v>613.25</v>
      </c>
      <c r="F59" s="239"/>
      <c r="G59" s="240">
        <f>ROUND(E59*F59,2)</f>
        <v>0</v>
      </c>
      <c r="H59" s="239"/>
      <c r="I59" s="240">
        <f>ROUND(E59*H59,2)</f>
        <v>0</v>
      </c>
      <c r="J59" s="239"/>
      <c r="K59" s="240">
        <f>ROUND(E59*J59,2)</f>
        <v>0</v>
      </c>
      <c r="L59" s="240">
        <v>21</v>
      </c>
      <c r="M59" s="240">
        <f>G59*(1+L59/100)</f>
        <v>0</v>
      </c>
      <c r="N59" s="240">
        <v>0</v>
      </c>
      <c r="O59" s="240">
        <f>ROUND(E59*N59,2)</f>
        <v>0</v>
      </c>
      <c r="P59" s="240">
        <v>0</v>
      </c>
      <c r="Q59" s="240">
        <f>ROUND(E59*P59,2)</f>
        <v>0</v>
      </c>
      <c r="R59" s="240" t="s">
        <v>284</v>
      </c>
      <c r="S59" s="240" t="s">
        <v>263</v>
      </c>
      <c r="T59" s="241" t="s">
        <v>263</v>
      </c>
      <c r="U59" s="222">
        <v>0.34200000000000003</v>
      </c>
      <c r="V59" s="222">
        <f>ROUND(E59*U59,2)</f>
        <v>209.73</v>
      </c>
      <c r="W59" s="222"/>
      <c r="X59" s="222" t="s">
        <v>285</v>
      </c>
      <c r="Y59" s="212"/>
      <c r="Z59" s="212"/>
      <c r="AA59" s="212"/>
      <c r="AB59" s="212"/>
      <c r="AC59" s="212"/>
      <c r="AD59" s="212"/>
      <c r="AE59" s="212"/>
      <c r="AF59" s="212"/>
      <c r="AG59" s="212" t="s">
        <v>286</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19"/>
      <c r="B60" s="220"/>
      <c r="C60" s="267" t="s">
        <v>1541</v>
      </c>
      <c r="D60" s="263"/>
      <c r="E60" s="263"/>
      <c r="F60" s="263"/>
      <c r="G60" s="263"/>
      <c r="H60" s="222"/>
      <c r="I60" s="222"/>
      <c r="J60" s="222"/>
      <c r="K60" s="222"/>
      <c r="L60" s="222"/>
      <c r="M60" s="222"/>
      <c r="N60" s="222"/>
      <c r="O60" s="222"/>
      <c r="P60" s="222"/>
      <c r="Q60" s="222"/>
      <c r="R60" s="222"/>
      <c r="S60" s="222"/>
      <c r="T60" s="222"/>
      <c r="U60" s="222"/>
      <c r="V60" s="222"/>
      <c r="W60" s="222"/>
      <c r="X60" s="222"/>
      <c r="Y60" s="212"/>
      <c r="Z60" s="212"/>
      <c r="AA60" s="212"/>
      <c r="AB60" s="212"/>
      <c r="AC60" s="212"/>
      <c r="AD60" s="212"/>
      <c r="AE60" s="212"/>
      <c r="AF60" s="212"/>
      <c r="AG60" s="212" t="s">
        <v>288</v>
      </c>
      <c r="AH60" s="212"/>
      <c r="AI60" s="212"/>
      <c r="AJ60" s="212"/>
      <c r="AK60" s="212"/>
      <c r="AL60" s="212"/>
      <c r="AM60" s="212"/>
      <c r="AN60" s="212"/>
      <c r="AO60" s="212"/>
      <c r="AP60" s="212"/>
      <c r="AQ60" s="212"/>
      <c r="AR60" s="212"/>
      <c r="AS60" s="212"/>
      <c r="AT60" s="212"/>
      <c r="AU60" s="212"/>
      <c r="AV60" s="212"/>
      <c r="AW60" s="212"/>
      <c r="AX60" s="212"/>
      <c r="AY60" s="212"/>
      <c r="AZ60" s="212"/>
      <c r="BA60" s="242" t="str">
        <f>C60</f>
        <v>s případným nutným přemístěním hromad nebo dočasných skládek na místo potřeby ze vzdálenosti do 30 m, ve svahu sklonu přes 1 : 5,</v>
      </c>
      <c r="BB60" s="212"/>
      <c r="BC60" s="212"/>
      <c r="BD60" s="212"/>
      <c r="BE60" s="212"/>
      <c r="BF60" s="212"/>
      <c r="BG60" s="212"/>
      <c r="BH60" s="212"/>
    </row>
    <row r="61" spans="1:60" outlineLevel="1" x14ac:dyDescent="0.25">
      <c r="A61" s="219"/>
      <c r="B61" s="220"/>
      <c r="C61" s="268" t="s">
        <v>1527</v>
      </c>
      <c r="D61" s="259"/>
      <c r="E61" s="260">
        <v>520.75</v>
      </c>
      <c r="F61" s="222"/>
      <c r="G61" s="222"/>
      <c r="H61" s="222"/>
      <c r="I61" s="222"/>
      <c r="J61" s="222"/>
      <c r="K61" s="222"/>
      <c r="L61" s="222"/>
      <c r="M61" s="222"/>
      <c r="N61" s="222"/>
      <c r="O61" s="222"/>
      <c r="P61" s="222"/>
      <c r="Q61" s="222"/>
      <c r="R61" s="222"/>
      <c r="S61" s="222"/>
      <c r="T61" s="222"/>
      <c r="U61" s="222"/>
      <c r="V61" s="222"/>
      <c r="W61" s="222"/>
      <c r="X61" s="222"/>
      <c r="Y61" s="212"/>
      <c r="Z61" s="212"/>
      <c r="AA61" s="212"/>
      <c r="AB61" s="212"/>
      <c r="AC61" s="212"/>
      <c r="AD61" s="212"/>
      <c r="AE61" s="212"/>
      <c r="AF61" s="212"/>
      <c r="AG61" s="212" t="s">
        <v>290</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19"/>
      <c r="B62" s="220"/>
      <c r="C62" s="268" t="s">
        <v>1528</v>
      </c>
      <c r="D62" s="259"/>
      <c r="E62" s="260">
        <v>29</v>
      </c>
      <c r="F62" s="222"/>
      <c r="G62" s="222"/>
      <c r="H62" s="222"/>
      <c r="I62" s="222"/>
      <c r="J62" s="222"/>
      <c r="K62" s="222"/>
      <c r="L62" s="222"/>
      <c r="M62" s="222"/>
      <c r="N62" s="222"/>
      <c r="O62" s="222"/>
      <c r="P62" s="222"/>
      <c r="Q62" s="222"/>
      <c r="R62" s="222"/>
      <c r="S62" s="222"/>
      <c r="T62" s="222"/>
      <c r="U62" s="222"/>
      <c r="V62" s="222"/>
      <c r="W62" s="222"/>
      <c r="X62" s="222"/>
      <c r="Y62" s="212"/>
      <c r="Z62" s="212"/>
      <c r="AA62" s="212"/>
      <c r="AB62" s="212"/>
      <c r="AC62" s="212"/>
      <c r="AD62" s="212"/>
      <c r="AE62" s="212"/>
      <c r="AF62" s="212"/>
      <c r="AG62" s="212" t="s">
        <v>290</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19"/>
      <c r="B63" s="220"/>
      <c r="C63" s="268" t="s">
        <v>1529</v>
      </c>
      <c r="D63" s="259"/>
      <c r="E63" s="260">
        <v>63.5</v>
      </c>
      <c r="F63" s="222"/>
      <c r="G63" s="222"/>
      <c r="H63" s="222"/>
      <c r="I63" s="222"/>
      <c r="J63" s="222"/>
      <c r="K63" s="222"/>
      <c r="L63" s="222"/>
      <c r="M63" s="222"/>
      <c r="N63" s="222"/>
      <c r="O63" s="222"/>
      <c r="P63" s="222"/>
      <c r="Q63" s="222"/>
      <c r="R63" s="222"/>
      <c r="S63" s="222"/>
      <c r="T63" s="222"/>
      <c r="U63" s="222"/>
      <c r="V63" s="222"/>
      <c r="W63" s="222"/>
      <c r="X63" s="222"/>
      <c r="Y63" s="212"/>
      <c r="Z63" s="212"/>
      <c r="AA63" s="212"/>
      <c r="AB63" s="212"/>
      <c r="AC63" s="212"/>
      <c r="AD63" s="212"/>
      <c r="AE63" s="212"/>
      <c r="AF63" s="212"/>
      <c r="AG63" s="212" t="s">
        <v>290</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35">
        <v>14</v>
      </c>
      <c r="B64" s="236" t="s">
        <v>1542</v>
      </c>
      <c r="C64" s="253" t="s">
        <v>1543</v>
      </c>
      <c r="D64" s="237" t="s">
        <v>309</v>
      </c>
      <c r="E64" s="238">
        <v>78.5</v>
      </c>
      <c r="F64" s="239"/>
      <c r="G64" s="240">
        <f>ROUND(E64*F64,2)</f>
        <v>0</v>
      </c>
      <c r="H64" s="239"/>
      <c r="I64" s="240">
        <f>ROUND(E64*H64,2)</f>
        <v>0</v>
      </c>
      <c r="J64" s="239"/>
      <c r="K64" s="240">
        <f>ROUND(E64*J64,2)</f>
        <v>0</v>
      </c>
      <c r="L64" s="240">
        <v>21</v>
      </c>
      <c r="M64" s="240">
        <f>G64*(1+L64/100)</f>
        <v>0</v>
      </c>
      <c r="N64" s="240">
        <v>0</v>
      </c>
      <c r="O64" s="240">
        <f>ROUND(E64*N64,2)</f>
        <v>0</v>
      </c>
      <c r="P64" s="240">
        <v>0</v>
      </c>
      <c r="Q64" s="240">
        <f>ROUND(E64*P64,2)</f>
        <v>0</v>
      </c>
      <c r="R64" s="240"/>
      <c r="S64" s="240" t="s">
        <v>315</v>
      </c>
      <c r="T64" s="241" t="s">
        <v>264</v>
      </c>
      <c r="U64" s="222">
        <v>0</v>
      </c>
      <c r="V64" s="222">
        <f>ROUND(E64*U64,2)</f>
        <v>0</v>
      </c>
      <c r="W64" s="222"/>
      <c r="X64" s="222" t="s">
        <v>285</v>
      </c>
      <c r="Y64" s="212"/>
      <c r="Z64" s="212"/>
      <c r="AA64" s="212"/>
      <c r="AB64" s="212"/>
      <c r="AC64" s="212"/>
      <c r="AD64" s="212"/>
      <c r="AE64" s="212"/>
      <c r="AF64" s="212"/>
      <c r="AG64" s="212" t="s">
        <v>286</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19"/>
      <c r="B65" s="220"/>
      <c r="C65" s="268" t="s">
        <v>1544</v>
      </c>
      <c r="D65" s="259"/>
      <c r="E65" s="260">
        <v>78.5</v>
      </c>
      <c r="F65" s="222"/>
      <c r="G65" s="222"/>
      <c r="H65" s="222"/>
      <c r="I65" s="222"/>
      <c r="J65" s="222"/>
      <c r="K65" s="222"/>
      <c r="L65" s="222"/>
      <c r="M65" s="222"/>
      <c r="N65" s="222"/>
      <c r="O65" s="222"/>
      <c r="P65" s="222"/>
      <c r="Q65" s="222"/>
      <c r="R65" s="222"/>
      <c r="S65" s="222"/>
      <c r="T65" s="222"/>
      <c r="U65" s="222"/>
      <c r="V65" s="222"/>
      <c r="W65" s="222"/>
      <c r="X65" s="222"/>
      <c r="Y65" s="212"/>
      <c r="Z65" s="212"/>
      <c r="AA65" s="212"/>
      <c r="AB65" s="212"/>
      <c r="AC65" s="212"/>
      <c r="AD65" s="212"/>
      <c r="AE65" s="212"/>
      <c r="AF65" s="212"/>
      <c r="AG65" s="212" t="s">
        <v>290</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35">
        <v>15</v>
      </c>
      <c r="B66" s="236" t="s">
        <v>1545</v>
      </c>
      <c r="C66" s="253" t="s">
        <v>1546</v>
      </c>
      <c r="D66" s="237" t="s">
        <v>1037</v>
      </c>
      <c r="E66" s="238">
        <v>30.484999999999999</v>
      </c>
      <c r="F66" s="239"/>
      <c r="G66" s="240">
        <f>ROUND(E66*F66,2)</f>
        <v>0</v>
      </c>
      <c r="H66" s="239"/>
      <c r="I66" s="240">
        <f>ROUND(E66*H66,2)</f>
        <v>0</v>
      </c>
      <c r="J66" s="239"/>
      <c r="K66" s="240">
        <f>ROUND(E66*J66,2)</f>
        <v>0</v>
      </c>
      <c r="L66" s="240">
        <v>21</v>
      </c>
      <c r="M66" s="240">
        <f>G66*(1+L66/100)</f>
        <v>0</v>
      </c>
      <c r="N66" s="240">
        <v>1E-3</v>
      </c>
      <c r="O66" s="240">
        <f>ROUND(E66*N66,2)</f>
        <v>0.03</v>
      </c>
      <c r="P66" s="240">
        <v>0</v>
      </c>
      <c r="Q66" s="240">
        <f>ROUND(E66*P66,2)</f>
        <v>0</v>
      </c>
      <c r="R66" s="240" t="s">
        <v>1030</v>
      </c>
      <c r="S66" s="240" t="s">
        <v>263</v>
      </c>
      <c r="T66" s="241" t="s">
        <v>263</v>
      </c>
      <c r="U66" s="222">
        <v>0</v>
      </c>
      <c r="V66" s="222">
        <f>ROUND(E66*U66,2)</f>
        <v>0</v>
      </c>
      <c r="W66" s="222"/>
      <c r="X66" s="222" t="s">
        <v>759</v>
      </c>
      <c r="Y66" s="212"/>
      <c r="Z66" s="212"/>
      <c r="AA66" s="212"/>
      <c r="AB66" s="212"/>
      <c r="AC66" s="212"/>
      <c r="AD66" s="212"/>
      <c r="AE66" s="212"/>
      <c r="AF66" s="212"/>
      <c r="AG66" s="212" t="s">
        <v>1212</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19"/>
      <c r="B67" s="220"/>
      <c r="C67" s="271" t="s">
        <v>381</v>
      </c>
      <c r="D67" s="261"/>
      <c r="E67" s="262"/>
      <c r="F67" s="222"/>
      <c r="G67" s="222"/>
      <c r="H67" s="222"/>
      <c r="I67" s="222"/>
      <c r="J67" s="222"/>
      <c r="K67" s="222"/>
      <c r="L67" s="222"/>
      <c r="M67" s="222"/>
      <c r="N67" s="222"/>
      <c r="O67" s="222"/>
      <c r="P67" s="222"/>
      <c r="Q67" s="222"/>
      <c r="R67" s="222"/>
      <c r="S67" s="222"/>
      <c r="T67" s="222"/>
      <c r="U67" s="222"/>
      <c r="V67" s="222"/>
      <c r="W67" s="222"/>
      <c r="X67" s="222"/>
      <c r="Y67" s="212"/>
      <c r="Z67" s="212"/>
      <c r="AA67" s="212"/>
      <c r="AB67" s="212"/>
      <c r="AC67" s="212"/>
      <c r="AD67" s="212"/>
      <c r="AE67" s="212"/>
      <c r="AF67" s="212"/>
      <c r="AG67" s="212" t="s">
        <v>290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19"/>
      <c r="B68" s="220"/>
      <c r="C68" s="272" t="s">
        <v>1547</v>
      </c>
      <c r="D68" s="261"/>
      <c r="E68" s="262">
        <v>89.375</v>
      </c>
      <c r="F68" s="222"/>
      <c r="G68" s="222"/>
      <c r="H68" s="222"/>
      <c r="I68" s="222"/>
      <c r="J68" s="222"/>
      <c r="K68" s="222"/>
      <c r="L68" s="222"/>
      <c r="M68" s="222"/>
      <c r="N68" s="222"/>
      <c r="O68" s="222"/>
      <c r="P68" s="222"/>
      <c r="Q68" s="222"/>
      <c r="R68" s="222"/>
      <c r="S68" s="222"/>
      <c r="T68" s="222"/>
      <c r="U68" s="222"/>
      <c r="V68" s="222"/>
      <c r="W68" s="222"/>
      <c r="X68" s="222"/>
      <c r="Y68" s="212"/>
      <c r="Z68" s="212"/>
      <c r="AA68" s="212"/>
      <c r="AB68" s="212"/>
      <c r="AC68" s="212"/>
      <c r="AD68" s="212"/>
      <c r="AE68" s="212"/>
      <c r="AF68" s="212"/>
      <c r="AG68" s="212" t="s">
        <v>290</v>
      </c>
      <c r="AH68" s="212">
        <v>2</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19"/>
      <c r="B69" s="220"/>
      <c r="C69" s="272" t="s">
        <v>1548</v>
      </c>
      <c r="D69" s="261"/>
      <c r="E69" s="262">
        <v>59.5</v>
      </c>
      <c r="F69" s="222"/>
      <c r="G69" s="222"/>
      <c r="H69" s="222"/>
      <c r="I69" s="222"/>
      <c r="J69" s="222"/>
      <c r="K69" s="222"/>
      <c r="L69" s="222"/>
      <c r="M69" s="222"/>
      <c r="N69" s="222"/>
      <c r="O69" s="222"/>
      <c r="P69" s="222"/>
      <c r="Q69" s="222"/>
      <c r="R69" s="222"/>
      <c r="S69" s="222"/>
      <c r="T69" s="222"/>
      <c r="U69" s="222"/>
      <c r="V69" s="222"/>
      <c r="W69" s="222"/>
      <c r="X69" s="222"/>
      <c r="Y69" s="212"/>
      <c r="Z69" s="212"/>
      <c r="AA69" s="212"/>
      <c r="AB69" s="212"/>
      <c r="AC69" s="212"/>
      <c r="AD69" s="212"/>
      <c r="AE69" s="212"/>
      <c r="AF69" s="212"/>
      <c r="AG69" s="212" t="s">
        <v>290</v>
      </c>
      <c r="AH69" s="212">
        <v>2</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19"/>
      <c r="B70" s="220"/>
      <c r="C70" s="272" t="s">
        <v>1549</v>
      </c>
      <c r="D70" s="261"/>
      <c r="E70" s="262">
        <v>520.75</v>
      </c>
      <c r="F70" s="222"/>
      <c r="G70" s="222"/>
      <c r="H70" s="222"/>
      <c r="I70" s="222"/>
      <c r="J70" s="222"/>
      <c r="K70" s="222"/>
      <c r="L70" s="222"/>
      <c r="M70" s="222"/>
      <c r="N70" s="222"/>
      <c r="O70" s="222"/>
      <c r="P70" s="222"/>
      <c r="Q70" s="222"/>
      <c r="R70" s="222"/>
      <c r="S70" s="222"/>
      <c r="T70" s="222"/>
      <c r="U70" s="222"/>
      <c r="V70" s="222"/>
      <c r="W70" s="222"/>
      <c r="X70" s="222"/>
      <c r="Y70" s="212"/>
      <c r="Z70" s="212"/>
      <c r="AA70" s="212"/>
      <c r="AB70" s="212"/>
      <c r="AC70" s="212"/>
      <c r="AD70" s="212"/>
      <c r="AE70" s="212"/>
      <c r="AF70" s="212"/>
      <c r="AG70" s="212" t="s">
        <v>290</v>
      </c>
      <c r="AH70" s="212">
        <v>2</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19"/>
      <c r="B71" s="220"/>
      <c r="C71" s="272" t="s">
        <v>1550</v>
      </c>
      <c r="D71" s="261"/>
      <c r="E71" s="262">
        <v>29</v>
      </c>
      <c r="F71" s="222"/>
      <c r="G71" s="222"/>
      <c r="H71" s="222"/>
      <c r="I71" s="222"/>
      <c r="J71" s="222"/>
      <c r="K71" s="222"/>
      <c r="L71" s="222"/>
      <c r="M71" s="222"/>
      <c r="N71" s="222"/>
      <c r="O71" s="222"/>
      <c r="P71" s="222"/>
      <c r="Q71" s="222"/>
      <c r="R71" s="222"/>
      <c r="S71" s="222"/>
      <c r="T71" s="222"/>
      <c r="U71" s="222"/>
      <c r="V71" s="222"/>
      <c r="W71" s="222"/>
      <c r="X71" s="222"/>
      <c r="Y71" s="212"/>
      <c r="Z71" s="212"/>
      <c r="AA71" s="212"/>
      <c r="AB71" s="212"/>
      <c r="AC71" s="212"/>
      <c r="AD71" s="212"/>
      <c r="AE71" s="212"/>
      <c r="AF71" s="212"/>
      <c r="AG71" s="212" t="s">
        <v>290</v>
      </c>
      <c r="AH71" s="212">
        <v>2</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19"/>
      <c r="B72" s="220"/>
      <c r="C72" s="272" t="s">
        <v>1551</v>
      </c>
      <c r="D72" s="261"/>
      <c r="E72" s="262">
        <v>63.5</v>
      </c>
      <c r="F72" s="222"/>
      <c r="G72" s="222"/>
      <c r="H72" s="222"/>
      <c r="I72" s="222"/>
      <c r="J72" s="222"/>
      <c r="K72" s="222"/>
      <c r="L72" s="222"/>
      <c r="M72" s="222"/>
      <c r="N72" s="222"/>
      <c r="O72" s="222"/>
      <c r="P72" s="222"/>
      <c r="Q72" s="222"/>
      <c r="R72" s="222"/>
      <c r="S72" s="222"/>
      <c r="T72" s="222"/>
      <c r="U72" s="222"/>
      <c r="V72" s="222"/>
      <c r="W72" s="222"/>
      <c r="X72" s="222"/>
      <c r="Y72" s="212"/>
      <c r="Z72" s="212"/>
      <c r="AA72" s="212"/>
      <c r="AB72" s="212"/>
      <c r="AC72" s="212"/>
      <c r="AD72" s="212"/>
      <c r="AE72" s="212"/>
      <c r="AF72" s="212"/>
      <c r="AG72" s="212" t="s">
        <v>290</v>
      </c>
      <c r="AH72" s="212">
        <v>2</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19"/>
      <c r="B73" s="220"/>
      <c r="C73" s="271" t="s">
        <v>386</v>
      </c>
      <c r="D73" s="261"/>
      <c r="E73" s="262"/>
      <c r="F73" s="222"/>
      <c r="G73" s="222"/>
      <c r="H73" s="222"/>
      <c r="I73" s="222"/>
      <c r="J73" s="222"/>
      <c r="K73" s="222"/>
      <c r="L73" s="222"/>
      <c r="M73" s="222"/>
      <c r="N73" s="222"/>
      <c r="O73" s="222"/>
      <c r="P73" s="222"/>
      <c r="Q73" s="222"/>
      <c r="R73" s="222"/>
      <c r="S73" s="222"/>
      <c r="T73" s="222"/>
      <c r="U73" s="222"/>
      <c r="V73" s="222"/>
      <c r="W73" s="222"/>
      <c r="X73" s="222"/>
      <c r="Y73" s="212"/>
      <c r="Z73" s="212"/>
      <c r="AA73" s="212"/>
      <c r="AB73" s="212"/>
      <c r="AC73" s="212"/>
      <c r="AD73" s="212"/>
      <c r="AE73" s="212"/>
      <c r="AF73" s="212"/>
      <c r="AG73" s="212" t="s">
        <v>290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19"/>
      <c r="B74" s="220"/>
      <c r="C74" s="268" t="s">
        <v>1552</v>
      </c>
      <c r="D74" s="259"/>
      <c r="E74" s="260">
        <v>30.484999999999999</v>
      </c>
      <c r="F74" s="222"/>
      <c r="G74" s="222"/>
      <c r="H74" s="222"/>
      <c r="I74" s="222"/>
      <c r="J74" s="222"/>
      <c r="K74" s="222"/>
      <c r="L74" s="222"/>
      <c r="M74" s="222"/>
      <c r="N74" s="222"/>
      <c r="O74" s="222"/>
      <c r="P74" s="222"/>
      <c r="Q74" s="222"/>
      <c r="R74" s="222"/>
      <c r="S74" s="222"/>
      <c r="T74" s="222"/>
      <c r="U74" s="222"/>
      <c r="V74" s="222"/>
      <c r="W74" s="222"/>
      <c r="X74" s="222"/>
      <c r="Y74" s="212"/>
      <c r="Z74" s="212"/>
      <c r="AA74" s="212"/>
      <c r="AB74" s="212"/>
      <c r="AC74" s="212"/>
      <c r="AD74" s="212"/>
      <c r="AE74" s="212"/>
      <c r="AF74" s="212"/>
      <c r="AG74" s="212" t="s">
        <v>290</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x14ac:dyDescent="0.25">
      <c r="A75" s="225" t="s">
        <v>258</v>
      </c>
      <c r="B75" s="226" t="s">
        <v>72</v>
      </c>
      <c r="C75" s="252" t="s">
        <v>95</v>
      </c>
      <c r="D75" s="227"/>
      <c r="E75" s="228"/>
      <c r="F75" s="229"/>
      <c r="G75" s="229">
        <f>SUMIF(AG76:AG101,"&lt;&gt;NOR",G76:G101)</f>
        <v>0</v>
      </c>
      <c r="H75" s="229"/>
      <c r="I75" s="229">
        <f>SUM(I76:I101)</f>
        <v>0</v>
      </c>
      <c r="J75" s="229"/>
      <c r="K75" s="229">
        <f>SUM(K76:K101)</f>
        <v>0</v>
      </c>
      <c r="L75" s="229"/>
      <c r="M75" s="229">
        <f>SUM(M76:M101)</f>
        <v>0</v>
      </c>
      <c r="N75" s="229"/>
      <c r="O75" s="229">
        <f>SUM(O76:O101)</f>
        <v>1117.7</v>
      </c>
      <c r="P75" s="229"/>
      <c r="Q75" s="229">
        <f>SUM(Q76:Q101)</f>
        <v>0</v>
      </c>
      <c r="R75" s="229"/>
      <c r="S75" s="229"/>
      <c r="T75" s="230"/>
      <c r="U75" s="224"/>
      <c r="V75" s="224">
        <f>SUM(V76:V101)</f>
        <v>145.09000000000003</v>
      </c>
      <c r="W75" s="224"/>
      <c r="X75" s="224"/>
      <c r="AG75" t="s">
        <v>259</v>
      </c>
    </row>
    <row r="76" spans="1:60" ht="20.399999999999999" outlineLevel="1" x14ac:dyDescent="0.25">
      <c r="A76" s="235">
        <v>16</v>
      </c>
      <c r="B76" s="236" t="s">
        <v>1284</v>
      </c>
      <c r="C76" s="253" t="s">
        <v>1285</v>
      </c>
      <c r="D76" s="237" t="s">
        <v>309</v>
      </c>
      <c r="E76" s="238">
        <v>1062.05</v>
      </c>
      <c r="F76" s="239"/>
      <c r="G76" s="240">
        <f>ROUND(E76*F76,2)</f>
        <v>0</v>
      </c>
      <c r="H76" s="239"/>
      <c r="I76" s="240">
        <f>ROUND(E76*H76,2)</f>
        <v>0</v>
      </c>
      <c r="J76" s="239"/>
      <c r="K76" s="240">
        <f>ROUND(E76*J76,2)</f>
        <v>0</v>
      </c>
      <c r="L76" s="240">
        <v>21</v>
      </c>
      <c r="M76" s="240">
        <f>G76*(1+L76/100)</f>
        <v>0</v>
      </c>
      <c r="N76" s="240">
        <v>0.378</v>
      </c>
      <c r="O76" s="240">
        <f>ROUND(E76*N76,2)</f>
        <v>401.45</v>
      </c>
      <c r="P76" s="240">
        <v>0</v>
      </c>
      <c r="Q76" s="240">
        <f>ROUND(E76*P76,2)</f>
        <v>0</v>
      </c>
      <c r="R76" s="240" t="s">
        <v>1190</v>
      </c>
      <c r="S76" s="240" t="s">
        <v>263</v>
      </c>
      <c r="T76" s="241" t="s">
        <v>263</v>
      </c>
      <c r="U76" s="222">
        <v>2.5999999999999999E-2</v>
      </c>
      <c r="V76" s="222">
        <f>ROUND(E76*U76,2)</f>
        <v>27.61</v>
      </c>
      <c r="W76" s="222"/>
      <c r="X76" s="222" t="s">
        <v>285</v>
      </c>
      <c r="Y76" s="212"/>
      <c r="Z76" s="212"/>
      <c r="AA76" s="212"/>
      <c r="AB76" s="212"/>
      <c r="AC76" s="212"/>
      <c r="AD76" s="212"/>
      <c r="AE76" s="212"/>
      <c r="AF76" s="212"/>
      <c r="AG76" s="212" t="s">
        <v>286</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19"/>
      <c r="B77" s="220"/>
      <c r="C77" s="268" t="s">
        <v>1553</v>
      </c>
      <c r="D77" s="259"/>
      <c r="E77" s="260">
        <v>1062.05</v>
      </c>
      <c r="F77" s="222"/>
      <c r="G77" s="222"/>
      <c r="H77" s="222"/>
      <c r="I77" s="222"/>
      <c r="J77" s="222"/>
      <c r="K77" s="222"/>
      <c r="L77" s="222"/>
      <c r="M77" s="222"/>
      <c r="N77" s="222"/>
      <c r="O77" s="222"/>
      <c r="P77" s="222"/>
      <c r="Q77" s="222"/>
      <c r="R77" s="222"/>
      <c r="S77" s="222"/>
      <c r="T77" s="222"/>
      <c r="U77" s="222"/>
      <c r="V77" s="222"/>
      <c r="W77" s="222"/>
      <c r="X77" s="222"/>
      <c r="Y77" s="212"/>
      <c r="Z77" s="212"/>
      <c r="AA77" s="212"/>
      <c r="AB77" s="212"/>
      <c r="AC77" s="212"/>
      <c r="AD77" s="212"/>
      <c r="AE77" s="212"/>
      <c r="AF77" s="212"/>
      <c r="AG77" s="212" t="s">
        <v>290</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35">
        <v>17</v>
      </c>
      <c r="B78" s="236" t="s">
        <v>1554</v>
      </c>
      <c r="C78" s="253" t="s">
        <v>1555</v>
      </c>
      <c r="D78" s="237" t="s">
        <v>309</v>
      </c>
      <c r="E78" s="238">
        <v>1013.775</v>
      </c>
      <c r="F78" s="239"/>
      <c r="G78" s="240">
        <f>ROUND(E78*F78,2)</f>
        <v>0</v>
      </c>
      <c r="H78" s="239"/>
      <c r="I78" s="240">
        <f>ROUND(E78*H78,2)</f>
        <v>0</v>
      </c>
      <c r="J78" s="239"/>
      <c r="K78" s="240">
        <f>ROUND(E78*J78,2)</f>
        <v>0</v>
      </c>
      <c r="L78" s="240">
        <v>21</v>
      </c>
      <c r="M78" s="240">
        <f>G78*(1+L78/100)</f>
        <v>0</v>
      </c>
      <c r="N78" s="240">
        <v>0.36834</v>
      </c>
      <c r="O78" s="240">
        <f>ROUND(E78*N78,2)</f>
        <v>373.41</v>
      </c>
      <c r="P78" s="240">
        <v>0</v>
      </c>
      <c r="Q78" s="240">
        <f>ROUND(E78*P78,2)</f>
        <v>0</v>
      </c>
      <c r="R78" s="240" t="s">
        <v>1190</v>
      </c>
      <c r="S78" s="240" t="s">
        <v>263</v>
      </c>
      <c r="T78" s="241" t="s">
        <v>263</v>
      </c>
      <c r="U78" s="222">
        <v>3.3000000000000002E-2</v>
      </c>
      <c r="V78" s="222">
        <f>ROUND(E78*U78,2)</f>
        <v>33.450000000000003</v>
      </c>
      <c r="W78" s="222"/>
      <c r="X78" s="222" t="s">
        <v>285</v>
      </c>
      <c r="Y78" s="212"/>
      <c r="Z78" s="212"/>
      <c r="AA78" s="212"/>
      <c r="AB78" s="212"/>
      <c r="AC78" s="212"/>
      <c r="AD78" s="212"/>
      <c r="AE78" s="212"/>
      <c r="AF78" s="212"/>
      <c r="AG78" s="212" t="s">
        <v>286</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19"/>
      <c r="B79" s="220"/>
      <c r="C79" s="267" t="s">
        <v>1556</v>
      </c>
      <c r="D79" s="263"/>
      <c r="E79" s="263"/>
      <c r="F79" s="263"/>
      <c r="G79" s="263"/>
      <c r="H79" s="222"/>
      <c r="I79" s="222"/>
      <c r="J79" s="222"/>
      <c r="K79" s="222"/>
      <c r="L79" s="222"/>
      <c r="M79" s="222"/>
      <c r="N79" s="222"/>
      <c r="O79" s="222"/>
      <c r="P79" s="222"/>
      <c r="Q79" s="222"/>
      <c r="R79" s="222"/>
      <c r="S79" s="222"/>
      <c r="T79" s="222"/>
      <c r="U79" s="222"/>
      <c r="V79" s="222"/>
      <c r="W79" s="222"/>
      <c r="X79" s="222"/>
      <c r="Y79" s="212"/>
      <c r="Z79" s="212"/>
      <c r="AA79" s="212"/>
      <c r="AB79" s="212"/>
      <c r="AC79" s="212"/>
      <c r="AD79" s="212"/>
      <c r="AE79" s="212"/>
      <c r="AF79" s="212"/>
      <c r="AG79" s="212" t="s">
        <v>288</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19"/>
      <c r="B80" s="220"/>
      <c r="C80" s="268" t="s">
        <v>1557</v>
      </c>
      <c r="D80" s="259"/>
      <c r="E80" s="260">
        <v>1013.775</v>
      </c>
      <c r="F80" s="222"/>
      <c r="G80" s="222"/>
      <c r="H80" s="222"/>
      <c r="I80" s="222"/>
      <c r="J80" s="222"/>
      <c r="K80" s="222"/>
      <c r="L80" s="222"/>
      <c r="M80" s="222"/>
      <c r="N80" s="222"/>
      <c r="O80" s="222"/>
      <c r="P80" s="222"/>
      <c r="Q80" s="222"/>
      <c r="R80" s="222"/>
      <c r="S80" s="222"/>
      <c r="T80" s="222"/>
      <c r="U80" s="222"/>
      <c r="V80" s="222"/>
      <c r="W80" s="222"/>
      <c r="X80" s="222"/>
      <c r="Y80" s="212"/>
      <c r="Z80" s="212"/>
      <c r="AA80" s="212"/>
      <c r="AB80" s="212"/>
      <c r="AC80" s="212"/>
      <c r="AD80" s="212"/>
      <c r="AE80" s="212"/>
      <c r="AF80" s="212"/>
      <c r="AG80" s="212" t="s">
        <v>290</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0.399999999999999" outlineLevel="1" x14ac:dyDescent="0.25">
      <c r="A81" s="235">
        <v>18</v>
      </c>
      <c r="B81" s="236" t="s">
        <v>1558</v>
      </c>
      <c r="C81" s="253" t="s">
        <v>1559</v>
      </c>
      <c r="D81" s="237" t="s">
        <v>309</v>
      </c>
      <c r="E81" s="238">
        <v>965.5</v>
      </c>
      <c r="F81" s="239"/>
      <c r="G81" s="240">
        <f>ROUND(E81*F81,2)</f>
        <v>0</v>
      </c>
      <c r="H81" s="239"/>
      <c r="I81" s="240">
        <f>ROUND(E81*H81,2)</f>
        <v>0</v>
      </c>
      <c r="J81" s="239"/>
      <c r="K81" s="240">
        <f>ROUND(E81*J81,2)</f>
        <v>0</v>
      </c>
      <c r="L81" s="240">
        <v>21</v>
      </c>
      <c r="M81" s="240">
        <f>G81*(1+L81/100)</f>
        <v>0</v>
      </c>
      <c r="N81" s="240">
        <v>0.18462999999999999</v>
      </c>
      <c r="O81" s="240">
        <f>ROUND(E81*N81,2)</f>
        <v>178.26</v>
      </c>
      <c r="P81" s="240">
        <v>0</v>
      </c>
      <c r="Q81" s="240">
        <f>ROUND(E81*P81,2)</f>
        <v>0</v>
      </c>
      <c r="R81" s="240" t="s">
        <v>1190</v>
      </c>
      <c r="S81" s="240" t="s">
        <v>263</v>
      </c>
      <c r="T81" s="241" t="s">
        <v>263</v>
      </c>
      <c r="U81" s="222">
        <v>2.9000000000000001E-2</v>
      </c>
      <c r="V81" s="222">
        <f>ROUND(E81*U81,2)</f>
        <v>28</v>
      </c>
      <c r="W81" s="222"/>
      <c r="X81" s="222" t="s">
        <v>285</v>
      </c>
      <c r="Y81" s="212"/>
      <c r="Z81" s="212"/>
      <c r="AA81" s="212"/>
      <c r="AB81" s="212"/>
      <c r="AC81" s="212"/>
      <c r="AD81" s="212"/>
      <c r="AE81" s="212"/>
      <c r="AF81" s="212"/>
      <c r="AG81" s="212" t="s">
        <v>286</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19"/>
      <c r="B82" s="220"/>
      <c r="C82" s="267" t="s">
        <v>1556</v>
      </c>
      <c r="D82" s="263"/>
      <c r="E82" s="263"/>
      <c r="F82" s="263"/>
      <c r="G82" s="263"/>
      <c r="H82" s="222"/>
      <c r="I82" s="222"/>
      <c r="J82" s="222"/>
      <c r="K82" s="222"/>
      <c r="L82" s="222"/>
      <c r="M82" s="222"/>
      <c r="N82" s="222"/>
      <c r="O82" s="222"/>
      <c r="P82" s="222"/>
      <c r="Q82" s="222"/>
      <c r="R82" s="222"/>
      <c r="S82" s="222"/>
      <c r="T82" s="222"/>
      <c r="U82" s="222"/>
      <c r="V82" s="222"/>
      <c r="W82" s="222"/>
      <c r="X82" s="222"/>
      <c r="Y82" s="212"/>
      <c r="Z82" s="212"/>
      <c r="AA82" s="212"/>
      <c r="AB82" s="212"/>
      <c r="AC82" s="212"/>
      <c r="AD82" s="212"/>
      <c r="AE82" s="212"/>
      <c r="AF82" s="212"/>
      <c r="AG82" s="212" t="s">
        <v>288</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19"/>
      <c r="B83" s="220"/>
      <c r="C83" s="268" t="s">
        <v>1560</v>
      </c>
      <c r="D83" s="259"/>
      <c r="E83" s="260">
        <v>965.5</v>
      </c>
      <c r="F83" s="222"/>
      <c r="G83" s="222"/>
      <c r="H83" s="222"/>
      <c r="I83" s="222"/>
      <c r="J83" s="222"/>
      <c r="K83" s="222"/>
      <c r="L83" s="222"/>
      <c r="M83" s="222"/>
      <c r="N83" s="222"/>
      <c r="O83" s="222"/>
      <c r="P83" s="222"/>
      <c r="Q83" s="222"/>
      <c r="R83" s="222"/>
      <c r="S83" s="222"/>
      <c r="T83" s="222"/>
      <c r="U83" s="222"/>
      <c r="V83" s="222"/>
      <c r="W83" s="222"/>
      <c r="X83" s="222"/>
      <c r="Y83" s="212"/>
      <c r="Z83" s="212"/>
      <c r="AA83" s="212"/>
      <c r="AB83" s="212"/>
      <c r="AC83" s="212"/>
      <c r="AD83" s="212"/>
      <c r="AE83" s="212"/>
      <c r="AF83" s="212"/>
      <c r="AG83" s="212" t="s">
        <v>290</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35">
        <v>19</v>
      </c>
      <c r="B84" s="236" t="s">
        <v>1561</v>
      </c>
      <c r="C84" s="253" t="s">
        <v>1562</v>
      </c>
      <c r="D84" s="237" t="s">
        <v>309</v>
      </c>
      <c r="E84" s="238">
        <v>965.5</v>
      </c>
      <c r="F84" s="239"/>
      <c r="G84" s="240">
        <f>ROUND(E84*F84,2)</f>
        <v>0</v>
      </c>
      <c r="H84" s="239"/>
      <c r="I84" s="240">
        <f>ROUND(E84*H84,2)</f>
        <v>0</v>
      </c>
      <c r="J84" s="239"/>
      <c r="K84" s="240">
        <f>ROUND(E84*J84,2)</f>
        <v>0</v>
      </c>
      <c r="L84" s="240">
        <v>21</v>
      </c>
      <c r="M84" s="240">
        <f>G84*(1+L84/100)</f>
        <v>0</v>
      </c>
      <c r="N84" s="240">
        <v>5.0000000000000001E-4</v>
      </c>
      <c r="O84" s="240">
        <f>ROUND(E84*N84,2)</f>
        <v>0.48</v>
      </c>
      <c r="P84" s="240">
        <v>0</v>
      </c>
      <c r="Q84" s="240">
        <f>ROUND(E84*P84,2)</f>
        <v>0</v>
      </c>
      <c r="R84" s="240" t="s">
        <v>1190</v>
      </c>
      <c r="S84" s="240" t="s">
        <v>263</v>
      </c>
      <c r="T84" s="241" t="s">
        <v>263</v>
      </c>
      <c r="U84" s="222">
        <v>2E-3</v>
      </c>
      <c r="V84" s="222">
        <f>ROUND(E84*U84,2)</f>
        <v>1.93</v>
      </c>
      <c r="W84" s="222"/>
      <c r="X84" s="222" t="s">
        <v>285</v>
      </c>
      <c r="Y84" s="212"/>
      <c r="Z84" s="212"/>
      <c r="AA84" s="212"/>
      <c r="AB84" s="212"/>
      <c r="AC84" s="212"/>
      <c r="AD84" s="212"/>
      <c r="AE84" s="212"/>
      <c r="AF84" s="212"/>
      <c r="AG84" s="212" t="s">
        <v>286</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19"/>
      <c r="B85" s="220"/>
      <c r="C85" s="268" t="s">
        <v>1560</v>
      </c>
      <c r="D85" s="259"/>
      <c r="E85" s="260">
        <v>965.5</v>
      </c>
      <c r="F85" s="222"/>
      <c r="G85" s="222"/>
      <c r="H85" s="222"/>
      <c r="I85" s="222"/>
      <c r="J85" s="222"/>
      <c r="K85" s="222"/>
      <c r="L85" s="222"/>
      <c r="M85" s="222"/>
      <c r="N85" s="222"/>
      <c r="O85" s="222"/>
      <c r="P85" s="222"/>
      <c r="Q85" s="222"/>
      <c r="R85" s="222"/>
      <c r="S85" s="222"/>
      <c r="T85" s="222"/>
      <c r="U85" s="222"/>
      <c r="V85" s="222"/>
      <c r="W85" s="222"/>
      <c r="X85" s="222"/>
      <c r="Y85" s="212"/>
      <c r="Z85" s="212"/>
      <c r="AA85" s="212"/>
      <c r="AB85" s="212"/>
      <c r="AC85" s="212"/>
      <c r="AD85" s="212"/>
      <c r="AE85" s="212"/>
      <c r="AF85" s="212"/>
      <c r="AG85" s="212" t="s">
        <v>290</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20.399999999999999" outlineLevel="1" x14ac:dyDescent="0.25">
      <c r="A86" s="235">
        <v>20</v>
      </c>
      <c r="B86" s="236" t="s">
        <v>1563</v>
      </c>
      <c r="C86" s="253" t="s">
        <v>1564</v>
      </c>
      <c r="D86" s="237" t="s">
        <v>309</v>
      </c>
      <c r="E86" s="238">
        <v>965.5</v>
      </c>
      <c r="F86" s="239"/>
      <c r="G86" s="240">
        <f>ROUND(E86*F86,2)</f>
        <v>0</v>
      </c>
      <c r="H86" s="239"/>
      <c r="I86" s="240">
        <f>ROUND(E86*H86,2)</f>
        <v>0</v>
      </c>
      <c r="J86" s="239"/>
      <c r="K86" s="240">
        <f>ROUND(E86*J86,2)</f>
        <v>0</v>
      </c>
      <c r="L86" s="240">
        <v>21</v>
      </c>
      <c r="M86" s="240">
        <f>G86*(1+L86/100)</f>
        <v>0</v>
      </c>
      <c r="N86" s="240">
        <v>7.1000000000000002E-4</v>
      </c>
      <c r="O86" s="240">
        <f>ROUND(E86*N86,2)</f>
        <v>0.69</v>
      </c>
      <c r="P86" s="240">
        <v>0</v>
      </c>
      <c r="Q86" s="240">
        <f>ROUND(E86*P86,2)</f>
        <v>0</v>
      </c>
      <c r="R86" s="240" t="s">
        <v>1190</v>
      </c>
      <c r="S86" s="240" t="s">
        <v>263</v>
      </c>
      <c r="T86" s="241" t="s">
        <v>263</v>
      </c>
      <c r="U86" s="222">
        <v>2E-3</v>
      </c>
      <c r="V86" s="222">
        <f>ROUND(E86*U86,2)</f>
        <v>1.93</v>
      </c>
      <c r="W86" s="222"/>
      <c r="X86" s="222" t="s">
        <v>285</v>
      </c>
      <c r="Y86" s="212"/>
      <c r="Z86" s="212"/>
      <c r="AA86" s="212"/>
      <c r="AB86" s="212"/>
      <c r="AC86" s="212"/>
      <c r="AD86" s="212"/>
      <c r="AE86" s="212"/>
      <c r="AF86" s="212"/>
      <c r="AG86" s="212" t="s">
        <v>286</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19"/>
      <c r="B87" s="220"/>
      <c r="C87" s="268" t="s">
        <v>1560</v>
      </c>
      <c r="D87" s="259"/>
      <c r="E87" s="260">
        <v>965.5</v>
      </c>
      <c r="F87" s="222"/>
      <c r="G87" s="222"/>
      <c r="H87" s="222"/>
      <c r="I87" s="222"/>
      <c r="J87" s="222"/>
      <c r="K87" s="222"/>
      <c r="L87" s="222"/>
      <c r="M87" s="222"/>
      <c r="N87" s="222"/>
      <c r="O87" s="222"/>
      <c r="P87" s="222"/>
      <c r="Q87" s="222"/>
      <c r="R87" s="222"/>
      <c r="S87" s="222"/>
      <c r="T87" s="222"/>
      <c r="U87" s="222"/>
      <c r="V87" s="222"/>
      <c r="W87" s="222"/>
      <c r="X87" s="222"/>
      <c r="Y87" s="212"/>
      <c r="Z87" s="212"/>
      <c r="AA87" s="212"/>
      <c r="AB87" s="212"/>
      <c r="AC87" s="212"/>
      <c r="AD87" s="212"/>
      <c r="AE87" s="212"/>
      <c r="AF87" s="212"/>
      <c r="AG87" s="212" t="s">
        <v>290</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0.399999999999999" outlineLevel="1" x14ac:dyDescent="0.25">
      <c r="A88" s="235">
        <v>21</v>
      </c>
      <c r="B88" s="236" t="s">
        <v>1565</v>
      </c>
      <c r="C88" s="253" t="s">
        <v>1566</v>
      </c>
      <c r="D88" s="237" t="s">
        <v>309</v>
      </c>
      <c r="E88" s="238">
        <v>965.5</v>
      </c>
      <c r="F88" s="239"/>
      <c r="G88" s="240">
        <f>ROUND(E88*F88,2)</f>
        <v>0</v>
      </c>
      <c r="H88" s="239"/>
      <c r="I88" s="240">
        <f>ROUND(E88*H88,2)</f>
        <v>0</v>
      </c>
      <c r="J88" s="239"/>
      <c r="K88" s="240">
        <f>ROUND(E88*J88,2)</f>
        <v>0</v>
      </c>
      <c r="L88" s="240">
        <v>21</v>
      </c>
      <c r="M88" s="240">
        <f>G88*(1+L88/100)</f>
        <v>0</v>
      </c>
      <c r="N88" s="240">
        <v>0.10373</v>
      </c>
      <c r="O88" s="240">
        <f>ROUND(E88*N88,2)</f>
        <v>100.15</v>
      </c>
      <c r="P88" s="240">
        <v>0</v>
      </c>
      <c r="Q88" s="240">
        <f>ROUND(E88*P88,2)</f>
        <v>0</v>
      </c>
      <c r="R88" s="240" t="s">
        <v>1190</v>
      </c>
      <c r="S88" s="240" t="s">
        <v>263</v>
      </c>
      <c r="T88" s="241" t="s">
        <v>263</v>
      </c>
      <c r="U88" s="222">
        <v>1.4999999999999999E-2</v>
      </c>
      <c r="V88" s="222">
        <f>ROUND(E88*U88,2)</f>
        <v>14.48</v>
      </c>
      <c r="W88" s="222"/>
      <c r="X88" s="222" t="s">
        <v>285</v>
      </c>
      <c r="Y88" s="212"/>
      <c r="Z88" s="212"/>
      <c r="AA88" s="212"/>
      <c r="AB88" s="212"/>
      <c r="AC88" s="212"/>
      <c r="AD88" s="212"/>
      <c r="AE88" s="212"/>
      <c r="AF88" s="212"/>
      <c r="AG88" s="212" t="s">
        <v>286</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19"/>
      <c r="B89" s="220"/>
      <c r="C89" s="268" t="s">
        <v>1560</v>
      </c>
      <c r="D89" s="259"/>
      <c r="E89" s="260">
        <v>965.5</v>
      </c>
      <c r="F89" s="222"/>
      <c r="G89" s="222"/>
      <c r="H89" s="222"/>
      <c r="I89" s="222"/>
      <c r="J89" s="222"/>
      <c r="K89" s="222"/>
      <c r="L89" s="222"/>
      <c r="M89" s="222"/>
      <c r="N89" s="222"/>
      <c r="O89" s="222"/>
      <c r="P89" s="222"/>
      <c r="Q89" s="222"/>
      <c r="R89" s="222"/>
      <c r="S89" s="222"/>
      <c r="T89" s="222"/>
      <c r="U89" s="222"/>
      <c r="V89" s="222"/>
      <c r="W89" s="222"/>
      <c r="X89" s="222"/>
      <c r="Y89" s="212"/>
      <c r="Z89" s="212"/>
      <c r="AA89" s="212"/>
      <c r="AB89" s="212"/>
      <c r="AC89" s="212"/>
      <c r="AD89" s="212"/>
      <c r="AE89" s="212"/>
      <c r="AF89" s="212"/>
      <c r="AG89" s="212" t="s">
        <v>290</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0.399999999999999" outlineLevel="1" x14ac:dyDescent="0.25">
      <c r="A90" s="235">
        <v>22</v>
      </c>
      <c r="B90" s="236" t="s">
        <v>1567</v>
      </c>
      <c r="C90" s="253" t="s">
        <v>1568</v>
      </c>
      <c r="D90" s="237" t="s">
        <v>309</v>
      </c>
      <c r="E90" s="238">
        <v>33</v>
      </c>
      <c r="F90" s="239"/>
      <c r="G90" s="240">
        <f>ROUND(E90*F90,2)</f>
        <v>0</v>
      </c>
      <c r="H90" s="239"/>
      <c r="I90" s="240">
        <f>ROUND(E90*H90,2)</f>
        <v>0</v>
      </c>
      <c r="J90" s="239"/>
      <c r="K90" s="240">
        <f>ROUND(E90*J90,2)</f>
        <v>0</v>
      </c>
      <c r="L90" s="240">
        <v>21</v>
      </c>
      <c r="M90" s="240">
        <f>G90*(1+L90/100)</f>
        <v>0</v>
      </c>
      <c r="N90" s="240">
        <v>7.1999999999999995E-2</v>
      </c>
      <c r="O90" s="240">
        <f>ROUND(E90*N90,2)</f>
        <v>2.38</v>
      </c>
      <c r="P90" s="240">
        <v>0</v>
      </c>
      <c r="Q90" s="240">
        <f>ROUND(E90*P90,2)</f>
        <v>0</v>
      </c>
      <c r="R90" s="240" t="s">
        <v>1190</v>
      </c>
      <c r="S90" s="240" t="s">
        <v>263</v>
      </c>
      <c r="T90" s="241" t="s">
        <v>263</v>
      </c>
      <c r="U90" s="222">
        <v>0.375</v>
      </c>
      <c r="V90" s="222">
        <f>ROUND(E90*U90,2)</f>
        <v>12.38</v>
      </c>
      <c r="W90" s="222"/>
      <c r="X90" s="222" t="s">
        <v>285</v>
      </c>
      <c r="Y90" s="212"/>
      <c r="Z90" s="212"/>
      <c r="AA90" s="212"/>
      <c r="AB90" s="212"/>
      <c r="AC90" s="212"/>
      <c r="AD90" s="212"/>
      <c r="AE90" s="212"/>
      <c r="AF90" s="212"/>
      <c r="AG90" s="212" t="s">
        <v>286</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ht="21" outlineLevel="1" x14ac:dyDescent="0.25">
      <c r="A91" s="219"/>
      <c r="B91" s="220"/>
      <c r="C91" s="267" t="s">
        <v>1569</v>
      </c>
      <c r="D91" s="263"/>
      <c r="E91" s="263"/>
      <c r="F91" s="263"/>
      <c r="G91" s="263"/>
      <c r="H91" s="222"/>
      <c r="I91" s="222"/>
      <c r="J91" s="222"/>
      <c r="K91" s="222"/>
      <c r="L91" s="222"/>
      <c r="M91" s="222"/>
      <c r="N91" s="222"/>
      <c r="O91" s="222"/>
      <c r="P91" s="222"/>
      <c r="Q91" s="222"/>
      <c r="R91" s="222"/>
      <c r="S91" s="222"/>
      <c r="T91" s="222"/>
      <c r="U91" s="222"/>
      <c r="V91" s="222"/>
      <c r="W91" s="222"/>
      <c r="X91" s="222"/>
      <c r="Y91" s="212"/>
      <c r="Z91" s="212"/>
      <c r="AA91" s="212"/>
      <c r="AB91" s="212"/>
      <c r="AC91" s="212"/>
      <c r="AD91" s="212"/>
      <c r="AE91" s="212"/>
      <c r="AF91" s="212"/>
      <c r="AG91" s="212" t="s">
        <v>288</v>
      </c>
      <c r="AH91" s="212"/>
      <c r="AI91" s="212"/>
      <c r="AJ91" s="212"/>
      <c r="AK91" s="212"/>
      <c r="AL91" s="212"/>
      <c r="AM91" s="212"/>
      <c r="AN91" s="212"/>
      <c r="AO91" s="212"/>
      <c r="AP91" s="212"/>
      <c r="AQ91" s="212"/>
      <c r="AR91" s="212"/>
      <c r="AS91" s="212"/>
      <c r="AT91" s="212"/>
      <c r="AU91" s="212"/>
      <c r="AV91" s="212"/>
      <c r="AW91" s="212"/>
      <c r="AX91" s="212"/>
      <c r="AY91" s="212"/>
      <c r="AZ91" s="212"/>
      <c r="BA91" s="242" t="str">
        <f>C91</f>
        <v>komunikací pro pěší do velikosti dlaždic 0,25 m2 s provedením lože do tl. 30 mm, s vyplněním spár a se smetením přebytečného materiálu na vzdálenost do 3 m</v>
      </c>
      <c r="BB91" s="212"/>
      <c r="BC91" s="212"/>
      <c r="BD91" s="212"/>
      <c r="BE91" s="212"/>
      <c r="BF91" s="212"/>
      <c r="BG91" s="212"/>
      <c r="BH91" s="212"/>
    </row>
    <row r="92" spans="1:60" outlineLevel="1" x14ac:dyDescent="0.25">
      <c r="A92" s="219"/>
      <c r="B92" s="220"/>
      <c r="C92" s="268" t="s">
        <v>1570</v>
      </c>
      <c r="D92" s="259"/>
      <c r="E92" s="260">
        <v>33</v>
      </c>
      <c r="F92" s="222"/>
      <c r="G92" s="222"/>
      <c r="H92" s="222"/>
      <c r="I92" s="222"/>
      <c r="J92" s="222"/>
      <c r="K92" s="222"/>
      <c r="L92" s="222"/>
      <c r="M92" s="222"/>
      <c r="N92" s="222"/>
      <c r="O92" s="222"/>
      <c r="P92" s="222"/>
      <c r="Q92" s="222"/>
      <c r="R92" s="222"/>
      <c r="S92" s="222"/>
      <c r="T92" s="222"/>
      <c r="U92" s="222"/>
      <c r="V92" s="222"/>
      <c r="W92" s="222"/>
      <c r="X92" s="222"/>
      <c r="Y92" s="212"/>
      <c r="Z92" s="212"/>
      <c r="AA92" s="212"/>
      <c r="AB92" s="212"/>
      <c r="AC92" s="212"/>
      <c r="AD92" s="212"/>
      <c r="AE92" s="212"/>
      <c r="AF92" s="212"/>
      <c r="AG92" s="212" t="s">
        <v>290</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5">
      <c r="A93" s="235">
        <v>23</v>
      </c>
      <c r="B93" s="236" t="s">
        <v>1571</v>
      </c>
      <c r="C93" s="253" t="s">
        <v>1572</v>
      </c>
      <c r="D93" s="237" t="s">
        <v>309</v>
      </c>
      <c r="E93" s="238">
        <v>33</v>
      </c>
      <c r="F93" s="239"/>
      <c r="G93" s="240">
        <f>ROUND(E93*F93,2)</f>
        <v>0</v>
      </c>
      <c r="H93" s="239"/>
      <c r="I93" s="240">
        <f>ROUND(E93*H93,2)</f>
        <v>0</v>
      </c>
      <c r="J93" s="239"/>
      <c r="K93" s="240">
        <f>ROUND(E93*J93,2)</f>
        <v>0</v>
      </c>
      <c r="L93" s="240">
        <v>21</v>
      </c>
      <c r="M93" s="240">
        <f>G93*(1+L93/100)</f>
        <v>0</v>
      </c>
      <c r="N93" s="240">
        <v>0.28000000000000003</v>
      </c>
      <c r="O93" s="240">
        <f>ROUND(E93*N93,2)</f>
        <v>9.24</v>
      </c>
      <c r="P93" s="240">
        <v>0</v>
      </c>
      <c r="Q93" s="240">
        <f>ROUND(E93*P93,2)</f>
        <v>0</v>
      </c>
      <c r="R93" s="240" t="s">
        <v>324</v>
      </c>
      <c r="S93" s="240" t="s">
        <v>263</v>
      </c>
      <c r="T93" s="241" t="s">
        <v>263</v>
      </c>
      <c r="U93" s="222">
        <v>0.255</v>
      </c>
      <c r="V93" s="222">
        <f>ROUND(E93*U93,2)</f>
        <v>8.42</v>
      </c>
      <c r="W93" s="222"/>
      <c r="X93" s="222" t="s">
        <v>285</v>
      </c>
      <c r="Y93" s="212"/>
      <c r="Z93" s="212"/>
      <c r="AA93" s="212"/>
      <c r="AB93" s="212"/>
      <c r="AC93" s="212"/>
      <c r="AD93" s="212"/>
      <c r="AE93" s="212"/>
      <c r="AF93" s="212"/>
      <c r="AG93" s="212" t="s">
        <v>286</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5">
      <c r="A94" s="219"/>
      <c r="B94" s="220"/>
      <c r="C94" s="267" t="s">
        <v>1573</v>
      </c>
      <c r="D94" s="263"/>
      <c r="E94" s="263"/>
      <c r="F94" s="263"/>
      <c r="G94" s="263"/>
      <c r="H94" s="222"/>
      <c r="I94" s="222"/>
      <c r="J94" s="222"/>
      <c r="K94" s="222"/>
      <c r="L94" s="222"/>
      <c r="M94" s="222"/>
      <c r="N94" s="222"/>
      <c r="O94" s="222"/>
      <c r="P94" s="222"/>
      <c r="Q94" s="222"/>
      <c r="R94" s="222"/>
      <c r="S94" s="222"/>
      <c r="T94" s="222"/>
      <c r="U94" s="222"/>
      <c r="V94" s="222"/>
      <c r="W94" s="222"/>
      <c r="X94" s="222"/>
      <c r="Y94" s="212"/>
      <c r="Z94" s="212"/>
      <c r="AA94" s="212"/>
      <c r="AB94" s="212"/>
      <c r="AC94" s="212"/>
      <c r="AD94" s="212"/>
      <c r="AE94" s="212"/>
      <c r="AF94" s="212"/>
      <c r="AG94" s="212" t="s">
        <v>288</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19"/>
      <c r="B95" s="220"/>
      <c r="C95" s="268" t="s">
        <v>1570</v>
      </c>
      <c r="D95" s="259"/>
      <c r="E95" s="260">
        <v>33</v>
      </c>
      <c r="F95" s="222"/>
      <c r="G95" s="222"/>
      <c r="H95" s="222"/>
      <c r="I95" s="222"/>
      <c r="J95" s="222"/>
      <c r="K95" s="222"/>
      <c r="L95" s="222"/>
      <c r="M95" s="222"/>
      <c r="N95" s="222"/>
      <c r="O95" s="222"/>
      <c r="P95" s="222"/>
      <c r="Q95" s="222"/>
      <c r="R95" s="222"/>
      <c r="S95" s="222"/>
      <c r="T95" s="222"/>
      <c r="U95" s="222"/>
      <c r="V95" s="222"/>
      <c r="W95" s="222"/>
      <c r="X95" s="222"/>
      <c r="Y95" s="212"/>
      <c r="Z95" s="212"/>
      <c r="AA95" s="212"/>
      <c r="AB95" s="212"/>
      <c r="AC95" s="212"/>
      <c r="AD95" s="212"/>
      <c r="AE95" s="212"/>
      <c r="AF95" s="212"/>
      <c r="AG95" s="212" t="s">
        <v>290</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35">
        <v>24</v>
      </c>
      <c r="B96" s="236" t="s">
        <v>1574</v>
      </c>
      <c r="C96" s="253" t="s">
        <v>1575</v>
      </c>
      <c r="D96" s="237" t="s">
        <v>314</v>
      </c>
      <c r="E96" s="238">
        <v>82</v>
      </c>
      <c r="F96" s="239"/>
      <c r="G96" s="240">
        <f>ROUND(E96*F96,2)</f>
        <v>0</v>
      </c>
      <c r="H96" s="239"/>
      <c r="I96" s="240">
        <f>ROUND(E96*H96,2)</f>
        <v>0</v>
      </c>
      <c r="J96" s="239"/>
      <c r="K96" s="240">
        <f>ROUND(E96*J96,2)</f>
        <v>0</v>
      </c>
      <c r="L96" s="240">
        <v>21</v>
      </c>
      <c r="M96" s="240">
        <f>G96*(1+L96/100)</f>
        <v>0</v>
      </c>
      <c r="N96" s="240">
        <v>0.44575999999999999</v>
      </c>
      <c r="O96" s="240">
        <f>ROUND(E96*N96,2)</f>
        <v>36.549999999999997</v>
      </c>
      <c r="P96" s="240">
        <v>0</v>
      </c>
      <c r="Q96" s="240">
        <f>ROUND(E96*P96,2)</f>
        <v>0</v>
      </c>
      <c r="R96" s="240"/>
      <c r="S96" s="240" t="s">
        <v>315</v>
      </c>
      <c r="T96" s="241" t="s">
        <v>264</v>
      </c>
      <c r="U96" s="222">
        <v>0.20599999999999999</v>
      </c>
      <c r="V96" s="222">
        <f>ROUND(E96*U96,2)</f>
        <v>16.89</v>
      </c>
      <c r="W96" s="222"/>
      <c r="X96" s="222" t="s">
        <v>285</v>
      </c>
      <c r="Y96" s="212"/>
      <c r="Z96" s="212"/>
      <c r="AA96" s="212"/>
      <c r="AB96" s="212"/>
      <c r="AC96" s="212"/>
      <c r="AD96" s="212"/>
      <c r="AE96" s="212"/>
      <c r="AF96" s="212"/>
      <c r="AG96" s="212" t="s">
        <v>286</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19"/>
      <c r="B97" s="220"/>
      <c r="C97" s="268" t="s">
        <v>1576</v>
      </c>
      <c r="D97" s="259"/>
      <c r="E97" s="260">
        <v>82</v>
      </c>
      <c r="F97" s="222"/>
      <c r="G97" s="222"/>
      <c r="H97" s="222"/>
      <c r="I97" s="222"/>
      <c r="J97" s="222"/>
      <c r="K97" s="222"/>
      <c r="L97" s="222"/>
      <c r="M97" s="222"/>
      <c r="N97" s="222"/>
      <c r="O97" s="222"/>
      <c r="P97" s="222"/>
      <c r="Q97" s="222"/>
      <c r="R97" s="222"/>
      <c r="S97" s="222"/>
      <c r="T97" s="222"/>
      <c r="U97" s="222"/>
      <c r="V97" s="222"/>
      <c r="W97" s="222"/>
      <c r="X97" s="222"/>
      <c r="Y97" s="212"/>
      <c r="Z97" s="212"/>
      <c r="AA97" s="212"/>
      <c r="AB97" s="212"/>
      <c r="AC97" s="212"/>
      <c r="AD97" s="212"/>
      <c r="AE97" s="212"/>
      <c r="AF97" s="212"/>
      <c r="AG97" s="212" t="s">
        <v>290</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35">
        <v>25</v>
      </c>
      <c r="B98" s="236" t="s">
        <v>1577</v>
      </c>
      <c r="C98" s="253" t="s">
        <v>1578</v>
      </c>
      <c r="D98" s="237" t="s">
        <v>335</v>
      </c>
      <c r="E98" s="238">
        <v>168.92</v>
      </c>
      <c r="F98" s="239"/>
      <c r="G98" s="240">
        <f>ROUND(E98*F98,2)</f>
        <v>0</v>
      </c>
      <c r="H98" s="239"/>
      <c r="I98" s="240">
        <f>ROUND(E98*H98,2)</f>
        <v>0</v>
      </c>
      <c r="J98" s="239"/>
      <c r="K98" s="240">
        <f>ROUND(E98*J98,2)</f>
        <v>0</v>
      </c>
      <c r="L98" s="240">
        <v>21</v>
      </c>
      <c r="M98" s="240">
        <f>G98*(1+L98/100)</f>
        <v>0</v>
      </c>
      <c r="N98" s="240">
        <v>6.2300000000000001E-2</v>
      </c>
      <c r="O98" s="240">
        <f>ROUND(E98*N98,2)</f>
        <v>10.52</v>
      </c>
      <c r="P98" s="240">
        <v>0</v>
      </c>
      <c r="Q98" s="240">
        <f>ROUND(E98*P98,2)</f>
        <v>0</v>
      </c>
      <c r="R98" s="240" t="s">
        <v>1030</v>
      </c>
      <c r="S98" s="240" t="s">
        <v>263</v>
      </c>
      <c r="T98" s="241" t="s">
        <v>263</v>
      </c>
      <c r="U98" s="222">
        <v>0</v>
      </c>
      <c r="V98" s="222">
        <f>ROUND(E98*U98,2)</f>
        <v>0</v>
      </c>
      <c r="W98" s="222"/>
      <c r="X98" s="222" t="s">
        <v>759</v>
      </c>
      <c r="Y98" s="212"/>
      <c r="Z98" s="212"/>
      <c r="AA98" s="212"/>
      <c r="AB98" s="212"/>
      <c r="AC98" s="212"/>
      <c r="AD98" s="212"/>
      <c r="AE98" s="212"/>
      <c r="AF98" s="212"/>
      <c r="AG98" s="212" t="s">
        <v>1212</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19"/>
      <c r="B99" s="220"/>
      <c r="C99" s="268" t="s">
        <v>1579</v>
      </c>
      <c r="D99" s="259"/>
      <c r="E99" s="260">
        <v>168.92</v>
      </c>
      <c r="F99" s="222"/>
      <c r="G99" s="222"/>
      <c r="H99" s="222"/>
      <c r="I99" s="222"/>
      <c r="J99" s="222"/>
      <c r="K99" s="222"/>
      <c r="L99" s="222"/>
      <c r="M99" s="222"/>
      <c r="N99" s="222"/>
      <c r="O99" s="222"/>
      <c r="P99" s="222"/>
      <c r="Q99" s="222"/>
      <c r="R99" s="222"/>
      <c r="S99" s="222"/>
      <c r="T99" s="222"/>
      <c r="U99" s="222"/>
      <c r="V99" s="222"/>
      <c r="W99" s="222"/>
      <c r="X99" s="222"/>
      <c r="Y99" s="212"/>
      <c r="Z99" s="212"/>
      <c r="AA99" s="212"/>
      <c r="AB99" s="212"/>
      <c r="AC99" s="212"/>
      <c r="AD99" s="212"/>
      <c r="AE99" s="212"/>
      <c r="AF99" s="212"/>
      <c r="AG99" s="212" t="s">
        <v>290</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35">
        <v>26</v>
      </c>
      <c r="B100" s="236" t="s">
        <v>1580</v>
      </c>
      <c r="C100" s="253" t="s">
        <v>1581</v>
      </c>
      <c r="D100" s="237" t="s">
        <v>309</v>
      </c>
      <c r="E100" s="238">
        <v>34.65</v>
      </c>
      <c r="F100" s="239"/>
      <c r="G100" s="240">
        <f>ROUND(E100*F100,2)</f>
        <v>0</v>
      </c>
      <c r="H100" s="239"/>
      <c r="I100" s="240">
        <f>ROUND(E100*H100,2)</f>
        <v>0</v>
      </c>
      <c r="J100" s="239"/>
      <c r="K100" s="240">
        <f>ROUND(E100*J100,2)</f>
        <v>0</v>
      </c>
      <c r="L100" s="240">
        <v>21</v>
      </c>
      <c r="M100" s="240">
        <f>G100*(1+L100/100)</f>
        <v>0</v>
      </c>
      <c r="N100" s="240">
        <v>0.13200000000000001</v>
      </c>
      <c r="O100" s="240">
        <f>ROUND(E100*N100,2)</f>
        <v>4.57</v>
      </c>
      <c r="P100" s="240">
        <v>0</v>
      </c>
      <c r="Q100" s="240">
        <f>ROUND(E100*P100,2)</f>
        <v>0</v>
      </c>
      <c r="R100" s="240" t="s">
        <v>1030</v>
      </c>
      <c r="S100" s="240" t="s">
        <v>263</v>
      </c>
      <c r="T100" s="241" t="s">
        <v>263</v>
      </c>
      <c r="U100" s="222">
        <v>0</v>
      </c>
      <c r="V100" s="222">
        <f>ROUND(E100*U100,2)</f>
        <v>0</v>
      </c>
      <c r="W100" s="222"/>
      <c r="X100" s="222" t="s">
        <v>759</v>
      </c>
      <c r="Y100" s="212"/>
      <c r="Z100" s="212"/>
      <c r="AA100" s="212"/>
      <c r="AB100" s="212"/>
      <c r="AC100" s="212"/>
      <c r="AD100" s="212"/>
      <c r="AE100" s="212"/>
      <c r="AF100" s="212"/>
      <c r="AG100" s="212" t="s">
        <v>1212</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19"/>
      <c r="B101" s="220"/>
      <c r="C101" s="268" t="s">
        <v>1582</v>
      </c>
      <c r="D101" s="259"/>
      <c r="E101" s="260">
        <v>34.65</v>
      </c>
      <c r="F101" s="222"/>
      <c r="G101" s="222"/>
      <c r="H101" s="222"/>
      <c r="I101" s="222"/>
      <c r="J101" s="222"/>
      <c r="K101" s="222"/>
      <c r="L101" s="222"/>
      <c r="M101" s="222"/>
      <c r="N101" s="222"/>
      <c r="O101" s="222"/>
      <c r="P101" s="222"/>
      <c r="Q101" s="222"/>
      <c r="R101" s="222"/>
      <c r="S101" s="222"/>
      <c r="T101" s="222"/>
      <c r="U101" s="222"/>
      <c r="V101" s="222"/>
      <c r="W101" s="222"/>
      <c r="X101" s="222"/>
      <c r="Y101" s="212"/>
      <c r="Z101" s="212"/>
      <c r="AA101" s="212"/>
      <c r="AB101" s="212"/>
      <c r="AC101" s="212"/>
      <c r="AD101" s="212"/>
      <c r="AE101" s="212"/>
      <c r="AF101" s="212"/>
      <c r="AG101" s="212" t="s">
        <v>290</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5">
      <c r="A102" s="225" t="s">
        <v>258</v>
      </c>
      <c r="B102" s="226" t="s">
        <v>187</v>
      </c>
      <c r="C102" s="252" t="s">
        <v>188</v>
      </c>
      <c r="D102" s="227"/>
      <c r="E102" s="228"/>
      <c r="F102" s="229"/>
      <c r="G102" s="229">
        <f>SUMIF(AG103:AG115,"&lt;&gt;NOR",G103:G115)</f>
        <v>0</v>
      </c>
      <c r="H102" s="229"/>
      <c r="I102" s="229">
        <f>SUM(I103:I115)</f>
        <v>0</v>
      </c>
      <c r="J102" s="229"/>
      <c r="K102" s="229">
        <f>SUM(K103:K115)</f>
        <v>0</v>
      </c>
      <c r="L102" s="229"/>
      <c r="M102" s="229">
        <f>SUM(M103:M115)</f>
        <v>0</v>
      </c>
      <c r="N102" s="229"/>
      <c r="O102" s="229">
        <f>SUM(O103:O115)</f>
        <v>0</v>
      </c>
      <c r="P102" s="229"/>
      <c r="Q102" s="229">
        <f>SUM(Q103:Q115)</f>
        <v>74.8</v>
      </c>
      <c r="R102" s="229"/>
      <c r="S102" s="229"/>
      <c r="T102" s="230"/>
      <c r="U102" s="224"/>
      <c r="V102" s="224">
        <f>SUM(V103:V115)</f>
        <v>3492.6099999999997</v>
      </c>
      <c r="W102" s="224"/>
      <c r="X102" s="224"/>
      <c r="AG102" t="s">
        <v>259</v>
      </c>
    </row>
    <row r="103" spans="1:60" ht="20.399999999999999" outlineLevel="1" x14ac:dyDescent="0.25">
      <c r="A103" s="235">
        <v>27</v>
      </c>
      <c r="B103" s="236" t="s">
        <v>1583</v>
      </c>
      <c r="C103" s="253" t="s">
        <v>1584</v>
      </c>
      <c r="D103" s="237" t="s">
        <v>309</v>
      </c>
      <c r="E103" s="238">
        <v>85</v>
      </c>
      <c r="F103" s="239"/>
      <c r="G103" s="240">
        <f>ROUND(E103*F103,2)</f>
        <v>0</v>
      </c>
      <c r="H103" s="239"/>
      <c r="I103" s="240">
        <f>ROUND(E103*H103,2)</f>
        <v>0</v>
      </c>
      <c r="J103" s="239"/>
      <c r="K103" s="240">
        <f>ROUND(E103*J103,2)</f>
        <v>0</v>
      </c>
      <c r="L103" s="240">
        <v>21</v>
      </c>
      <c r="M103" s="240">
        <f>G103*(1+L103/100)</f>
        <v>0</v>
      </c>
      <c r="N103" s="240">
        <v>0</v>
      </c>
      <c r="O103" s="240">
        <f>ROUND(E103*N103,2)</f>
        <v>0</v>
      </c>
      <c r="P103" s="240">
        <v>0.55000000000000004</v>
      </c>
      <c r="Q103" s="240">
        <f>ROUND(E103*P103,2)</f>
        <v>46.75</v>
      </c>
      <c r="R103" s="240" t="s">
        <v>1190</v>
      </c>
      <c r="S103" s="240" t="s">
        <v>263</v>
      </c>
      <c r="T103" s="241" t="s">
        <v>263</v>
      </c>
      <c r="U103" s="222">
        <v>9.4500000000000001E-2</v>
      </c>
      <c r="V103" s="222">
        <f>ROUND(E103*U103,2)</f>
        <v>8.0299999999999994</v>
      </c>
      <c r="W103" s="222"/>
      <c r="X103" s="222" t="s">
        <v>285</v>
      </c>
      <c r="Y103" s="212"/>
      <c r="Z103" s="212"/>
      <c r="AA103" s="212"/>
      <c r="AB103" s="212"/>
      <c r="AC103" s="212"/>
      <c r="AD103" s="212"/>
      <c r="AE103" s="212"/>
      <c r="AF103" s="212"/>
      <c r="AG103" s="212" t="s">
        <v>286</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19"/>
      <c r="B104" s="220"/>
      <c r="C104" s="268" t="s">
        <v>1585</v>
      </c>
      <c r="D104" s="259"/>
      <c r="E104" s="260">
        <v>85</v>
      </c>
      <c r="F104" s="222"/>
      <c r="G104" s="222"/>
      <c r="H104" s="222"/>
      <c r="I104" s="222"/>
      <c r="J104" s="222"/>
      <c r="K104" s="222"/>
      <c r="L104" s="222"/>
      <c r="M104" s="222"/>
      <c r="N104" s="222"/>
      <c r="O104" s="222"/>
      <c r="P104" s="222"/>
      <c r="Q104" s="222"/>
      <c r="R104" s="222"/>
      <c r="S104" s="222"/>
      <c r="T104" s="222"/>
      <c r="U104" s="222"/>
      <c r="V104" s="222"/>
      <c r="W104" s="222"/>
      <c r="X104" s="222"/>
      <c r="Y104" s="212"/>
      <c r="Z104" s="212"/>
      <c r="AA104" s="212"/>
      <c r="AB104" s="212"/>
      <c r="AC104" s="212"/>
      <c r="AD104" s="212"/>
      <c r="AE104" s="212"/>
      <c r="AF104" s="212"/>
      <c r="AG104" s="212" t="s">
        <v>290</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20.399999999999999" outlineLevel="1" x14ac:dyDescent="0.25">
      <c r="A105" s="235">
        <v>28</v>
      </c>
      <c r="B105" s="236" t="s">
        <v>1586</v>
      </c>
      <c r="C105" s="253" t="s">
        <v>1587</v>
      </c>
      <c r="D105" s="237" t="s">
        <v>309</v>
      </c>
      <c r="E105" s="238">
        <v>85</v>
      </c>
      <c r="F105" s="239"/>
      <c r="G105" s="240">
        <f>ROUND(E105*F105,2)</f>
        <v>0</v>
      </c>
      <c r="H105" s="239"/>
      <c r="I105" s="240">
        <f>ROUND(E105*H105,2)</f>
        <v>0</v>
      </c>
      <c r="J105" s="239"/>
      <c r="K105" s="240">
        <f>ROUND(E105*J105,2)</f>
        <v>0</v>
      </c>
      <c r="L105" s="240">
        <v>21</v>
      </c>
      <c r="M105" s="240">
        <f>G105*(1+L105/100)</f>
        <v>0</v>
      </c>
      <c r="N105" s="240">
        <v>0</v>
      </c>
      <c r="O105" s="240">
        <f>ROUND(E105*N105,2)</f>
        <v>0</v>
      </c>
      <c r="P105" s="240">
        <v>0.33</v>
      </c>
      <c r="Q105" s="240">
        <f>ROUND(E105*P105,2)</f>
        <v>28.05</v>
      </c>
      <c r="R105" s="240" t="s">
        <v>1190</v>
      </c>
      <c r="S105" s="240" t="s">
        <v>263</v>
      </c>
      <c r="T105" s="241" t="s">
        <v>263</v>
      </c>
      <c r="U105" s="222">
        <v>0.113</v>
      </c>
      <c r="V105" s="222">
        <f>ROUND(E105*U105,2)</f>
        <v>9.61</v>
      </c>
      <c r="W105" s="222"/>
      <c r="X105" s="222" t="s">
        <v>285</v>
      </c>
      <c r="Y105" s="212"/>
      <c r="Z105" s="212"/>
      <c r="AA105" s="212"/>
      <c r="AB105" s="212"/>
      <c r="AC105" s="212"/>
      <c r="AD105" s="212"/>
      <c r="AE105" s="212"/>
      <c r="AF105" s="212"/>
      <c r="AG105" s="212" t="s">
        <v>286</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5">
      <c r="A106" s="219"/>
      <c r="B106" s="220"/>
      <c r="C106" s="268" t="s">
        <v>1588</v>
      </c>
      <c r="D106" s="259"/>
      <c r="E106" s="260">
        <v>85</v>
      </c>
      <c r="F106" s="222"/>
      <c r="G106" s="222"/>
      <c r="H106" s="222"/>
      <c r="I106" s="222"/>
      <c r="J106" s="222"/>
      <c r="K106" s="222"/>
      <c r="L106" s="222"/>
      <c r="M106" s="222"/>
      <c r="N106" s="222"/>
      <c r="O106" s="222"/>
      <c r="P106" s="222"/>
      <c r="Q106" s="222"/>
      <c r="R106" s="222"/>
      <c r="S106" s="222"/>
      <c r="T106" s="222"/>
      <c r="U106" s="222"/>
      <c r="V106" s="222"/>
      <c r="W106" s="222"/>
      <c r="X106" s="222"/>
      <c r="Y106" s="212"/>
      <c r="Z106" s="212"/>
      <c r="AA106" s="212"/>
      <c r="AB106" s="212"/>
      <c r="AC106" s="212"/>
      <c r="AD106" s="212"/>
      <c r="AE106" s="212"/>
      <c r="AF106" s="212"/>
      <c r="AG106" s="212" t="s">
        <v>290</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35">
        <v>29</v>
      </c>
      <c r="B107" s="236" t="s">
        <v>1589</v>
      </c>
      <c r="C107" s="253" t="s">
        <v>1590</v>
      </c>
      <c r="D107" s="237" t="s">
        <v>314</v>
      </c>
      <c r="E107" s="238">
        <v>25</v>
      </c>
      <c r="F107" s="239"/>
      <c r="G107" s="240">
        <f>ROUND(E107*F107,2)</f>
        <v>0</v>
      </c>
      <c r="H107" s="239"/>
      <c r="I107" s="240">
        <f>ROUND(E107*H107,2)</f>
        <v>0</v>
      </c>
      <c r="J107" s="239"/>
      <c r="K107" s="240">
        <f>ROUND(E107*J107,2)</f>
        <v>0</v>
      </c>
      <c r="L107" s="240">
        <v>21</v>
      </c>
      <c r="M107" s="240">
        <f>G107*(1+L107/100)</f>
        <v>0</v>
      </c>
      <c r="N107" s="240">
        <v>0</v>
      </c>
      <c r="O107" s="240">
        <f>ROUND(E107*N107,2)</f>
        <v>0</v>
      </c>
      <c r="P107" s="240">
        <v>0</v>
      </c>
      <c r="Q107" s="240">
        <f>ROUND(E107*P107,2)</f>
        <v>0</v>
      </c>
      <c r="R107" s="240" t="s">
        <v>1190</v>
      </c>
      <c r="S107" s="240" t="s">
        <v>263</v>
      </c>
      <c r="T107" s="241" t="s">
        <v>263</v>
      </c>
      <c r="U107" s="222">
        <v>7.3999999999999996E-2</v>
      </c>
      <c r="V107" s="222">
        <f>ROUND(E107*U107,2)</f>
        <v>1.85</v>
      </c>
      <c r="W107" s="222"/>
      <c r="X107" s="222" t="s">
        <v>285</v>
      </c>
      <c r="Y107" s="212"/>
      <c r="Z107" s="212"/>
      <c r="AA107" s="212"/>
      <c r="AB107" s="212"/>
      <c r="AC107" s="212"/>
      <c r="AD107" s="212"/>
      <c r="AE107" s="212"/>
      <c r="AF107" s="212"/>
      <c r="AG107" s="212" t="s">
        <v>286</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5">
      <c r="A108" s="219"/>
      <c r="B108" s="220"/>
      <c r="C108" s="267" t="s">
        <v>1591</v>
      </c>
      <c r="D108" s="263"/>
      <c r="E108" s="263"/>
      <c r="F108" s="263"/>
      <c r="G108" s="263"/>
      <c r="H108" s="222"/>
      <c r="I108" s="222"/>
      <c r="J108" s="222"/>
      <c r="K108" s="222"/>
      <c r="L108" s="222"/>
      <c r="M108" s="222"/>
      <c r="N108" s="222"/>
      <c r="O108" s="222"/>
      <c r="P108" s="222"/>
      <c r="Q108" s="222"/>
      <c r="R108" s="222"/>
      <c r="S108" s="222"/>
      <c r="T108" s="222"/>
      <c r="U108" s="222"/>
      <c r="V108" s="222"/>
      <c r="W108" s="222"/>
      <c r="X108" s="222"/>
      <c r="Y108" s="212"/>
      <c r="Z108" s="212"/>
      <c r="AA108" s="212"/>
      <c r="AB108" s="212"/>
      <c r="AC108" s="212"/>
      <c r="AD108" s="212"/>
      <c r="AE108" s="212"/>
      <c r="AF108" s="212"/>
      <c r="AG108" s="212" t="s">
        <v>288</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19"/>
      <c r="B109" s="220"/>
      <c r="C109" s="268" t="s">
        <v>1592</v>
      </c>
      <c r="D109" s="259"/>
      <c r="E109" s="260">
        <v>25</v>
      </c>
      <c r="F109" s="222"/>
      <c r="G109" s="222"/>
      <c r="H109" s="222"/>
      <c r="I109" s="222"/>
      <c r="J109" s="222"/>
      <c r="K109" s="222"/>
      <c r="L109" s="222"/>
      <c r="M109" s="222"/>
      <c r="N109" s="222"/>
      <c r="O109" s="222"/>
      <c r="P109" s="222"/>
      <c r="Q109" s="222"/>
      <c r="R109" s="222"/>
      <c r="S109" s="222"/>
      <c r="T109" s="222"/>
      <c r="U109" s="222"/>
      <c r="V109" s="222"/>
      <c r="W109" s="222"/>
      <c r="X109" s="222"/>
      <c r="Y109" s="212"/>
      <c r="Z109" s="212"/>
      <c r="AA109" s="212"/>
      <c r="AB109" s="212"/>
      <c r="AC109" s="212"/>
      <c r="AD109" s="212"/>
      <c r="AE109" s="212"/>
      <c r="AF109" s="212"/>
      <c r="AG109" s="212" t="s">
        <v>290</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35">
        <v>30</v>
      </c>
      <c r="B110" s="236" t="s">
        <v>642</v>
      </c>
      <c r="C110" s="253" t="s">
        <v>643</v>
      </c>
      <c r="D110" s="237" t="s">
        <v>349</v>
      </c>
      <c r="E110" s="238">
        <v>74.8</v>
      </c>
      <c r="F110" s="239"/>
      <c r="G110" s="240">
        <f>ROUND(E110*F110,2)</f>
        <v>0</v>
      </c>
      <c r="H110" s="239"/>
      <c r="I110" s="240">
        <f>ROUND(E110*H110,2)</f>
        <v>0</v>
      </c>
      <c r="J110" s="239"/>
      <c r="K110" s="240">
        <f>ROUND(E110*J110,2)</f>
        <v>0</v>
      </c>
      <c r="L110" s="240">
        <v>21</v>
      </c>
      <c r="M110" s="240">
        <f>G110*(1+L110/100)</f>
        <v>0</v>
      </c>
      <c r="N110" s="240">
        <v>0</v>
      </c>
      <c r="O110" s="240">
        <f>ROUND(E110*N110,2)</f>
        <v>0</v>
      </c>
      <c r="P110" s="240">
        <v>0</v>
      </c>
      <c r="Q110" s="240">
        <f>ROUND(E110*P110,2)</f>
        <v>0</v>
      </c>
      <c r="R110" s="240" t="s">
        <v>537</v>
      </c>
      <c r="S110" s="240" t="s">
        <v>263</v>
      </c>
      <c r="T110" s="241" t="s">
        <v>263</v>
      </c>
      <c r="U110" s="222">
        <v>7.84</v>
      </c>
      <c r="V110" s="222">
        <f>ROUND(E110*U110,2)</f>
        <v>586.42999999999995</v>
      </c>
      <c r="W110" s="222"/>
      <c r="X110" s="222" t="s">
        <v>644</v>
      </c>
      <c r="Y110" s="212"/>
      <c r="Z110" s="212"/>
      <c r="AA110" s="212"/>
      <c r="AB110" s="212"/>
      <c r="AC110" s="212"/>
      <c r="AD110" s="212"/>
      <c r="AE110" s="212"/>
      <c r="AF110" s="212"/>
      <c r="AG110" s="212" t="s">
        <v>645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5">
      <c r="A111" s="219"/>
      <c r="B111" s="220"/>
      <c r="C111" s="254" t="s">
        <v>646</v>
      </c>
      <c r="D111" s="243"/>
      <c r="E111" s="243"/>
      <c r="F111" s="243"/>
      <c r="G111" s="243"/>
      <c r="H111" s="222"/>
      <c r="I111" s="222"/>
      <c r="J111" s="222"/>
      <c r="K111" s="222"/>
      <c r="L111" s="222"/>
      <c r="M111" s="222"/>
      <c r="N111" s="222"/>
      <c r="O111" s="222"/>
      <c r="P111" s="222"/>
      <c r="Q111" s="222"/>
      <c r="R111" s="222"/>
      <c r="S111" s="222"/>
      <c r="T111" s="222"/>
      <c r="U111" s="222"/>
      <c r="V111" s="222"/>
      <c r="W111" s="222"/>
      <c r="X111" s="222"/>
      <c r="Y111" s="212"/>
      <c r="Z111" s="212"/>
      <c r="AA111" s="212"/>
      <c r="AB111" s="212"/>
      <c r="AC111" s="212"/>
      <c r="AD111" s="212"/>
      <c r="AE111" s="212"/>
      <c r="AF111" s="212"/>
      <c r="AG111" s="212" t="s">
        <v>268</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5">
      <c r="A112" s="244">
        <v>31</v>
      </c>
      <c r="B112" s="245" t="s">
        <v>647</v>
      </c>
      <c r="C112" s="255" t="s">
        <v>648</v>
      </c>
      <c r="D112" s="246" t="s">
        <v>349</v>
      </c>
      <c r="E112" s="247">
        <v>1496</v>
      </c>
      <c r="F112" s="248"/>
      <c r="G112" s="249">
        <f>ROUND(E112*F112,2)</f>
        <v>0</v>
      </c>
      <c r="H112" s="248"/>
      <c r="I112" s="249">
        <f>ROUND(E112*H112,2)</f>
        <v>0</v>
      </c>
      <c r="J112" s="248"/>
      <c r="K112" s="249">
        <f>ROUND(E112*J112,2)</f>
        <v>0</v>
      </c>
      <c r="L112" s="249">
        <v>21</v>
      </c>
      <c r="M112" s="249">
        <f>G112*(1+L112/100)</f>
        <v>0</v>
      </c>
      <c r="N112" s="249">
        <v>0</v>
      </c>
      <c r="O112" s="249">
        <f>ROUND(E112*N112,2)</f>
        <v>0</v>
      </c>
      <c r="P112" s="249">
        <v>0</v>
      </c>
      <c r="Q112" s="249">
        <f>ROUND(E112*P112,2)</f>
        <v>0</v>
      </c>
      <c r="R112" s="249" t="s">
        <v>537</v>
      </c>
      <c r="S112" s="249" t="s">
        <v>263</v>
      </c>
      <c r="T112" s="250" t="s">
        <v>263</v>
      </c>
      <c r="U112" s="222">
        <v>0</v>
      </c>
      <c r="V112" s="222">
        <f>ROUND(E112*U112,2)</f>
        <v>0</v>
      </c>
      <c r="W112" s="222"/>
      <c r="X112" s="222" t="s">
        <v>644</v>
      </c>
      <c r="Y112" s="212"/>
      <c r="Z112" s="212"/>
      <c r="AA112" s="212"/>
      <c r="AB112" s="212"/>
      <c r="AC112" s="212"/>
      <c r="AD112" s="212"/>
      <c r="AE112" s="212"/>
      <c r="AF112" s="212"/>
      <c r="AG112" s="212" t="s">
        <v>645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5">
      <c r="A113" s="244">
        <v>32</v>
      </c>
      <c r="B113" s="245" t="s">
        <v>649</v>
      </c>
      <c r="C113" s="255" t="s">
        <v>650</v>
      </c>
      <c r="D113" s="246" t="s">
        <v>349</v>
      </c>
      <c r="E113" s="247">
        <v>74.8</v>
      </c>
      <c r="F113" s="248"/>
      <c r="G113" s="249">
        <f>ROUND(E113*F113,2)</f>
        <v>0</v>
      </c>
      <c r="H113" s="248"/>
      <c r="I113" s="249">
        <f>ROUND(E113*H113,2)</f>
        <v>0</v>
      </c>
      <c r="J113" s="248"/>
      <c r="K113" s="249">
        <f>ROUND(E113*J113,2)</f>
        <v>0</v>
      </c>
      <c r="L113" s="249">
        <v>21</v>
      </c>
      <c r="M113" s="249">
        <f>G113*(1+L113/100)</f>
        <v>0</v>
      </c>
      <c r="N113" s="249">
        <v>0</v>
      </c>
      <c r="O113" s="249">
        <f>ROUND(E113*N113,2)</f>
        <v>0</v>
      </c>
      <c r="P113" s="249">
        <v>0</v>
      </c>
      <c r="Q113" s="249">
        <f>ROUND(E113*P113,2)</f>
        <v>0</v>
      </c>
      <c r="R113" s="249" t="s">
        <v>537</v>
      </c>
      <c r="S113" s="249" t="s">
        <v>263</v>
      </c>
      <c r="T113" s="250" t="s">
        <v>263</v>
      </c>
      <c r="U113" s="222">
        <v>15.071999999999999</v>
      </c>
      <c r="V113" s="222">
        <f>ROUND(E113*U113,2)</f>
        <v>1127.3900000000001</v>
      </c>
      <c r="W113" s="222"/>
      <c r="X113" s="222" t="s">
        <v>644</v>
      </c>
      <c r="Y113" s="212"/>
      <c r="Z113" s="212"/>
      <c r="AA113" s="212"/>
      <c r="AB113" s="212"/>
      <c r="AC113" s="212"/>
      <c r="AD113" s="212"/>
      <c r="AE113" s="212"/>
      <c r="AF113" s="212"/>
      <c r="AG113" s="212" t="s">
        <v>645</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44">
        <v>33</v>
      </c>
      <c r="B114" s="245" t="s">
        <v>651</v>
      </c>
      <c r="C114" s="255" t="s">
        <v>652</v>
      </c>
      <c r="D114" s="246" t="s">
        <v>349</v>
      </c>
      <c r="E114" s="247">
        <v>299.2</v>
      </c>
      <c r="F114" s="248"/>
      <c r="G114" s="249">
        <f>ROUND(E114*F114,2)</f>
        <v>0</v>
      </c>
      <c r="H114" s="248"/>
      <c r="I114" s="249">
        <f>ROUND(E114*H114,2)</f>
        <v>0</v>
      </c>
      <c r="J114" s="248"/>
      <c r="K114" s="249">
        <f>ROUND(E114*J114,2)</f>
        <v>0</v>
      </c>
      <c r="L114" s="249">
        <v>21</v>
      </c>
      <c r="M114" s="249">
        <f>G114*(1+L114/100)</f>
        <v>0</v>
      </c>
      <c r="N114" s="249">
        <v>0</v>
      </c>
      <c r="O114" s="249">
        <f>ROUND(E114*N114,2)</f>
        <v>0</v>
      </c>
      <c r="P114" s="249">
        <v>0</v>
      </c>
      <c r="Q114" s="249">
        <f>ROUND(E114*P114,2)</f>
        <v>0</v>
      </c>
      <c r="R114" s="249" t="s">
        <v>537</v>
      </c>
      <c r="S114" s="249" t="s">
        <v>263</v>
      </c>
      <c r="T114" s="250" t="s">
        <v>263</v>
      </c>
      <c r="U114" s="222">
        <v>5.88</v>
      </c>
      <c r="V114" s="222">
        <f>ROUND(E114*U114,2)</f>
        <v>1759.3</v>
      </c>
      <c r="W114" s="222"/>
      <c r="X114" s="222" t="s">
        <v>644</v>
      </c>
      <c r="Y114" s="212"/>
      <c r="Z114" s="212"/>
      <c r="AA114" s="212"/>
      <c r="AB114" s="212"/>
      <c r="AC114" s="212"/>
      <c r="AD114" s="212"/>
      <c r="AE114" s="212"/>
      <c r="AF114" s="212"/>
      <c r="AG114" s="212" t="s">
        <v>645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44">
        <v>34</v>
      </c>
      <c r="B115" s="245" t="s">
        <v>1593</v>
      </c>
      <c r="C115" s="255" t="s">
        <v>1594</v>
      </c>
      <c r="D115" s="246" t="s">
        <v>349</v>
      </c>
      <c r="E115" s="247">
        <v>74.8</v>
      </c>
      <c r="F115" s="248"/>
      <c r="G115" s="249">
        <f>ROUND(E115*F115,2)</f>
        <v>0</v>
      </c>
      <c r="H115" s="248"/>
      <c r="I115" s="249">
        <f>ROUND(E115*H115,2)</f>
        <v>0</v>
      </c>
      <c r="J115" s="248"/>
      <c r="K115" s="249">
        <f>ROUND(E115*J115,2)</f>
        <v>0</v>
      </c>
      <c r="L115" s="249">
        <v>21</v>
      </c>
      <c r="M115" s="249">
        <f>G115*(1+L115/100)</f>
        <v>0</v>
      </c>
      <c r="N115" s="249">
        <v>0</v>
      </c>
      <c r="O115" s="249">
        <f>ROUND(E115*N115,2)</f>
        <v>0</v>
      </c>
      <c r="P115" s="249">
        <v>0</v>
      </c>
      <c r="Q115" s="249">
        <f>ROUND(E115*P115,2)</f>
        <v>0</v>
      </c>
      <c r="R115" s="249" t="s">
        <v>537</v>
      </c>
      <c r="S115" s="249" t="s">
        <v>263</v>
      </c>
      <c r="T115" s="250" t="s">
        <v>263</v>
      </c>
      <c r="U115" s="222">
        <v>0</v>
      </c>
      <c r="V115" s="222">
        <f>ROUND(E115*U115,2)</f>
        <v>0</v>
      </c>
      <c r="W115" s="222"/>
      <c r="X115" s="222" t="s">
        <v>644</v>
      </c>
      <c r="Y115" s="212"/>
      <c r="Z115" s="212"/>
      <c r="AA115" s="212"/>
      <c r="AB115" s="212"/>
      <c r="AC115" s="212"/>
      <c r="AD115" s="212"/>
      <c r="AE115" s="212"/>
      <c r="AF115" s="212"/>
      <c r="AG115" s="212" t="s">
        <v>655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x14ac:dyDescent="0.25">
      <c r="A116" s="225" t="s">
        <v>258</v>
      </c>
      <c r="B116" s="226" t="s">
        <v>191</v>
      </c>
      <c r="C116" s="252" t="s">
        <v>192</v>
      </c>
      <c r="D116" s="227"/>
      <c r="E116" s="228"/>
      <c r="F116" s="229"/>
      <c r="G116" s="229">
        <f>SUMIF(AG117:AG118,"&lt;&gt;NOR",G117:G118)</f>
        <v>0</v>
      </c>
      <c r="H116" s="229"/>
      <c r="I116" s="229">
        <f>SUM(I117:I118)</f>
        <v>0</v>
      </c>
      <c r="J116" s="229"/>
      <c r="K116" s="229">
        <f>SUM(K117:K118)</f>
        <v>0</v>
      </c>
      <c r="L116" s="229"/>
      <c r="M116" s="229">
        <f>SUM(M117:M118)</f>
        <v>0</v>
      </c>
      <c r="N116" s="229"/>
      <c r="O116" s="229">
        <f>SUM(O117:O118)</f>
        <v>0</v>
      </c>
      <c r="P116" s="229"/>
      <c r="Q116" s="229">
        <f>SUM(Q117:Q118)</f>
        <v>0</v>
      </c>
      <c r="R116" s="229"/>
      <c r="S116" s="229"/>
      <c r="T116" s="230"/>
      <c r="U116" s="224"/>
      <c r="V116" s="224">
        <f>SUM(V117:V118)</f>
        <v>17.88</v>
      </c>
      <c r="W116" s="224"/>
      <c r="X116" s="224"/>
      <c r="AG116" t="s">
        <v>259</v>
      </c>
    </row>
    <row r="117" spans="1:60" outlineLevel="1" x14ac:dyDescent="0.25">
      <c r="A117" s="235">
        <v>35</v>
      </c>
      <c r="B117" s="236" t="s">
        <v>1291</v>
      </c>
      <c r="C117" s="253" t="s">
        <v>1292</v>
      </c>
      <c r="D117" s="237" t="s">
        <v>349</v>
      </c>
      <c r="E117" s="238">
        <v>1117.74494</v>
      </c>
      <c r="F117" s="239"/>
      <c r="G117" s="240">
        <f>ROUND(E117*F117,2)</f>
        <v>0</v>
      </c>
      <c r="H117" s="239"/>
      <c r="I117" s="240">
        <f>ROUND(E117*H117,2)</f>
        <v>0</v>
      </c>
      <c r="J117" s="239"/>
      <c r="K117" s="240">
        <f>ROUND(E117*J117,2)</f>
        <v>0</v>
      </c>
      <c r="L117" s="240">
        <v>21</v>
      </c>
      <c r="M117" s="240">
        <f>G117*(1+L117/100)</f>
        <v>0</v>
      </c>
      <c r="N117" s="240">
        <v>0</v>
      </c>
      <c r="O117" s="240">
        <f>ROUND(E117*N117,2)</f>
        <v>0</v>
      </c>
      <c r="P117" s="240">
        <v>0</v>
      </c>
      <c r="Q117" s="240">
        <f>ROUND(E117*P117,2)</f>
        <v>0</v>
      </c>
      <c r="R117" s="240" t="s">
        <v>1190</v>
      </c>
      <c r="S117" s="240" t="s">
        <v>263</v>
      </c>
      <c r="T117" s="241" t="s">
        <v>263</v>
      </c>
      <c r="U117" s="222">
        <v>1.6E-2</v>
      </c>
      <c r="V117" s="222">
        <f>ROUND(E117*U117,2)</f>
        <v>17.88</v>
      </c>
      <c r="W117" s="222"/>
      <c r="X117" s="222" t="s">
        <v>658</v>
      </c>
      <c r="Y117" s="212"/>
      <c r="Z117" s="212"/>
      <c r="AA117" s="212"/>
      <c r="AB117" s="212"/>
      <c r="AC117" s="212"/>
      <c r="AD117" s="212"/>
      <c r="AE117" s="212"/>
      <c r="AF117" s="212"/>
      <c r="AG117" s="212" t="s">
        <v>659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19"/>
      <c r="B118" s="220"/>
      <c r="C118" s="267" t="s">
        <v>1293</v>
      </c>
      <c r="D118" s="263"/>
      <c r="E118" s="263"/>
      <c r="F118" s="263"/>
      <c r="G118" s="263"/>
      <c r="H118" s="222"/>
      <c r="I118" s="222"/>
      <c r="J118" s="222"/>
      <c r="K118" s="222"/>
      <c r="L118" s="222"/>
      <c r="M118" s="222"/>
      <c r="N118" s="222"/>
      <c r="O118" s="222"/>
      <c r="P118" s="222"/>
      <c r="Q118" s="222"/>
      <c r="R118" s="222"/>
      <c r="S118" s="222"/>
      <c r="T118" s="222"/>
      <c r="U118" s="222"/>
      <c r="V118" s="222"/>
      <c r="W118" s="222"/>
      <c r="X118" s="222"/>
      <c r="Y118" s="212"/>
      <c r="Z118" s="212"/>
      <c r="AA118" s="212"/>
      <c r="AB118" s="212"/>
      <c r="AC118" s="212"/>
      <c r="AD118" s="212"/>
      <c r="AE118" s="212"/>
      <c r="AF118" s="212"/>
      <c r="AG118" s="212" t="s">
        <v>288</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x14ac:dyDescent="0.25">
      <c r="A119" s="3"/>
      <c r="B119" s="4"/>
      <c r="C119" s="256"/>
      <c r="D119" s="6"/>
      <c r="E119" s="3"/>
      <c r="F119" s="3"/>
      <c r="G119" s="3"/>
      <c r="H119" s="3"/>
      <c r="I119" s="3"/>
      <c r="J119" s="3"/>
      <c r="K119" s="3"/>
      <c r="L119" s="3"/>
      <c r="M119" s="3"/>
      <c r="N119" s="3"/>
      <c r="O119" s="3"/>
      <c r="P119" s="3"/>
      <c r="Q119" s="3"/>
      <c r="R119" s="3"/>
      <c r="S119" s="3"/>
      <c r="T119" s="3"/>
      <c r="U119" s="3"/>
      <c r="V119" s="3"/>
      <c r="W119" s="3"/>
      <c r="X119" s="3"/>
      <c r="AE119">
        <v>15</v>
      </c>
      <c r="AF119">
        <v>21</v>
      </c>
      <c r="AG119" t="s">
        <v>245</v>
      </c>
    </row>
    <row r="120" spans="1:60" x14ac:dyDescent="0.25">
      <c r="A120" s="215"/>
      <c r="B120" s="216" t="s">
        <v>29</v>
      </c>
      <c r="C120" s="257"/>
      <c r="D120" s="217"/>
      <c r="E120" s="218"/>
      <c r="F120" s="218"/>
      <c r="G120" s="251">
        <f>G8+G75+G102+G116</f>
        <v>0</v>
      </c>
      <c r="H120" s="3"/>
      <c r="I120" s="3"/>
      <c r="J120" s="3"/>
      <c r="K120" s="3"/>
      <c r="L120" s="3"/>
      <c r="M120" s="3"/>
      <c r="N120" s="3"/>
      <c r="O120" s="3"/>
      <c r="P120" s="3"/>
      <c r="Q120" s="3"/>
      <c r="R120" s="3"/>
      <c r="S120" s="3"/>
      <c r="T120" s="3"/>
      <c r="U120" s="3"/>
      <c r="V120" s="3"/>
      <c r="W120" s="3"/>
      <c r="X120" s="3"/>
      <c r="AE120">
        <f>SUMIF(L7:L118,AE119,G7:G118)</f>
        <v>0</v>
      </c>
      <c r="AF120">
        <f>SUMIF(L7:L118,AF119,G7:G118)</f>
        <v>0</v>
      </c>
      <c r="AG120" t="s">
        <v>278</v>
      </c>
    </row>
    <row r="121" spans="1:60" x14ac:dyDescent="0.25">
      <c r="C121" s="258"/>
      <c r="D121" s="10"/>
      <c r="AG121" t="s">
        <v>279</v>
      </c>
    </row>
    <row r="122" spans="1:60" x14ac:dyDescent="0.25">
      <c r="D122" s="10"/>
    </row>
    <row r="123" spans="1:60" x14ac:dyDescent="0.25">
      <c r="D123" s="10"/>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5iZNznJaP/tMk3V1CRUggSDRlQIKqLKmMFGY0lTYTwoWPXW2V7ckaGmPrBsgAzPglcWK5AvPFiJ1INlWCdj1yA==" saltValue="+R6TXvAVKsu8KAwcPALCMQ==" spinCount="100000" sheet="1"/>
  <mergeCells count="22">
    <mergeCell ref="C94:G94"/>
    <mergeCell ref="C108:G108"/>
    <mergeCell ref="C111:G111"/>
    <mergeCell ref="C118:G118"/>
    <mergeCell ref="C51:G51"/>
    <mergeCell ref="C55:G55"/>
    <mergeCell ref="C60:G60"/>
    <mergeCell ref="C79:G79"/>
    <mergeCell ref="C82:G82"/>
    <mergeCell ref="C91:G91"/>
    <mergeCell ref="C25:G25"/>
    <mergeCell ref="C28:G28"/>
    <mergeCell ref="C31:G31"/>
    <mergeCell ref="C36:G36"/>
    <mergeCell ref="C40:G40"/>
    <mergeCell ref="C45:G45"/>
    <mergeCell ref="A1:G1"/>
    <mergeCell ref="C2:G2"/>
    <mergeCell ref="C3:G3"/>
    <mergeCell ref="C4:G4"/>
    <mergeCell ref="C10:G10"/>
    <mergeCell ref="C20:G20"/>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100" t="s">
        <v>6</v>
      </c>
      <c r="B1" s="100"/>
      <c r="C1" s="101"/>
      <c r="D1" s="100"/>
      <c r="E1" s="100"/>
      <c r="F1" s="100"/>
      <c r="G1" s="100"/>
    </row>
    <row r="2" spans="1:7" ht="24.9" customHeight="1" x14ac:dyDescent="0.25">
      <c r="A2" s="49" t="s">
        <v>7</v>
      </c>
      <c r="B2" s="48"/>
      <c r="C2" s="102"/>
      <c r="D2" s="102"/>
      <c r="E2" s="102"/>
      <c r="F2" s="102"/>
      <c r="G2" s="103"/>
    </row>
    <row r="3" spans="1:7" ht="24.9" customHeight="1" x14ac:dyDescent="0.25">
      <c r="A3" s="49" t="s">
        <v>8</v>
      </c>
      <c r="B3" s="48"/>
      <c r="C3" s="102"/>
      <c r="D3" s="102"/>
      <c r="E3" s="102"/>
      <c r="F3" s="102"/>
      <c r="G3" s="103"/>
    </row>
    <row r="4" spans="1:7" ht="24.9" customHeight="1" x14ac:dyDescent="0.25">
      <c r="A4" s="49" t="s">
        <v>9</v>
      </c>
      <c r="B4" s="48"/>
      <c r="C4" s="102"/>
      <c r="D4" s="102"/>
      <c r="E4" s="102"/>
      <c r="F4" s="102"/>
      <c r="G4" s="103"/>
    </row>
    <row r="5" spans="1:7" x14ac:dyDescent="0.25">
      <c r="B5" s="4"/>
      <c r="C5" s="5"/>
      <c r="D5" s="6"/>
    </row>
  </sheetData>
  <sheetProtection algorithmName="SHA-512" hashValue="FkERIqjCaMt2NO9Nbxuub2HFZKDvXXG94ddWemsk0WYm5jItcLj6cZrzxMzTvYo8itpNZ+XOoCAGxT/1V5Nbmg==" saltValue="K9Y+M3kS4SnyQ/bajXlGwg=="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4AD67-3A56-4EE2-AB1C-A3D2745C7418}">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231</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59</v>
      </c>
      <c r="C3" s="201" t="s">
        <v>60</v>
      </c>
      <c r="D3" s="199"/>
      <c r="E3" s="199"/>
      <c r="F3" s="199"/>
      <c r="G3" s="200"/>
      <c r="AC3" s="177" t="s">
        <v>234</v>
      </c>
      <c r="AG3" t="s">
        <v>235</v>
      </c>
    </row>
    <row r="4" spans="1:60" ht="25.05" customHeight="1" x14ac:dyDescent="0.25">
      <c r="A4" s="202" t="s">
        <v>9</v>
      </c>
      <c r="B4" s="203" t="s">
        <v>59</v>
      </c>
      <c r="C4" s="204" t="s">
        <v>60</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229</v>
      </c>
      <c r="C8" s="252" t="s">
        <v>27</v>
      </c>
      <c r="D8" s="227"/>
      <c r="E8" s="228"/>
      <c r="F8" s="229"/>
      <c r="G8" s="229">
        <f>SUMIF(AG9:AG10,"&lt;&gt;NOR",G9:G10)</f>
        <v>0</v>
      </c>
      <c r="H8" s="229"/>
      <c r="I8" s="229">
        <f>SUM(I9:I10)</f>
        <v>0</v>
      </c>
      <c r="J8" s="229"/>
      <c r="K8" s="229">
        <f>SUM(K9:K10)</f>
        <v>0</v>
      </c>
      <c r="L8" s="229"/>
      <c r="M8" s="229">
        <f>SUM(M9:M10)</f>
        <v>0</v>
      </c>
      <c r="N8" s="229"/>
      <c r="O8" s="229">
        <f>SUM(O9:O10)</f>
        <v>0</v>
      </c>
      <c r="P8" s="229"/>
      <c r="Q8" s="229">
        <f>SUM(Q9:Q10)</f>
        <v>0</v>
      </c>
      <c r="R8" s="229"/>
      <c r="S8" s="229"/>
      <c r="T8" s="230"/>
      <c r="U8" s="224"/>
      <c r="V8" s="224">
        <f>SUM(V9:V10)</f>
        <v>0</v>
      </c>
      <c r="W8" s="224"/>
      <c r="X8" s="224"/>
      <c r="AG8" t="s">
        <v>259</v>
      </c>
    </row>
    <row r="9" spans="1:60" outlineLevel="1" x14ac:dyDescent="0.25">
      <c r="A9" s="235">
        <v>1</v>
      </c>
      <c r="B9" s="236" t="s">
        <v>260</v>
      </c>
      <c r="C9" s="253" t="s">
        <v>261</v>
      </c>
      <c r="D9" s="237" t="s">
        <v>262</v>
      </c>
      <c r="E9" s="238">
        <v>1</v>
      </c>
      <c r="F9" s="239"/>
      <c r="G9" s="240">
        <f>ROUND(E9*F9,2)</f>
        <v>0</v>
      </c>
      <c r="H9" s="239"/>
      <c r="I9" s="240">
        <f>ROUND(E9*H9,2)</f>
        <v>0</v>
      </c>
      <c r="J9" s="239"/>
      <c r="K9" s="240">
        <f>ROUND(E9*J9,2)</f>
        <v>0</v>
      </c>
      <c r="L9" s="240">
        <v>21</v>
      </c>
      <c r="M9" s="240">
        <f>G9*(1+L9/100)</f>
        <v>0</v>
      </c>
      <c r="N9" s="240">
        <v>0</v>
      </c>
      <c r="O9" s="240">
        <f>ROUND(E9*N9,2)</f>
        <v>0</v>
      </c>
      <c r="P9" s="240">
        <v>0</v>
      </c>
      <c r="Q9" s="240">
        <f>ROUND(E9*P9,2)</f>
        <v>0</v>
      </c>
      <c r="R9" s="240"/>
      <c r="S9" s="240" t="s">
        <v>263</v>
      </c>
      <c r="T9" s="241" t="s">
        <v>264</v>
      </c>
      <c r="U9" s="222">
        <v>0</v>
      </c>
      <c r="V9" s="222">
        <f>ROUND(E9*U9,2)</f>
        <v>0</v>
      </c>
      <c r="W9" s="222"/>
      <c r="X9" s="222" t="s">
        <v>265</v>
      </c>
      <c r="Y9" s="212"/>
      <c r="Z9" s="212"/>
      <c r="AA9" s="212"/>
      <c r="AB9" s="212"/>
      <c r="AC9" s="212"/>
      <c r="AD9" s="212"/>
      <c r="AE9" s="212"/>
      <c r="AF9" s="212"/>
      <c r="AG9" s="212" t="s">
        <v>266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61.8" outlineLevel="1" x14ac:dyDescent="0.25">
      <c r="A10" s="219"/>
      <c r="B10" s="220"/>
      <c r="C10" s="254" t="s">
        <v>267</v>
      </c>
      <c r="D10" s="243"/>
      <c r="E10" s="243"/>
      <c r="F10" s="243"/>
      <c r="G10" s="24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268</v>
      </c>
      <c r="AH10" s="212"/>
      <c r="AI10" s="212"/>
      <c r="AJ10" s="212"/>
      <c r="AK10" s="212"/>
      <c r="AL10" s="212"/>
      <c r="AM10" s="212"/>
      <c r="AN10" s="212"/>
      <c r="AO10" s="212"/>
      <c r="AP10" s="212"/>
      <c r="AQ10" s="212"/>
      <c r="AR10" s="212"/>
      <c r="AS10" s="212"/>
      <c r="AT10" s="212"/>
      <c r="AU10" s="212"/>
      <c r="AV10" s="212"/>
      <c r="AW10" s="212"/>
      <c r="AX10" s="212"/>
      <c r="AY10" s="212"/>
      <c r="AZ10" s="212"/>
      <c r="BA10" s="242" t="str">
        <f>C10</f>
        <v>Zařízení staveniště Veškeré náklady související se zařízením staveniště, zejména: náklady s umístěním, dopravou, provozem a likvidací skladů a buňkoviště, náklady s projednáním připojení, připojením a odpojením stavby na veř.rozvod elektrické energie a vody a úhrada za spotřebovaná tato média, náklady na umístění, dopravu, provoz a likvidaci hygienických zařízení stavby, náklady na staveništní rozvaděč(e), vnitrostaveništní rozvody elektrické energie a vody, náklady na vytápění a osvětlení staveniště, náklady na opatření k zamezení negativního vlivu stavby na okolí (protiprachová, protihluková apod.), náklady na čištění veřejných komunikací znečištěných stavbou, náklady na úklid prostoru staveniště,náklady na likvidaci odpadu (prořez, obalový materiál atd.) náklady na znovuuvedení prostoru zařízení staveniště do původního stavu atd.</v>
      </c>
      <c r="BB10" s="212"/>
      <c r="BC10" s="212"/>
      <c r="BD10" s="212"/>
      <c r="BE10" s="212"/>
      <c r="BF10" s="212"/>
      <c r="BG10" s="212"/>
      <c r="BH10" s="212"/>
    </row>
    <row r="11" spans="1:60" x14ac:dyDescent="0.25">
      <c r="A11" s="225" t="s">
        <v>258</v>
      </c>
      <c r="B11" s="226" t="s">
        <v>230</v>
      </c>
      <c r="C11" s="252" t="s">
        <v>28</v>
      </c>
      <c r="D11" s="227"/>
      <c r="E11" s="228"/>
      <c r="F11" s="229"/>
      <c r="G11" s="229">
        <f>SUMIF(AG12:AG16,"&lt;&gt;NOR",G12:G16)</f>
        <v>0</v>
      </c>
      <c r="H11" s="229"/>
      <c r="I11" s="229">
        <f>SUM(I12:I16)</f>
        <v>0</v>
      </c>
      <c r="J11" s="229"/>
      <c r="K11" s="229">
        <f>SUM(K12:K16)</f>
        <v>0</v>
      </c>
      <c r="L11" s="229"/>
      <c r="M11" s="229">
        <f>SUM(M12:M16)</f>
        <v>0</v>
      </c>
      <c r="N11" s="229"/>
      <c r="O11" s="229">
        <f>SUM(O12:O16)</f>
        <v>0</v>
      </c>
      <c r="P11" s="229"/>
      <c r="Q11" s="229">
        <f>SUM(Q12:Q16)</f>
        <v>0</v>
      </c>
      <c r="R11" s="229"/>
      <c r="S11" s="229"/>
      <c r="T11" s="230"/>
      <c r="U11" s="224"/>
      <c r="V11" s="224">
        <f>SUM(V12:V16)</f>
        <v>0</v>
      </c>
      <c r="W11" s="224"/>
      <c r="X11" s="224"/>
      <c r="AG11" t="s">
        <v>259</v>
      </c>
    </row>
    <row r="12" spans="1:60" outlineLevel="1" x14ac:dyDescent="0.25">
      <c r="A12" s="244">
        <v>2</v>
      </c>
      <c r="B12" s="245" t="s">
        <v>269</v>
      </c>
      <c r="C12" s="255" t="s">
        <v>270</v>
      </c>
      <c r="D12" s="246" t="s">
        <v>262</v>
      </c>
      <c r="E12" s="247">
        <v>1</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263</v>
      </c>
      <c r="T12" s="250" t="s">
        <v>264</v>
      </c>
      <c r="U12" s="222">
        <v>0</v>
      </c>
      <c r="V12" s="222">
        <f>ROUND(E12*U12,2)</f>
        <v>0</v>
      </c>
      <c r="W12" s="222"/>
      <c r="X12" s="222" t="s">
        <v>265</v>
      </c>
      <c r="Y12" s="212"/>
      <c r="Z12" s="212"/>
      <c r="AA12" s="212"/>
      <c r="AB12" s="212"/>
      <c r="AC12" s="212"/>
      <c r="AD12" s="212"/>
      <c r="AE12" s="212"/>
      <c r="AF12" s="212"/>
      <c r="AG12" s="212" t="s">
        <v>271</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35">
        <v>3</v>
      </c>
      <c r="B13" s="236" t="s">
        <v>272</v>
      </c>
      <c r="C13" s="253" t="s">
        <v>273</v>
      </c>
      <c r="D13" s="237" t="s">
        <v>262</v>
      </c>
      <c r="E13" s="238">
        <v>1</v>
      </c>
      <c r="F13" s="239"/>
      <c r="G13" s="240">
        <f>ROUND(E13*F13,2)</f>
        <v>0</v>
      </c>
      <c r="H13" s="239"/>
      <c r="I13" s="240">
        <f>ROUND(E13*H13,2)</f>
        <v>0</v>
      </c>
      <c r="J13" s="239"/>
      <c r="K13" s="240">
        <f>ROUND(E13*J13,2)</f>
        <v>0</v>
      </c>
      <c r="L13" s="240">
        <v>21</v>
      </c>
      <c r="M13" s="240">
        <f>G13*(1+L13/100)</f>
        <v>0</v>
      </c>
      <c r="N13" s="240">
        <v>0</v>
      </c>
      <c r="O13" s="240">
        <f>ROUND(E13*N13,2)</f>
        <v>0</v>
      </c>
      <c r="P13" s="240">
        <v>0</v>
      </c>
      <c r="Q13" s="240">
        <f>ROUND(E13*P13,2)</f>
        <v>0</v>
      </c>
      <c r="R13" s="240"/>
      <c r="S13" s="240" t="s">
        <v>263</v>
      </c>
      <c r="T13" s="241" t="s">
        <v>264</v>
      </c>
      <c r="U13" s="222">
        <v>0</v>
      </c>
      <c r="V13" s="222">
        <f>ROUND(E13*U13,2)</f>
        <v>0</v>
      </c>
      <c r="W13" s="222"/>
      <c r="X13" s="222" t="s">
        <v>265</v>
      </c>
      <c r="Y13" s="212"/>
      <c r="Z13" s="212"/>
      <c r="AA13" s="212"/>
      <c r="AB13" s="212"/>
      <c r="AC13" s="212"/>
      <c r="AD13" s="212"/>
      <c r="AE13" s="212"/>
      <c r="AF13" s="212"/>
      <c r="AG13" s="212" t="s">
        <v>271</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54" t="s">
        <v>274</v>
      </c>
      <c r="D14" s="243"/>
      <c r="E14" s="243"/>
      <c r="F14" s="243"/>
      <c r="G14" s="243"/>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268</v>
      </c>
      <c r="AH14" s="212"/>
      <c r="AI14" s="212"/>
      <c r="AJ14" s="212"/>
      <c r="AK14" s="212"/>
      <c r="AL14" s="212"/>
      <c r="AM14" s="212"/>
      <c r="AN14" s="212"/>
      <c r="AO14" s="212"/>
      <c r="AP14" s="212"/>
      <c r="AQ14" s="212"/>
      <c r="AR14" s="212"/>
      <c r="AS14" s="212"/>
      <c r="AT14" s="212"/>
      <c r="AU14" s="212"/>
      <c r="AV14" s="212"/>
      <c r="AW14" s="212"/>
      <c r="AX14" s="212"/>
      <c r="AY14" s="212"/>
      <c r="AZ14" s="212"/>
      <c r="BA14" s="242" t="str">
        <f>C14</f>
        <v>Zaměření a vytýčení stávajících inženýrských sítí v místě stavby z hlediska jejich ochrany při provádění stavby.</v>
      </c>
      <c r="BB14" s="212"/>
      <c r="BC14" s="212"/>
      <c r="BD14" s="212"/>
      <c r="BE14" s="212"/>
      <c r="BF14" s="212"/>
      <c r="BG14" s="212"/>
      <c r="BH14" s="212"/>
    </row>
    <row r="15" spans="1:60" outlineLevel="1" x14ac:dyDescent="0.25">
      <c r="A15" s="235">
        <v>4</v>
      </c>
      <c r="B15" s="236" t="s">
        <v>275</v>
      </c>
      <c r="C15" s="253" t="s">
        <v>276</v>
      </c>
      <c r="D15" s="237" t="s">
        <v>262</v>
      </c>
      <c r="E15" s="238">
        <v>1</v>
      </c>
      <c r="F15" s="239"/>
      <c r="G15" s="240">
        <f>ROUND(E15*F15,2)</f>
        <v>0</v>
      </c>
      <c r="H15" s="239"/>
      <c r="I15" s="240">
        <f>ROUND(E15*H15,2)</f>
        <v>0</v>
      </c>
      <c r="J15" s="239"/>
      <c r="K15" s="240">
        <f>ROUND(E15*J15,2)</f>
        <v>0</v>
      </c>
      <c r="L15" s="240">
        <v>21</v>
      </c>
      <c r="M15" s="240">
        <f>G15*(1+L15/100)</f>
        <v>0</v>
      </c>
      <c r="N15" s="240">
        <v>0</v>
      </c>
      <c r="O15" s="240">
        <f>ROUND(E15*N15,2)</f>
        <v>0</v>
      </c>
      <c r="P15" s="240">
        <v>0</v>
      </c>
      <c r="Q15" s="240">
        <f>ROUND(E15*P15,2)</f>
        <v>0</v>
      </c>
      <c r="R15" s="240"/>
      <c r="S15" s="240" t="s">
        <v>263</v>
      </c>
      <c r="T15" s="241" t="s">
        <v>264</v>
      </c>
      <c r="U15" s="222">
        <v>0</v>
      </c>
      <c r="V15" s="222">
        <f>ROUND(E15*U15,2)</f>
        <v>0</v>
      </c>
      <c r="W15" s="222"/>
      <c r="X15" s="222" t="s">
        <v>265</v>
      </c>
      <c r="Y15" s="212"/>
      <c r="Z15" s="212"/>
      <c r="AA15" s="212"/>
      <c r="AB15" s="212"/>
      <c r="AC15" s="212"/>
      <c r="AD15" s="212"/>
      <c r="AE15" s="212"/>
      <c r="AF15" s="212"/>
      <c r="AG15" s="212" t="s">
        <v>271</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ht="21" outlineLevel="1" x14ac:dyDescent="0.25">
      <c r="A16" s="219"/>
      <c r="B16" s="220"/>
      <c r="C16" s="254" t="s">
        <v>277</v>
      </c>
      <c r="D16" s="243"/>
      <c r="E16" s="243"/>
      <c r="F16" s="243"/>
      <c r="G16" s="243"/>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268</v>
      </c>
      <c r="AH16" s="212"/>
      <c r="AI16" s="212"/>
      <c r="AJ16" s="212"/>
      <c r="AK16" s="212"/>
      <c r="AL16" s="212"/>
      <c r="AM16" s="212"/>
      <c r="AN16" s="212"/>
      <c r="AO16" s="212"/>
      <c r="AP16" s="212"/>
      <c r="AQ16" s="212"/>
      <c r="AR16" s="212"/>
      <c r="AS16" s="212"/>
      <c r="AT16" s="212"/>
      <c r="AU16" s="212"/>
      <c r="AV16" s="212"/>
      <c r="AW16" s="212"/>
      <c r="AX16" s="212"/>
      <c r="AY16" s="212"/>
      <c r="AZ16" s="212"/>
      <c r="BA16" s="242" t="str">
        <f>C16</f>
        <v>Náklady zhotovitele, související s prováděním zkoušek a revizí předepsaných technickými normami nebo objednatelem a které jsou pro provedení díla nezbytné.</v>
      </c>
      <c r="BB16" s="212"/>
      <c r="BC16" s="212"/>
      <c r="BD16" s="212"/>
      <c r="BE16" s="212"/>
      <c r="BF16" s="212"/>
      <c r="BG16" s="212"/>
      <c r="BH16" s="212"/>
    </row>
    <row r="17" spans="1:33" x14ac:dyDescent="0.25">
      <c r="A17" s="3"/>
      <c r="B17" s="4"/>
      <c r="C17" s="256"/>
      <c r="D17" s="6"/>
      <c r="E17" s="3"/>
      <c r="F17" s="3"/>
      <c r="G17" s="3"/>
      <c r="H17" s="3"/>
      <c r="I17" s="3"/>
      <c r="J17" s="3"/>
      <c r="K17" s="3"/>
      <c r="L17" s="3"/>
      <c r="M17" s="3"/>
      <c r="N17" s="3"/>
      <c r="O17" s="3"/>
      <c r="P17" s="3"/>
      <c r="Q17" s="3"/>
      <c r="R17" s="3"/>
      <c r="S17" s="3"/>
      <c r="T17" s="3"/>
      <c r="U17" s="3"/>
      <c r="V17" s="3"/>
      <c r="W17" s="3"/>
      <c r="X17" s="3"/>
      <c r="AE17">
        <v>15</v>
      </c>
      <c r="AF17">
        <v>21</v>
      </c>
      <c r="AG17" t="s">
        <v>245</v>
      </c>
    </row>
    <row r="18" spans="1:33" x14ac:dyDescent="0.25">
      <c r="A18" s="215"/>
      <c r="B18" s="216" t="s">
        <v>29</v>
      </c>
      <c r="C18" s="257"/>
      <c r="D18" s="217"/>
      <c r="E18" s="218"/>
      <c r="F18" s="218"/>
      <c r="G18" s="251">
        <f>G8+G11</f>
        <v>0</v>
      </c>
      <c r="H18" s="3"/>
      <c r="I18" s="3"/>
      <c r="J18" s="3"/>
      <c r="K18" s="3"/>
      <c r="L18" s="3"/>
      <c r="M18" s="3"/>
      <c r="N18" s="3"/>
      <c r="O18" s="3"/>
      <c r="P18" s="3"/>
      <c r="Q18" s="3"/>
      <c r="R18" s="3"/>
      <c r="S18" s="3"/>
      <c r="T18" s="3"/>
      <c r="U18" s="3"/>
      <c r="V18" s="3"/>
      <c r="W18" s="3"/>
      <c r="X18" s="3"/>
      <c r="AE18">
        <f>SUMIF(L7:L16,AE17,G7:G16)</f>
        <v>0</v>
      </c>
      <c r="AF18">
        <f>SUMIF(L7:L16,AF17,G7:G16)</f>
        <v>0</v>
      </c>
      <c r="AG18" t="s">
        <v>278</v>
      </c>
    </row>
    <row r="19" spans="1:33" x14ac:dyDescent="0.25">
      <c r="C19" s="258"/>
      <c r="D19" s="10"/>
      <c r="AG19" t="s">
        <v>279</v>
      </c>
    </row>
    <row r="20" spans="1:33" x14ac:dyDescent="0.25">
      <c r="D20" s="10"/>
    </row>
    <row r="21" spans="1:33" x14ac:dyDescent="0.25">
      <c r="D21" s="10"/>
    </row>
    <row r="22" spans="1:33" x14ac:dyDescent="0.25">
      <c r="D22" s="10"/>
    </row>
    <row r="23" spans="1:33" x14ac:dyDescent="0.25">
      <c r="D23" s="10"/>
    </row>
    <row r="24" spans="1:33" x14ac:dyDescent="0.25">
      <c r="D24" s="10"/>
    </row>
    <row r="25" spans="1:33" x14ac:dyDescent="0.25">
      <c r="D25" s="10"/>
    </row>
    <row r="26" spans="1:33" x14ac:dyDescent="0.25">
      <c r="D26" s="10"/>
    </row>
    <row r="27" spans="1:33" x14ac:dyDescent="0.25">
      <c r="D27" s="10"/>
    </row>
    <row r="28" spans="1:33" x14ac:dyDescent="0.25">
      <c r="D28" s="10"/>
    </row>
    <row r="29" spans="1:33" x14ac:dyDescent="0.25">
      <c r="D29" s="10"/>
    </row>
    <row r="30" spans="1:33" x14ac:dyDescent="0.25">
      <c r="D30" s="10"/>
    </row>
    <row r="31" spans="1:33" x14ac:dyDescent="0.25">
      <c r="D31" s="10"/>
    </row>
    <row r="32" spans="1:33"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kZ2gEIgnFysivRU6GF49Jso8/PHR4mF2z6daTwrWqtoB5wSrcaKpDxWLQ+vBY480aB1CM9asMNyP9DBWgjVitQ==" saltValue="gY5DyvoDsmspKq3orUHjig==" spinCount="100000" sheet="1"/>
  <mergeCells count="7">
    <mergeCell ref="C16:G16"/>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BD247-681B-4539-B2C1-AA465319FE51}">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64</v>
      </c>
      <c r="C4" s="204" t="s">
        <v>65</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64</v>
      </c>
      <c r="C8" s="252" t="s">
        <v>152</v>
      </c>
      <c r="D8" s="227"/>
      <c r="E8" s="228"/>
      <c r="F8" s="229"/>
      <c r="G8" s="229">
        <f>SUMIF(AG9:AG26,"&lt;&gt;NOR",G9:G26)</f>
        <v>0</v>
      </c>
      <c r="H8" s="229"/>
      <c r="I8" s="229">
        <f>SUM(I9:I26)</f>
        <v>0</v>
      </c>
      <c r="J8" s="229"/>
      <c r="K8" s="229">
        <f>SUM(K9:K26)</f>
        <v>0</v>
      </c>
      <c r="L8" s="229"/>
      <c r="M8" s="229">
        <f>SUM(M9:M26)</f>
        <v>0</v>
      </c>
      <c r="N8" s="229"/>
      <c r="O8" s="229">
        <f>SUM(O9:O26)</f>
        <v>0</v>
      </c>
      <c r="P8" s="229"/>
      <c r="Q8" s="229">
        <f>SUM(Q9:Q26)</f>
        <v>0</v>
      </c>
      <c r="R8" s="229"/>
      <c r="S8" s="229"/>
      <c r="T8" s="230"/>
      <c r="U8" s="224"/>
      <c r="V8" s="224">
        <f>SUM(V9:V26)</f>
        <v>2762.98</v>
      </c>
      <c r="W8" s="224"/>
      <c r="X8" s="224"/>
      <c r="AG8" t="s">
        <v>259</v>
      </c>
    </row>
    <row r="9" spans="1:60" outlineLevel="1" x14ac:dyDescent="0.25">
      <c r="A9" s="235">
        <v>1</v>
      </c>
      <c r="B9" s="236" t="s">
        <v>281</v>
      </c>
      <c r="C9" s="253" t="s">
        <v>282</v>
      </c>
      <c r="D9" s="237" t="s">
        <v>283</v>
      </c>
      <c r="E9" s="238">
        <v>416.56</v>
      </c>
      <c r="F9" s="239"/>
      <c r="G9" s="240">
        <f>ROUND(E9*F9,2)</f>
        <v>0</v>
      </c>
      <c r="H9" s="239"/>
      <c r="I9" s="240">
        <f>ROUND(E9*H9,2)</f>
        <v>0</v>
      </c>
      <c r="J9" s="239"/>
      <c r="K9" s="240">
        <f>ROUND(E9*J9,2)</f>
        <v>0</v>
      </c>
      <c r="L9" s="240">
        <v>21</v>
      </c>
      <c r="M9" s="240">
        <f>G9*(1+L9/100)</f>
        <v>0</v>
      </c>
      <c r="N9" s="240">
        <v>0</v>
      </c>
      <c r="O9" s="240">
        <f>ROUND(E9*N9,2)</f>
        <v>0</v>
      </c>
      <c r="P9" s="240">
        <v>0</v>
      </c>
      <c r="Q9" s="240">
        <f>ROUND(E9*P9,2)</f>
        <v>0</v>
      </c>
      <c r="R9" s="240" t="s">
        <v>284</v>
      </c>
      <c r="S9" s="240" t="s">
        <v>263</v>
      </c>
      <c r="T9" s="241" t="s">
        <v>263</v>
      </c>
      <c r="U9" s="222">
        <v>4.7279999999999998</v>
      </c>
      <c r="V9" s="222">
        <f>ROUND(E9*U9,2)</f>
        <v>1969.5</v>
      </c>
      <c r="W9" s="222"/>
      <c r="X9" s="222" t="s">
        <v>285</v>
      </c>
      <c r="Y9" s="212"/>
      <c r="Z9" s="212"/>
      <c r="AA9" s="212"/>
      <c r="AB9" s="212"/>
      <c r="AC9" s="212"/>
      <c r="AD9" s="212"/>
      <c r="AE9" s="212"/>
      <c r="AF9" s="212"/>
      <c r="AG9" s="212" t="s">
        <v>286</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19"/>
      <c r="B10" s="220"/>
      <c r="C10" s="267" t="s">
        <v>287</v>
      </c>
      <c r="D10" s="263"/>
      <c r="E10" s="263"/>
      <c r="F10" s="263"/>
      <c r="G10" s="263"/>
      <c r="H10" s="222"/>
      <c r="I10" s="222"/>
      <c r="J10" s="222"/>
      <c r="K10" s="222"/>
      <c r="L10" s="222"/>
      <c r="M10" s="222"/>
      <c r="N10" s="222"/>
      <c r="O10" s="222"/>
      <c r="P10" s="222"/>
      <c r="Q10" s="222"/>
      <c r="R10" s="222"/>
      <c r="S10" s="222"/>
      <c r="T10" s="222"/>
      <c r="U10" s="222"/>
      <c r="V10" s="222"/>
      <c r="W10" s="222"/>
      <c r="X10" s="222"/>
      <c r="Y10" s="212"/>
      <c r="Z10" s="212"/>
      <c r="AA10" s="212"/>
      <c r="AB10" s="212"/>
      <c r="AC10" s="212"/>
      <c r="AD10" s="212"/>
      <c r="AE10" s="212"/>
      <c r="AF10" s="212"/>
      <c r="AG10" s="212" t="s">
        <v>288</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19"/>
      <c r="B11" s="220"/>
      <c r="C11" s="268" t="s">
        <v>289</v>
      </c>
      <c r="D11" s="259"/>
      <c r="E11" s="260">
        <v>416.56</v>
      </c>
      <c r="F11" s="222"/>
      <c r="G11" s="222"/>
      <c r="H11" s="222"/>
      <c r="I11" s="222"/>
      <c r="J11" s="222"/>
      <c r="K11" s="222"/>
      <c r="L11" s="222"/>
      <c r="M11" s="222"/>
      <c r="N11" s="222"/>
      <c r="O11" s="222"/>
      <c r="P11" s="222"/>
      <c r="Q11" s="222"/>
      <c r="R11" s="222"/>
      <c r="S11" s="222"/>
      <c r="T11" s="222"/>
      <c r="U11" s="222"/>
      <c r="V11" s="222"/>
      <c r="W11" s="222"/>
      <c r="X11" s="222"/>
      <c r="Y11" s="212"/>
      <c r="Z11" s="212"/>
      <c r="AA11" s="212"/>
      <c r="AB11" s="212"/>
      <c r="AC11" s="212"/>
      <c r="AD11" s="212"/>
      <c r="AE11" s="212"/>
      <c r="AF11" s="212"/>
      <c r="AG11" s="212" t="s">
        <v>290</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5">
        <v>2</v>
      </c>
      <c r="B12" s="236" t="s">
        <v>291</v>
      </c>
      <c r="C12" s="253" t="s">
        <v>292</v>
      </c>
      <c r="D12" s="237" t="s">
        <v>283</v>
      </c>
      <c r="E12" s="238">
        <v>412.69600000000003</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t="s">
        <v>284</v>
      </c>
      <c r="S12" s="240" t="s">
        <v>263</v>
      </c>
      <c r="T12" s="241" t="s">
        <v>263</v>
      </c>
      <c r="U12" s="222">
        <v>1.0999999999999999E-2</v>
      </c>
      <c r="V12" s="222">
        <f>ROUND(E12*U12,2)</f>
        <v>4.54</v>
      </c>
      <c r="W12" s="222"/>
      <c r="X12" s="222" t="s">
        <v>285</v>
      </c>
      <c r="Y12" s="212"/>
      <c r="Z12" s="212"/>
      <c r="AA12" s="212"/>
      <c r="AB12" s="212"/>
      <c r="AC12" s="212"/>
      <c r="AD12" s="212"/>
      <c r="AE12" s="212"/>
      <c r="AF12" s="212"/>
      <c r="AG12" s="212" t="s">
        <v>286</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19"/>
      <c r="B13" s="220"/>
      <c r="C13" s="267" t="s">
        <v>293</v>
      </c>
      <c r="D13" s="263"/>
      <c r="E13" s="263"/>
      <c r="F13" s="263"/>
      <c r="G13" s="263"/>
      <c r="H13" s="222"/>
      <c r="I13" s="222"/>
      <c r="J13" s="222"/>
      <c r="K13" s="222"/>
      <c r="L13" s="222"/>
      <c r="M13" s="222"/>
      <c r="N13" s="222"/>
      <c r="O13" s="222"/>
      <c r="P13" s="222"/>
      <c r="Q13" s="222"/>
      <c r="R13" s="222"/>
      <c r="S13" s="222"/>
      <c r="T13" s="222"/>
      <c r="U13" s="222"/>
      <c r="V13" s="222"/>
      <c r="W13" s="222"/>
      <c r="X13" s="222"/>
      <c r="Y13" s="212"/>
      <c r="Z13" s="212"/>
      <c r="AA13" s="212"/>
      <c r="AB13" s="212"/>
      <c r="AC13" s="212"/>
      <c r="AD13" s="212"/>
      <c r="AE13" s="212"/>
      <c r="AF13" s="212"/>
      <c r="AG13" s="212" t="s">
        <v>288</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19"/>
      <c r="B14" s="220"/>
      <c r="C14" s="268" t="s">
        <v>294</v>
      </c>
      <c r="D14" s="259"/>
      <c r="E14" s="260">
        <v>412.69600000000003</v>
      </c>
      <c r="F14" s="222"/>
      <c r="G14" s="222"/>
      <c r="H14" s="222"/>
      <c r="I14" s="222"/>
      <c r="J14" s="222"/>
      <c r="K14" s="222"/>
      <c r="L14" s="222"/>
      <c r="M14" s="222"/>
      <c r="N14" s="222"/>
      <c r="O14" s="222"/>
      <c r="P14" s="222"/>
      <c r="Q14" s="222"/>
      <c r="R14" s="222"/>
      <c r="S14" s="222"/>
      <c r="T14" s="222"/>
      <c r="U14" s="222"/>
      <c r="V14" s="222"/>
      <c r="W14" s="222"/>
      <c r="X14" s="222"/>
      <c r="Y14" s="212"/>
      <c r="Z14" s="212"/>
      <c r="AA14" s="212"/>
      <c r="AB14" s="212"/>
      <c r="AC14" s="212"/>
      <c r="AD14" s="212"/>
      <c r="AE14" s="212"/>
      <c r="AF14" s="212"/>
      <c r="AG14" s="212" t="s">
        <v>290</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35">
        <v>3</v>
      </c>
      <c r="B15" s="236" t="s">
        <v>295</v>
      </c>
      <c r="C15" s="253" t="s">
        <v>296</v>
      </c>
      <c r="D15" s="237" t="s">
        <v>283</v>
      </c>
      <c r="E15" s="238">
        <v>412.69600000000003</v>
      </c>
      <c r="F15" s="239"/>
      <c r="G15" s="240">
        <f>ROUND(E15*F15,2)</f>
        <v>0</v>
      </c>
      <c r="H15" s="239"/>
      <c r="I15" s="240">
        <f>ROUND(E15*H15,2)</f>
        <v>0</v>
      </c>
      <c r="J15" s="239"/>
      <c r="K15" s="240">
        <f>ROUND(E15*J15,2)</f>
        <v>0</v>
      </c>
      <c r="L15" s="240">
        <v>21</v>
      </c>
      <c r="M15" s="240">
        <f>G15*(1+L15/100)</f>
        <v>0</v>
      </c>
      <c r="N15" s="240">
        <v>0</v>
      </c>
      <c r="O15" s="240">
        <f>ROUND(E15*N15,2)</f>
        <v>0</v>
      </c>
      <c r="P15" s="240">
        <v>0</v>
      </c>
      <c r="Q15" s="240">
        <f>ROUND(E15*P15,2)</f>
        <v>0</v>
      </c>
      <c r="R15" s="240" t="s">
        <v>284</v>
      </c>
      <c r="S15" s="240" t="s">
        <v>263</v>
      </c>
      <c r="T15" s="241" t="s">
        <v>263</v>
      </c>
      <c r="U15" s="222">
        <v>0.66800000000000004</v>
      </c>
      <c r="V15" s="222">
        <f>ROUND(E15*U15,2)</f>
        <v>275.68</v>
      </c>
      <c r="W15" s="222"/>
      <c r="X15" s="222" t="s">
        <v>285</v>
      </c>
      <c r="Y15" s="212"/>
      <c r="Z15" s="212"/>
      <c r="AA15" s="212"/>
      <c r="AB15" s="212"/>
      <c r="AC15" s="212"/>
      <c r="AD15" s="212"/>
      <c r="AE15" s="212"/>
      <c r="AF15" s="212"/>
      <c r="AG15" s="212" t="s">
        <v>286</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19"/>
      <c r="B16" s="220"/>
      <c r="C16" s="267" t="s">
        <v>297</v>
      </c>
      <c r="D16" s="263"/>
      <c r="E16" s="263"/>
      <c r="F16" s="263"/>
      <c r="G16" s="263"/>
      <c r="H16" s="222"/>
      <c r="I16" s="222"/>
      <c r="J16" s="222"/>
      <c r="K16" s="222"/>
      <c r="L16" s="222"/>
      <c r="M16" s="222"/>
      <c r="N16" s="222"/>
      <c r="O16" s="222"/>
      <c r="P16" s="222"/>
      <c r="Q16" s="222"/>
      <c r="R16" s="222"/>
      <c r="S16" s="222"/>
      <c r="T16" s="222"/>
      <c r="U16" s="222"/>
      <c r="V16" s="222"/>
      <c r="W16" s="222"/>
      <c r="X16" s="222"/>
      <c r="Y16" s="212"/>
      <c r="Z16" s="212"/>
      <c r="AA16" s="212"/>
      <c r="AB16" s="212"/>
      <c r="AC16" s="212"/>
      <c r="AD16" s="212"/>
      <c r="AE16" s="212"/>
      <c r="AF16" s="212"/>
      <c r="AG16" s="212" t="s">
        <v>288</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0.399999999999999" outlineLevel="1" x14ac:dyDescent="0.25">
      <c r="A17" s="235">
        <v>4</v>
      </c>
      <c r="B17" s="236" t="s">
        <v>298</v>
      </c>
      <c r="C17" s="253" t="s">
        <v>299</v>
      </c>
      <c r="D17" s="237" t="s">
        <v>283</v>
      </c>
      <c r="E17" s="238">
        <v>825.39200000000005</v>
      </c>
      <c r="F17" s="239"/>
      <c r="G17" s="240">
        <f>ROUND(E17*F17,2)</f>
        <v>0</v>
      </c>
      <c r="H17" s="239"/>
      <c r="I17" s="240">
        <f>ROUND(E17*H17,2)</f>
        <v>0</v>
      </c>
      <c r="J17" s="239"/>
      <c r="K17" s="240">
        <f>ROUND(E17*J17,2)</f>
        <v>0</v>
      </c>
      <c r="L17" s="240">
        <v>21</v>
      </c>
      <c r="M17" s="240">
        <f>G17*(1+L17/100)</f>
        <v>0</v>
      </c>
      <c r="N17" s="240">
        <v>0</v>
      </c>
      <c r="O17" s="240">
        <f>ROUND(E17*N17,2)</f>
        <v>0</v>
      </c>
      <c r="P17" s="240">
        <v>0</v>
      </c>
      <c r="Q17" s="240">
        <f>ROUND(E17*P17,2)</f>
        <v>0</v>
      </c>
      <c r="R17" s="240" t="s">
        <v>284</v>
      </c>
      <c r="S17" s="240" t="s">
        <v>263</v>
      </c>
      <c r="T17" s="241" t="s">
        <v>263</v>
      </c>
      <c r="U17" s="222">
        <v>0.59099999999999997</v>
      </c>
      <c r="V17" s="222">
        <f>ROUND(E17*U17,2)</f>
        <v>487.81</v>
      </c>
      <c r="W17" s="222"/>
      <c r="X17" s="222" t="s">
        <v>285</v>
      </c>
      <c r="Y17" s="212"/>
      <c r="Z17" s="212"/>
      <c r="AA17" s="212"/>
      <c r="AB17" s="212"/>
      <c r="AC17" s="212"/>
      <c r="AD17" s="212"/>
      <c r="AE17" s="212"/>
      <c r="AF17" s="212"/>
      <c r="AG17" s="212" t="s">
        <v>286</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19"/>
      <c r="B18" s="220"/>
      <c r="C18" s="267" t="s">
        <v>297</v>
      </c>
      <c r="D18" s="263"/>
      <c r="E18" s="263"/>
      <c r="F18" s="263"/>
      <c r="G18" s="263"/>
      <c r="H18" s="222"/>
      <c r="I18" s="222"/>
      <c r="J18" s="222"/>
      <c r="K18" s="222"/>
      <c r="L18" s="222"/>
      <c r="M18" s="222"/>
      <c r="N18" s="222"/>
      <c r="O18" s="222"/>
      <c r="P18" s="222"/>
      <c r="Q18" s="222"/>
      <c r="R18" s="222"/>
      <c r="S18" s="222"/>
      <c r="T18" s="222"/>
      <c r="U18" s="222"/>
      <c r="V18" s="222"/>
      <c r="W18" s="222"/>
      <c r="X18" s="222"/>
      <c r="Y18" s="212"/>
      <c r="Z18" s="212"/>
      <c r="AA18" s="212"/>
      <c r="AB18" s="212"/>
      <c r="AC18" s="212"/>
      <c r="AD18" s="212"/>
      <c r="AE18" s="212"/>
      <c r="AF18" s="212"/>
      <c r="AG18" s="212" t="s">
        <v>288</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19"/>
      <c r="B19" s="220"/>
      <c r="C19" s="268" t="s">
        <v>300</v>
      </c>
      <c r="D19" s="259"/>
      <c r="E19" s="260">
        <v>825.39200000000005</v>
      </c>
      <c r="F19" s="222"/>
      <c r="G19" s="222"/>
      <c r="H19" s="222"/>
      <c r="I19" s="222"/>
      <c r="J19" s="222"/>
      <c r="K19" s="222"/>
      <c r="L19" s="222"/>
      <c r="M19" s="222"/>
      <c r="N19" s="222"/>
      <c r="O19" s="222"/>
      <c r="P19" s="222"/>
      <c r="Q19" s="222"/>
      <c r="R19" s="222"/>
      <c r="S19" s="222"/>
      <c r="T19" s="222"/>
      <c r="U19" s="222"/>
      <c r="V19" s="222"/>
      <c r="W19" s="222"/>
      <c r="X19" s="222"/>
      <c r="Y19" s="212"/>
      <c r="Z19" s="212"/>
      <c r="AA19" s="212"/>
      <c r="AB19" s="212"/>
      <c r="AC19" s="212"/>
      <c r="AD19" s="212"/>
      <c r="AE19" s="212"/>
      <c r="AF19" s="212"/>
      <c r="AG19" s="212" t="s">
        <v>290</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0.399999999999999" outlineLevel="1" x14ac:dyDescent="0.25">
      <c r="A20" s="244">
        <v>5</v>
      </c>
      <c r="B20" s="245" t="s">
        <v>301</v>
      </c>
      <c r="C20" s="255" t="s">
        <v>302</v>
      </c>
      <c r="D20" s="246" t="s">
        <v>283</v>
      </c>
      <c r="E20" s="247">
        <v>412.69600000000003</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t="s">
        <v>284</v>
      </c>
      <c r="S20" s="249" t="s">
        <v>263</v>
      </c>
      <c r="T20" s="250" t="s">
        <v>263</v>
      </c>
      <c r="U20" s="222">
        <v>8.9999999999999993E-3</v>
      </c>
      <c r="V20" s="222">
        <f>ROUND(E20*U20,2)</f>
        <v>3.71</v>
      </c>
      <c r="W20" s="222"/>
      <c r="X20" s="222" t="s">
        <v>285</v>
      </c>
      <c r="Y20" s="212"/>
      <c r="Z20" s="212"/>
      <c r="AA20" s="212"/>
      <c r="AB20" s="212"/>
      <c r="AC20" s="212"/>
      <c r="AD20" s="212"/>
      <c r="AE20" s="212"/>
      <c r="AF20" s="212"/>
      <c r="AG20" s="212" t="s">
        <v>286</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0.399999999999999" outlineLevel="1" x14ac:dyDescent="0.25">
      <c r="A21" s="235">
        <v>6</v>
      </c>
      <c r="B21" s="236" t="s">
        <v>303</v>
      </c>
      <c r="C21" s="253" t="s">
        <v>304</v>
      </c>
      <c r="D21" s="237" t="s">
        <v>283</v>
      </c>
      <c r="E21" s="238">
        <v>3.8639999999999999</v>
      </c>
      <c r="F21" s="239"/>
      <c r="G21" s="240">
        <f>ROUND(E21*F21,2)</f>
        <v>0</v>
      </c>
      <c r="H21" s="239"/>
      <c r="I21" s="240">
        <f>ROUND(E21*H21,2)</f>
        <v>0</v>
      </c>
      <c r="J21" s="239"/>
      <c r="K21" s="240">
        <f>ROUND(E21*J21,2)</f>
        <v>0</v>
      </c>
      <c r="L21" s="240">
        <v>21</v>
      </c>
      <c r="M21" s="240">
        <f>G21*(1+L21/100)</f>
        <v>0</v>
      </c>
      <c r="N21" s="240">
        <v>0</v>
      </c>
      <c r="O21" s="240">
        <f>ROUND(E21*N21,2)</f>
        <v>0</v>
      </c>
      <c r="P21" s="240">
        <v>0</v>
      </c>
      <c r="Q21" s="240">
        <f>ROUND(E21*P21,2)</f>
        <v>0</v>
      </c>
      <c r="R21" s="240" t="s">
        <v>284</v>
      </c>
      <c r="S21" s="240" t="s">
        <v>263</v>
      </c>
      <c r="T21" s="241" t="s">
        <v>263</v>
      </c>
      <c r="U21" s="222">
        <v>1.1499999999999999</v>
      </c>
      <c r="V21" s="222">
        <f>ROUND(E21*U21,2)</f>
        <v>4.4400000000000004</v>
      </c>
      <c r="W21" s="222"/>
      <c r="X21" s="222" t="s">
        <v>285</v>
      </c>
      <c r="Y21" s="212"/>
      <c r="Z21" s="212"/>
      <c r="AA21" s="212"/>
      <c r="AB21" s="212"/>
      <c r="AC21" s="212"/>
      <c r="AD21" s="212"/>
      <c r="AE21" s="212"/>
      <c r="AF21" s="212"/>
      <c r="AG21" s="212" t="s">
        <v>286</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19"/>
      <c r="B22" s="220"/>
      <c r="C22" s="267" t="s">
        <v>305</v>
      </c>
      <c r="D22" s="263"/>
      <c r="E22" s="263"/>
      <c r="F22" s="263"/>
      <c r="G22" s="263"/>
      <c r="H22" s="222"/>
      <c r="I22" s="222"/>
      <c r="J22" s="222"/>
      <c r="K22" s="222"/>
      <c r="L22" s="222"/>
      <c r="M22" s="222"/>
      <c r="N22" s="222"/>
      <c r="O22" s="222"/>
      <c r="P22" s="222"/>
      <c r="Q22" s="222"/>
      <c r="R22" s="222"/>
      <c r="S22" s="222"/>
      <c r="T22" s="222"/>
      <c r="U22" s="222"/>
      <c r="V22" s="222"/>
      <c r="W22" s="222"/>
      <c r="X22" s="222"/>
      <c r="Y22" s="212"/>
      <c r="Z22" s="212"/>
      <c r="AA22" s="212"/>
      <c r="AB22" s="212"/>
      <c r="AC22" s="212"/>
      <c r="AD22" s="212"/>
      <c r="AE22" s="212"/>
      <c r="AF22" s="212"/>
      <c r="AG22" s="212" t="s">
        <v>288</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19"/>
      <c r="B23" s="220"/>
      <c r="C23" s="268" t="s">
        <v>306</v>
      </c>
      <c r="D23" s="259"/>
      <c r="E23" s="260">
        <v>3.8639999999999999</v>
      </c>
      <c r="F23" s="222"/>
      <c r="G23" s="222"/>
      <c r="H23" s="222"/>
      <c r="I23" s="222"/>
      <c r="J23" s="222"/>
      <c r="K23" s="222"/>
      <c r="L23" s="222"/>
      <c r="M23" s="222"/>
      <c r="N23" s="222"/>
      <c r="O23" s="222"/>
      <c r="P23" s="222"/>
      <c r="Q23" s="222"/>
      <c r="R23" s="222"/>
      <c r="S23" s="222"/>
      <c r="T23" s="222"/>
      <c r="U23" s="222"/>
      <c r="V23" s="222"/>
      <c r="W23" s="222"/>
      <c r="X23" s="222"/>
      <c r="Y23" s="212"/>
      <c r="Z23" s="212"/>
      <c r="AA23" s="212"/>
      <c r="AB23" s="212"/>
      <c r="AC23" s="212"/>
      <c r="AD23" s="212"/>
      <c r="AE23" s="212"/>
      <c r="AF23" s="212"/>
      <c r="AG23" s="212" t="s">
        <v>290</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35">
        <v>7</v>
      </c>
      <c r="B24" s="236" t="s">
        <v>307</v>
      </c>
      <c r="C24" s="253" t="s">
        <v>308</v>
      </c>
      <c r="D24" s="237" t="s">
        <v>309</v>
      </c>
      <c r="E24" s="238">
        <v>961.05</v>
      </c>
      <c r="F24" s="239"/>
      <c r="G24" s="240">
        <f>ROUND(E24*F24,2)</f>
        <v>0</v>
      </c>
      <c r="H24" s="239"/>
      <c r="I24" s="240">
        <f>ROUND(E24*H24,2)</f>
        <v>0</v>
      </c>
      <c r="J24" s="239"/>
      <c r="K24" s="240">
        <f>ROUND(E24*J24,2)</f>
        <v>0</v>
      </c>
      <c r="L24" s="240">
        <v>21</v>
      </c>
      <c r="M24" s="240">
        <f>G24*(1+L24/100)</f>
        <v>0</v>
      </c>
      <c r="N24" s="240">
        <v>0</v>
      </c>
      <c r="O24" s="240">
        <f>ROUND(E24*N24,2)</f>
        <v>0</v>
      </c>
      <c r="P24" s="240">
        <v>0</v>
      </c>
      <c r="Q24" s="240">
        <f>ROUND(E24*P24,2)</f>
        <v>0</v>
      </c>
      <c r="R24" s="240" t="s">
        <v>284</v>
      </c>
      <c r="S24" s="240" t="s">
        <v>263</v>
      </c>
      <c r="T24" s="241" t="s">
        <v>263</v>
      </c>
      <c r="U24" s="222">
        <v>1.7999999999999999E-2</v>
      </c>
      <c r="V24" s="222">
        <f>ROUND(E24*U24,2)</f>
        <v>17.3</v>
      </c>
      <c r="W24" s="222"/>
      <c r="X24" s="222" t="s">
        <v>285</v>
      </c>
      <c r="Y24" s="212"/>
      <c r="Z24" s="212"/>
      <c r="AA24" s="212"/>
      <c r="AB24" s="212"/>
      <c r="AC24" s="212"/>
      <c r="AD24" s="212"/>
      <c r="AE24" s="212"/>
      <c r="AF24" s="212"/>
      <c r="AG24" s="212" t="s">
        <v>286</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19"/>
      <c r="B25" s="220"/>
      <c r="C25" s="267" t="s">
        <v>310</v>
      </c>
      <c r="D25" s="263"/>
      <c r="E25" s="263"/>
      <c r="F25" s="263"/>
      <c r="G25" s="263"/>
      <c r="H25" s="222"/>
      <c r="I25" s="222"/>
      <c r="J25" s="222"/>
      <c r="K25" s="222"/>
      <c r="L25" s="222"/>
      <c r="M25" s="222"/>
      <c r="N25" s="222"/>
      <c r="O25" s="222"/>
      <c r="P25" s="222"/>
      <c r="Q25" s="222"/>
      <c r="R25" s="222"/>
      <c r="S25" s="222"/>
      <c r="T25" s="222"/>
      <c r="U25" s="222"/>
      <c r="V25" s="222"/>
      <c r="W25" s="222"/>
      <c r="X25" s="222"/>
      <c r="Y25" s="212"/>
      <c r="Z25" s="212"/>
      <c r="AA25" s="212"/>
      <c r="AB25" s="212"/>
      <c r="AC25" s="212"/>
      <c r="AD25" s="212"/>
      <c r="AE25" s="212"/>
      <c r="AF25" s="212"/>
      <c r="AG25" s="212" t="s">
        <v>288</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19"/>
      <c r="B26" s="220"/>
      <c r="C26" s="268" t="s">
        <v>311</v>
      </c>
      <c r="D26" s="259"/>
      <c r="E26" s="260">
        <v>961.05</v>
      </c>
      <c r="F26" s="222"/>
      <c r="G26" s="222"/>
      <c r="H26" s="222"/>
      <c r="I26" s="222"/>
      <c r="J26" s="222"/>
      <c r="K26" s="222"/>
      <c r="L26" s="222"/>
      <c r="M26" s="222"/>
      <c r="N26" s="222"/>
      <c r="O26" s="222"/>
      <c r="P26" s="222"/>
      <c r="Q26" s="222"/>
      <c r="R26" s="222"/>
      <c r="S26" s="222"/>
      <c r="T26" s="222"/>
      <c r="U26" s="222"/>
      <c r="V26" s="222"/>
      <c r="W26" s="222"/>
      <c r="X26" s="222"/>
      <c r="Y26" s="212"/>
      <c r="Z26" s="212"/>
      <c r="AA26" s="212"/>
      <c r="AB26" s="212"/>
      <c r="AC26" s="212"/>
      <c r="AD26" s="212"/>
      <c r="AE26" s="212"/>
      <c r="AF26" s="212"/>
      <c r="AG26" s="212" t="s">
        <v>290</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x14ac:dyDescent="0.25">
      <c r="A27" s="225" t="s">
        <v>258</v>
      </c>
      <c r="B27" s="226" t="s">
        <v>66</v>
      </c>
      <c r="C27" s="252" t="s">
        <v>157</v>
      </c>
      <c r="D27" s="227"/>
      <c r="E27" s="228"/>
      <c r="F27" s="229"/>
      <c r="G27" s="229">
        <f>SUMIF(AG28:AG29,"&lt;&gt;NOR",G28:G29)</f>
        <v>0</v>
      </c>
      <c r="H27" s="229"/>
      <c r="I27" s="229">
        <f>SUM(I28:I29)</f>
        <v>0</v>
      </c>
      <c r="J27" s="229"/>
      <c r="K27" s="229">
        <f>SUM(K28:K29)</f>
        <v>0</v>
      </c>
      <c r="L27" s="229"/>
      <c r="M27" s="229">
        <f>SUM(M28:M29)</f>
        <v>0</v>
      </c>
      <c r="N27" s="229"/>
      <c r="O27" s="229">
        <f>SUM(O28:O29)</f>
        <v>0</v>
      </c>
      <c r="P27" s="229"/>
      <c r="Q27" s="229">
        <f>SUM(Q28:Q29)</f>
        <v>0</v>
      </c>
      <c r="R27" s="229"/>
      <c r="S27" s="229"/>
      <c r="T27" s="230"/>
      <c r="U27" s="224"/>
      <c r="V27" s="224">
        <f>SUM(V28:V29)</f>
        <v>0</v>
      </c>
      <c r="W27" s="224"/>
      <c r="X27" s="224"/>
      <c r="AG27" t="s">
        <v>259</v>
      </c>
    </row>
    <row r="28" spans="1:60" outlineLevel="1" x14ac:dyDescent="0.25">
      <c r="A28" s="235">
        <v>8</v>
      </c>
      <c r="B28" s="236" t="s">
        <v>312</v>
      </c>
      <c r="C28" s="253" t="s">
        <v>313</v>
      </c>
      <c r="D28" s="237" t="s">
        <v>314</v>
      </c>
      <c r="E28" s="238">
        <v>62.6</v>
      </c>
      <c r="F28" s="239"/>
      <c r="G28" s="240">
        <f>ROUND(E28*F28,2)</f>
        <v>0</v>
      </c>
      <c r="H28" s="239"/>
      <c r="I28" s="240">
        <f>ROUND(E28*H28,2)</f>
        <v>0</v>
      </c>
      <c r="J28" s="239"/>
      <c r="K28" s="240">
        <f>ROUND(E28*J28,2)</f>
        <v>0</v>
      </c>
      <c r="L28" s="240">
        <v>21</v>
      </c>
      <c r="M28" s="240">
        <f>G28*(1+L28/100)</f>
        <v>0</v>
      </c>
      <c r="N28" s="240">
        <v>0</v>
      </c>
      <c r="O28" s="240">
        <f>ROUND(E28*N28,2)</f>
        <v>0</v>
      </c>
      <c r="P28" s="240">
        <v>0</v>
      </c>
      <c r="Q28" s="240">
        <f>ROUND(E28*P28,2)</f>
        <v>0</v>
      </c>
      <c r="R28" s="240"/>
      <c r="S28" s="240" t="s">
        <v>315</v>
      </c>
      <c r="T28" s="241" t="s">
        <v>264</v>
      </c>
      <c r="U28" s="222">
        <v>0</v>
      </c>
      <c r="V28" s="222">
        <f>ROUND(E28*U28,2)</f>
        <v>0</v>
      </c>
      <c r="W28" s="222"/>
      <c r="X28" s="222" t="s">
        <v>285</v>
      </c>
      <c r="Y28" s="212"/>
      <c r="Z28" s="212"/>
      <c r="AA28" s="212"/>
      <c r="AB28" s="212"/>
      <c r="AC28" s="212"/>
      <c r="AD28" s="212"/>
      <c r="AE28" s="212"/>
      <c r="AF28" s="212"/>
      <c r="AG28" s="212" t="s">
        <v>286</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19"/>
      <c r="B29" s="220"/>
      <c r="C29" s="268" t="s">
        <v>316</v>
      </c>
      <c r="D29" s="259"/>
      <c r="E29" s="260">
        <v>62.6</v>
      </c>
      <c r="F29" s="222"/>
      <c r="G29" s="222"/>
      <c r="H29" s="222"/>
      <c r="I29" s="222"/>
      <c r="J29" s="222"/>
      <c r="K29" s="222"/>
      <c r="L29" s="222"/>
      <c r="M29" s="222"/>
      <c r="N29" s="222"/>
      <c r="O29" s="222"/>
      <c r="P29" s="222"/>
      <c r="Q29" s="222"/>
      <c r="R29" s="222"/>
      <c r="S29" s="222"/>
      <c r="T29" s="222"/>
      <c r="U29" s="222"/>
      <c r="V29" s="222"/>
      <c r="W29" s="222"/>
      <c r="X29" s="222"/>
      <c r="Y29" s="212"/>
      <c r="Z29" s="212"/>
      <c r="AA29" s="212"/>
      <c r="AB29" s="212"/>
      <c r="AC29" s="212"/>
      <c r="AD29" s="212"/>
      <c r="AE29" s="212"/>
      <c r="AF29" s="212"/>
      <c r="AG29" s="212" t="s">
        <v>290</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x14ac:dyDescent="0.25">
      <c r="A30" s="225" t="s">
        <v>258</v>
      </c>
      <c r="B30" s="226" t="s">
        <v>68</v>
      </c>
      <c r="C30" s="252" t="s">
        <v>160</v>
      </c>
      <c r="D30" s="227"/>
      <c r="E30" s="228"/>
      <c r="F30" s="229"/>
      <c r="G30" s="229">
        <f>SUMIF(AG31:AG59,"&lt;&gt;NOR",G31:G59)</f>
        <v>0</v>
      </c>
      <c r="H30" s="229"/>
      <c r="I30" s="229">
        <f>SUM(I31:I59)</f>
        <v>0</v>
      </c>
      <c r="J30" s="229"/>
      <c r="K30" s="229">
        <f>SUM(K31:K59)</f>
        <v>0</v>
      </c>
      <c r="L30" s="229"/>
      <c r="M30" s="229">
        <f>SUM(M31:M59)</f>
        <v>0</v>
      </c>
      <c r="N30" s="229"/>
      <c r="O30" s="229">
        <f>SUM(O31:O59)</f>
        <v>78.290000000000006</v>
      </c>
      <c r="P30" s="229"/>
      <c r="Q30" s="229">
        <f>SUM(Q31:Q59)</f>
        <v>0</v>
      </c>
      <c r="R30" s="229"/>
      <c r="S30" s="229"/>
      <c r="T30" s="230"/>
      <c r="U30" s="224"/>
      <c r="V30" s="224">
        <f>SUM(V31:V59)</f>
        <v>332.25</v>
      </c>
      <c r="W30" s="224"/>
      <c r="X30" s="224"/>
      <c r="AG30" t="s">
        <v>259</v>
      </c>
    </row>
    <row r="31" spans="1:60" ht="20.399999999999999" outlineLevel="1" x14ac:dyDescent="0.25">
      <c r="A31" s="235">
        <v>9</v>
      </c>
      <c r="B31" s="236" t="s">
        <v>317</v>
      </c>
      <c r="C31" s="253" t="s">
        <v>318</v>
      </c>
      <c r="D31" s="237" t="s">
        <v>283</v>
      </c>
      <c r="E31" s="238">
        <v>0.4788</v>
      </c>
      <c r="F31" s="239"/>
      <c r="G31" s="240">
        <f>ROUND(E31*F31,2)</f>
        <v>0</v>
      </c>
      <c r="H31" s="239"/>
      <c r="I31" s="240">
        <f>ROUND(E31*H31,2)</f>
        <v>0</v>
      </c>
      <c r="J31" s="239"/>
      <c r="K31" s="240">
        <f>ROUND(E31*J31,2)</f>
        <v>0</v>
      </c>
      <c r="L31" s="240">
        <v>21</v>
      </c>
      <c r="M31" s="240">
        <f>G31*(1+L31/100)</f>
        <v>0</v>
      </c>
      <c r="N31" s="240">
        <v>1.84144</v>
      </c>
      <c r="O31" s="240">
        <f>ROUND(E31*N31,2)</f>
        <v>0.88</v>
      </c>
      <c r="P31" s="240">
        <v>0</v>
      </c>
      <c r="Q31" s="240">
        <f>ROUND(E31*P31,2)</f>
        <v>0</v>
      </c>
      <c r="R31" s="240" t="s">
        <v>319</v>
      </c>
      <c r="S31" s="240" t="s">
        <v>263</v>
      </c>
      <c r="T31" s="241" t="s">
        <v>263</v>
      </c>
      <c r="U31" s="222">
        <v>3.8420000000000001</v>
      </c>
      <c r="V31" s="222">
        <f>ROUND(E31*U31,2)</f>
        <v>1.84</v>
      </c>
      <c r="W31" s="222"/>
      <c r="X31" s="222" t="s">
        <v>285</v>
      </c>
      <c r="Y31" s="212"/>
      <c r="Z31" s="212"/>
      <c r="AA31" s="212"/>
      <c r="AB31" s="212"/>
      <c r="AC31" s="212"/>
      <c r="AD31" s="212"/>
      <c r="AE31" s="212"/>
      <c r="AF31" s="212"/>
      <c r="AG31" s="212" t="s">
        <v>286</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19"/>
      <c r="B32" s="220"/>
      <c r="C32" s="267" t="s">
        <v>320</v>
      </c>
      <c r="D32" s="263"/>
      <c r="E32" s="263"/>
      <c r="F32" s="263"/>
      <c r="G32" s="263"/>
      <c r="H32" s="222"/>
      <c r="I32" s="222"/>
      <c r="J32" s="222"/>
      <c r="K32" s="222"/>
      <c r="L32" s="222"/>
      <c r="M32" s="222"/>
      <c r="N32" s="222"/>
      <c r="O32" s="222"/>
      <c r="P32" s="222"/>
      <c r="Q32" s="222"/>
      <c r="R32" s="222"/>
      <c r="S32" s="222"/>
      <c r="T32" s="222"/>
      <c r="U32" s="222"/>
      <c r="V32" s="222"/>
      <c r="W32" s="222"/>
      <c r="X32" s="222"/>
      <c r="Y32" s="212"/>
      <c r="Z32" s="212"/>
      <c r="AA32" s="212"/>
      <c r="AB32" s="212"/>
      <c r="AC32" s="212"/>
      <c r="AD32" s="212"/>
      <c r="AE32" s="212"/>
      <c r="AF32" s="212"/>
      <c r="AG32" s="212" t="s">
        <v>288</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19"/>
      <c r="B33" s="220"/>
      <c r="C33" s="268" t="s">
        <v>321</v>
      </c>
      <c r="D33" s="259"/>
      <c r="E33" s="260">
        <v>0.4788</v>
      </c>
      <c r="F33" s="222"/>
      <c r="G33" s="222"/>
      <c r="H33" s="222"/>
      <c r="I33" s="222"/>
      <c r="J33" s="222"/>
      <c r="K33" s="222"/>
      <c r="L33" s="222"/>
      <c r="M33" s="222"/>
      <c r="N33" s="222"/>
      <c r="O33" s="222"/>
      <c r="P33" s="222"/>
      <c r="Q33" s="222"/>
      <c r="R33" s="222"/>
      <c r="S33" s="222"/>
      <c r="T33" s="222"/>
      <c r="U33" s="222"/>
      <c r="V33" s="222"/>
      <c r="W33" s="222"/>
      <c r="X33" s="222"/>
      <c r="Y33" s="212"/>
      <c r="Z33" s="212"/>
      <c r="AA33" s="212"/>
      <c r="AB33" s="212"/>
      <c r="AC33" s="212"/>
      <c r="AD33" s="212"/>
      <c r="AE33" s="212"/>
      <c r="AF33" s="212"/>
      <c r="AG33" s="212" t="s">
        <v>290</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30.6" outlineLevel="1" x14ac:dyDescent="0.25">
      <c r="A34" s="235">
        <v>10</v>
      </c>
      <c r="B34" s="236" t="s">
        <v>322</v>
      </c>
      <c r="C34" s="253" t="s">
        <v>323</v>
      </c>
      <c r="D34" s="237" t="s">
        <v>309</v>
      </c>
      <c r="E34" s="238">
        <v>296.72120000000001</v>
      </c>
      <c r="F34" s="239"/>
      <c r="G34" s="240">
        <f>ROUND(E34*F34,2)</f>
        <v>0</v>
      </c>
      <c r="H34" s="239"/>
      <c r="I34" s="240">
        <f>ROUND(E34*H34,2)</f>
        <v>0</v>
      </c>
      <c r="J34" s="239"/>
      <c r="K34" s="240">
        <f>ROUND(E34*J34,2)</f>
        <v>0</v>
      </c>
      <c r="L34" s="240">
        <v>21</v>
      </c>
      <c r="M34" s="240">
        <f>G34*(1+L34/100)</f>
        <v>0</v>
      </c>
      <c r="N34" s="240">
        <v>0.22388</v>
      </c>
      <c r="O34" s="240">
        <f>ROUND(E34*N34,2)</f>
        <v>66.430000000000007</v>
      </c>
      <c r="P34" s="240">
        <v>0</v>
      </c>
      <c r="Q34" s="240">
        <f>ROUND(E34*P34,2)</f>
        <v>0</v>
      </c>
      <c r="R34" s="240" t="s">
        <v>324</v>
      </c>
      <c r="S34" s="240" t="s">
        <v>263</v>
      </c>
      <c r="T34" s="241" t="s">
        <v>263</v>
      </c>
      <c r="U34" s="222">
        <v>0.74</v>
      </c>
      <c r="V34" s="222">
        <f>ROUND(E34*U34,2)</f>
        <v>219.57</v>
      </c>
      <c r="W34" s="222"/>
      <c r="X34" s="222" t="s">
        <v>285</v>
      </c>
      <c r="Y34" s="212"/>
      <c r="Z34" s="212"/>
      <c r="AA34" s="212"/>
      <c r="AB34" s="212"/>
      <c r="AC34" s="212"/>
      <c r="AD34" s="212"/>
      <c r="AE34" s="212"/>
      <c r="AF34" s="212"/>
      <c r="AG34" s="212" t="s">
        <v>286</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19"/>
      <c r="B35" s="220"/>
      <c r="C35" s="268" t="s">
        <v>325</v>
      </c>
      <c r="D35" s="259"/>
      <c r="E35" s="260">
        <v>361</v>
      </c>
      <c r="F35" s="222"/>
      <c r="G35" s="222"/>
      <c r="H35" s="222"/>
      <c r="I35" s="222"/>
      <c r="J35" s="222"/>
      <c r="K35" s="222"/>
      <c r="L35" s="222"/>
      <c r="M35" s="222"/>
      <c r="N35" s="222"/>
      <c r="O35" s="222"/>
      <c r="P35" s="222"/>
      <c r="Q35" s="222"/>
      <c r="R35" s="222"/>
      <c r="S35" s="222"/>
      <c r="T35" s="222"/>
      <c r="U35" s="222"/>
      <c r="V35" s="222"/>
      <c r="W35" s="222"/>
      <c r="X35" s="222"/>
      <c r="Y35" s="212"/>
      <c r="Z35" s="212"/>
      <c r="AA35" s="212"/>
      <c r="AB35" s="212"/>
      <c r="AC35" s="212"/>
      <c r="AD35" s="212"/>
      <c r="AE35" s="212"/>
      <c r="AF35" s="212"/>
      <c r="AG35" s="212" t="s">
        <v>290</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19"/>
      <c r="B36" s="220"/>
      <c r="C36" s="268" t="s">
        <v>326</v>
      </c>
      <c r="D36" s="259"/>
      <c r="E36" s="260">
        <v>-43.914000000000001</v>
      </c>
      <c r="F36" s="222"/>
      <c r="G36" s="222"/>
      <c r="H36" s="222"/>
      <c r="I36" s="222"/>
      <c r="J36" s="222"/>
      <c r="K36" s="222"/>
      <c r="L36" s="222"/>
      <c r="M36" s="222"/>
      <c r="N36" s="222"/>
      <c r="O36" s="222"/>
      <c r="P36" s="222"/>
      <c r="Q36" s="222"/>
      <c r="R36" s="222"/>
      <c r="S36" s="222"/>
      <c r="T36" s="222"/>
      <c r="U36" s="222"/>
      <c r="V36" s="222"/>
      <c r="W36" s="222"/>
      <c r="X36" s="222"/>
      <c r="Y36" s="212"/>
      <c r="Z36" s="212"/>
      <c r="AA36" s="212"/>
      <c r="AB36" s="212"/>
      <c r="AC36" s="212"/>
      <c r="AD36" s="212"/>
      <c r="AE36" s="212"/>
      <c r="AF36" s="212"/>
      <c r="AG36" s="212" t="s">
        <v>290</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19"/>
      <c r="B37" s="220"/>
      <c r="C37" s="268" t="s">
        <v>327</v>
      </c>
      <c r="D37" s="259"/>
      <c r="E37" s="260">
        <v>-20.364799999999999</v>
      </c>
      <c r="F37" s="222"/>
      <c r="G37" s="222"/>
      <c r="H37" s="222"/>
      <c r="I37" s="222"/>
      <c r="J37" s="222"/>
      <c r="K37" s="222"/>
      <c r="L37" s="222"/>
      <c r="M37" s="222"/>
      <c r="N37" s="222"/>
      <c r="O37" s="222"/>
      <c r="P37" s="222"/>
      <c r="Q37" s="222"/>
      <c r="R37" s="222"/>
      <c r="S37" s="222"/>
      <c r="T37" s="222"/>
      <c r="U37" s="222"/>
      <c r="V37" s="222"/>
      <c r="W37" s="222"/>
      <c r="X37" s="222"/>
      <c r="Y37" s="212"/>
      <c r="Z37" s="212"/>
      <c r="AA37" s="212"/>
      <c r="AB37" s="212"/>
      <c r="AC37" s="212"/>
      <c r="AD37" s="212"/>
      <c r="AE37" s="212"/>
      <c r="AF37" s="212"/>
      <c r="AG37" s="212" t="s">
        <v>290</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35">
        <v>11</v>
      </c>
      <c r="B38" s="236" t="s">
        <v>328</v>
      </c>
      <c r="C38" s="253" t="s">
        <v>329</v>
      </c>
      <c r="D38" s="237" t="s">
        <v>314</v>
      </c>
      <c r="E38" s="238">
        <v>10</v>
      </c>
      <c r="F38" s="239"/>
      <c r="G38" s="240">
        <f>ROUND(E38*F38,2)</f>
        <v>0</v>
      </c>
      <c r="H38" s="239"/>
      <c r="I38" s="240">
        <f>ROUND(E38*H38,2)</f>
        <v>0</v>
      </c>
      <c r="J38" s="239"/>
      <c r="K38" s="240">
        <f>ROUND(E38*J38,2)</f>
        <v>0</v>
      </c>
      <c r="L38" s="240">
        <v>21</v>
      </c>
      <c r="M38" s="240">
        <f>G38*(1+L38/100)</f>
        <v>0</v>
      </c>
      <c r="N38" s="240">
        <v>2.0999999999999999E-3</v>
      </c>
      <c r="O38" s="240">
        <f>ROUND(E38*N38,2)</f>
        <v>0.02</v>
      </c>
      <c r="P38" s="240">
        <v>0</v>
      </c>
      <c r="Q38" s="240">
        <f>ROUND(E38*P38,2)</f>
        <v>0</v>
      </c>
      <c r="R38" s="240" t="s">
        <v>324</v>
      </c>
      <c r="S38" s="240" t="s">
        <v>263</v>
      </c>
      <c r="T38" s="241" t="s">
        <v>263</v>
      </c>
      <c r="U38" s="222">
        <v>0.22600000000000001</v>
      </c>
      <c r="V38" s="222">
        <f>ROUND(E38*U38,2)</f>
        <v>2.2599999999999998</v>
      </c>
      <c r="W38" s="222"/>
      <c r="X38" s="222" t="s">
        <v>285</v>
      </c>
      <c r="Y38" s="212"/>
      <c r="Z38" s="212"/>
      <c r="AA38" s="212"/>
      <c r="AB38" s="212"/>
      <c r="AC38" s="212"/>
      <c r="AD38" s="212"/>
      <c r="AE38" s="212"/>
      <c r="AF38" s="212"/>
      <c r="AG38" s="212" t="s">
        <v>286</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19"/>
      <c r="B39" s="220"/>
      <c r="C39" s="267" t="s">
        <v>330</v>
      </c>
      <c r="D39" s="263"/>
      <c r="E39" s="263"/>
      <c r="F39" s="263"/>
      <c r="G39" s="263"/>
      <c r="H39" s="222"/>
      <c r="I39" s="222"/>
      <c r="J39" s="222"/>
      <c r="K39" s="222"/>
      <c r="L39" s="222"/>
      <c r="M39" s="222"/>
      <c r="N39" s="222"/>
      <c r="O39" s="222"/>
      <c r="P39" s="222"/>
      <c r="Q39" s="222"/>
      <c r="R39" s="222"/>
      <c r="S39" s="222"/>
      <c r="T39" s="222"/>
      <c r="U39" s="222"/>
      <c r="V39" s="222"/>
      <c r="W39" s="222"/>
      <c r="X39" s="222"/>
      <c r="Y39" s="212"/>
      <c r="Z39" s="212"/>
      <c r="AA39" s="212"/>
      <c r="AB39" s="212"/>
      <c r="AC39" s="212"/>
      <c r="AD39" s="212"/>
      <c r="AE39" s="212"/>
      <c r="AF39" s="212"/>
      <c r="AG39" s="212" t="s">
        <v>288</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19"/>
      <c r="B40" s="220"/>
      <c r="C40" s="269" t="s">
        <v>331</v>
      </c>
      <c r="D40" s="264"/>
      <c r="E40" s="264"/>
      <c r="F40" s="264"/>
      <c r="G40" s="264"/>
      <c r="H40" s="222"/>
      <c r="I40" s="222"/>
      <c r="J40" s="222"/>
      <c r="K40" s="222"/>
      <c r="L40" s="222"/>
      <c r="M40" s="222"/>
      <c r="N40" s="222"/>
      <c r="O40" s="222"/>
      <c r="P40" s="222"/>
      <c r="Q40" s="222"/>
      <c r="R40" s="222"/>
      <c r="S40" s="222"/>
      <c r="T40" s="222"/>
      <c r="U40" s="222"/>
      <c r="V40" s="222"/>
      <c r="W40" s="222"/>
      <c r="X40" s="222"/>
      <c r="Y40" s="212"/>
      <c r="Z40" s="212"/>
      <c r="AA40" s="212"/>
      <c r="AB40" s="212"/>
      <c r="AC40" s="212"/>
      <c r="AD40" s="212"/>
      <c r="AE40" s="212"/>
      <c r="AF40" s="212"/>
      <c r="AG40" s="212" t="s">
        <v>268</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19"/>
      <c r="B41" s="220"/>
      <c r="C41" s="268" t="s">
        <v>332</v>
      </c>
      <c r="D41" s="259"/>
      <c r="E41" s="260">
        <v>10</v>
      </c>
      <c r="F41" s="222"/>
      <c r="G41" s="222"/>
      <c r="H41" s="222"/>
      <c r="I41" s="222"/>
      <c r="J41" s="222"/>
      <c r="K41" s="222"/>
      <c r="L41" s="222"/>
      <c r="M41" s="222"/>
      <c r="N41" s="222"/>
      <c r="O41" s="222"/>
      <c r="P41" s="222"/>
      <c r="Q41" s="222"/>
      <c r="R41" s="222"/>
      <c r="S41" s="222"/>
      <c r="T41" s="222"/>
      <c r="U41" s="222"/>
      <c r="V41" s="222"/>
      <c r="W41" s="222"/>
      <c r="X41" s="222"/>
      <c r="Y41" s="212"/>
      <c r="Z41" s="212"/>
      <c r="AA41" s="212"/>
      <c r="AB41" s="212"/>
      <c r="AC41" s="212"/>
      <c r="AD41" s="212"/>
      <c r="AE41" s="212"/>
      <c r="AF41" s="212"/>
      <c r="AG41" s="212" t="s">
        <v>290</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35">
        <v>12</v>
      </c>
      <c r="B42" s="236" t="s">
        <v>333</v>
      </c>
      <c r="C42" s="253" t="s">
        <v>334</v>
      </c>
      <c r="D42" s="237" t="s">
        <v>335</v>
      </c>
      <c r="E42" s="238">
        <v>192</v>
      </c>
      <c r="F42" s="239"/>
      <c r="G42" s="240">
        <f>ROUND(E42*F42,2)</f>
        <v>0</v>
      </c>
      <c r="H42" s="239"/>
      <c r="I42" s="240">
        <f>ROUND(E42*H42,2)</f>
        <v>0</v>
      </c>
      <c r="J42" s="239"/>
      <c r="K42" s="240">
        <f>ROUND(E42*J42,2)</f>
        <v>0</v>
      </c>
      <c r="L42" s="240">
        <v>21</v>
      </c>
      <c r="M42" s="240">
        <f>G42*(1+L42/100)</f>
        <v>0</v>
      </c>
      <c r="N42" s="240">
        <v>4.555E-2</v>
      </c>
      <c r="O42" s="240">
        <f>ROUND(E42*N42,2)</f>
        <v>8.75</v>
      </c>
      <c r="P42" s="240">
        <v>0</v>
      </c>
      <c r="Q42" s="240">
        <f>ROUND(E42*P42,2)</f>
        <v>0</v>
      </c>
      <c r="R42" s="240" t="s">
        <v>324</v>
      </c>
      <c r="S42" s="240" t="s">
        <v>263</v>
      </c>
      <c r="T42" s="241" t="s">
        <v>263</v>
      </c>
      <c r="U42" s="222">
        <v>0.2525</v>
      </c>
      <c r="V42" s="222">
        <f>ROUND(E42*U42,2)</f>
        <v>48.48</v>
      </c>
      <c r="W42" s="222"/>
      <c r="X42" s="222" t="s">
        <v>285</v>
      </c>
      <c r="Y42" s="212"/>
      <c r="Z42" s="212"/>
      <c r="AA42" s="212"/>
      <c r="AB42" s="212"/>
      <c r="AC42" s="212"/>
      <c r="AD42" s="212"/>
      <c r="AE42" s="212"/>
      <c r="AF42" s="212"/>
      <c r="AG42" s="212" t="s">
        <v>286</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19"/>
      <c r="B43" s="220"/>
      <c r="C43" s="254" t="s">
        <v>336</v>
      </c>
      <c r="D43" s="243"/>
      <c r="E43" s="243"/>
      <c r="F43" s="243"/>
      <c r="G43" s="243"/>
      <c r="H43" s="222"/>
      <c r="I43" s="222"/>
      <c r="J43" s="222"/>
      <c r="K43" s="222"/>
      <c r="L43" s="222"/>
      <c r="M43" s="222"/>
      <c r="N43" s="222"/>
      <c r="O43" s="222"/>
      <c r="P43" s="222"/>
      <c r="Q43" s="222"/>
      <c r="R43" s="222"/>
      <c r="S43" s="222"/>
      <c r="T43" s="222"/>
      <c r="U43" s="222"/>
      <c r="V43" s="222"/>
      <c r="W43" s="222"/>
      <c r="X43" s="222"/>
      <c r="Y43" s="212"/>
      <c r="Z43" s="212"/>
      <c r="AA43" s="212"/>
      <c r="AB43" s="212"/>
      <c r="AC43" s="212"/>
      <c r="AD43" s="212"/>
      <c r="AE43" s="212"/>
      <c r="AF43" s="212"/>
      <c r="AG43" s="212" t="s">
        <v>268</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19"/>
      <c r="B44" s="220"/>
      <c r="C44" s="269" t="s">
        <v>337</v>
      </c>
      <c r="D44" s="264"/>
      <c r="E44" s="264"/>
      <c r="F44" s="264"/>
      <c r="G44" s="264"/>
      <c r="H44" s="222"/>
      <c r="I44" s="222"/>
      <c r="J44" s="222"/>
      <c r="K44" s="222"/>
      <c r="L44" s="222"/>
      <c r="M44" s="222"/>
      <c r="N44" s="222"/>
      <c r="O44" s="222"/>
      <c r="P44" s="222"/>
      <c r="Q44" s="222"/>
      <c r="R44" s="222"/>
      <c r="S44" s="222"/>
      <c r="T44" s="222"/>
      <c r="U44" s="222"/>
      <c r="V44" s="222"/>
      <c r="W44" s="222"/>
      <c r="X44" s="222"/>
      <c r="Y44" s="212"/>
      <c r="Z44" s="212"/>
      <c r="AA44" s="212"/>
      <c r="AB44" s="212"/>
      <c r="AC44" s="212"/>
      <c r="AD44" s="212"/>
      <c r="AE44" s="212"/>
      <c r="AF44" s="212"/>
      <c r="AG44" s="212" t="s">
        <v>268</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19"/>
      <c r="B45" s="220"/>
      <c r="C45" s="269" t="s">
        <v>338</v>
      </c>
      <c r="D45" s="264"/>
      <c r="E45" s="264"/>
      <c r="F45" s="264"/>
      <c r="G45" s="264"/>
      <c r="H45" s="222"/>
      <c r="I45" s="222"/>
      <c r="J45" s="222"/>
      <c r="K45" s="222"/>
      <c r="L45" s="222"/>
      <c r="M45" s="222"/>
      <c r="N45" s="222"/>
      <c r="O45" s="222"/>
      <c r="P45" s="222"/>
      <c r="Q45" s="222"/>
      <c r="R45" s="222"/>
      <c r="S45" s="222"/>
      <c r="T45" s="222"/>
      <c r="U45" s="222"/>
      <c r="V45" s="222"/>
      <c r="W45" s="222"/>
      <c r="X45" s="222"/>
      <c r="Y45" s="212"/>
      <c r="Z45" s="212"/>
      <c r="AA45" s="212"/>
      <c r="AB45" s="212"/>
      <c r="AC45" s="212"/>
      <c r="AD45" s="212"/>
      <c r="AE45" s="212"/>
      <c r="AF45" s="212"/>
      <c r="AG45" s="212" t="s">
        <v>268</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19"/>
      <c r="B46" s="220"/>
      <c r="C46" s="268" t="s">
        <v>339</v>
      </c>
      <c r="D46" s="259"/>
      <c r="E46" s="260">
        <v>192</v>
      </c>
      <c r="F46" s="222"/>
      <c r="G46" s="222"/>
      <c r="H46" s="222"/>
      <c r="I46" s="222"/>
      <c r="J46" s="222"/>
      <c r="K46" s="222"/>
      <c r="L46" s="222"/>
      <c r="M46" s="222"/>
      <c r="N46" s="222"/>
      <c r="O46" s="222"/>
      <c r="P46" s="222"/>
      <c r="Q46" s="222"/>
      <c r="R46" s="222"/>
      <c r="S46" s="222"/>
      <c r="T46" s="222"/>
      <c r="U46" s="222"/>
      <c r="V46" s="222"/>
      <c r="W46" s="222"/>
      <c r="X46" s="222"/>
      <c r="Y46" s="212"/>
      <c r="Z46" s="212"/>
      <c r="AA46" s="212"/>
      <c r="AB46" s="212"/>
      <c r="AC46" s="212"/>
      <c r="AD46" s="212"/>
      <c r="AE46" s="212"/>
      <c r="AF46" s="212"/>
      <c r="AG46" s="212" t="s">
        <v>290</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35">
        <v>13</v>
      </c>
      <c r="B47" s="236" t="s">
        <v>340</v>
      </c>
      <c r="C47" s="253" t="s">
        <v>341</v>
      </c>
      <c r="D47" s="237" t="s">
        <v>314</v>
      </c>
      <c r="E47" s="238">
        <v>80</v>
      </c>
      <c r="F47" s="239"/>
      <c r="G47" s="240">
        <f>ROUND(E47*F47,2)</f>
        <v>0</v>
      </c>
      <c r="H47" s="239"/>
      <c r="I47" s="240">
        <f>ROUND(E47*H47,2)</f>
        <v>0</v>
      </c>
      <c r="J47" s="239"/>
      <c r="K47" s="240">
        <f>ROUND(E47*J47,2)</f>
        <v>0</v>
      </c>
      <c r="L47" s="240">
        <v>21</v>
      </c>
      <c r="M47" s="240">
        <f>G47*(1+L47/100)</f>
        <v>0</v>
      </c>
      <c r="N47" s="240">
        <v>4.4000000000000002E-4</v>
      </c>
      <c r="O47" s="240">
        <f>ROUND(E47*N47,2)</f>
        <v>0.04</v>
      </c>
      <c r="P47" s="240">
        <v>0</v>
      </c>
      <c r="Q47" s="240">
        <f>ROUND(E47*P47,2)</f>
        <v>0</v>
      </c>
      <c r="R47" s="240" t="s">
        <v>324</v>
      </c>
      <c r="S47" s="240" t="s">
        <v>263</v>
      </c>
      <c r="T47" s="241" t="s">
        <v>263</v>
      </c>
      <c r="U47" s="222">
        <v>0.15</v>
      </c>
      <c r="V47" s="222">
        <f>ROUND(E47*U47,2)</f>
        <v>12</v>
      </c>
      <c r="W47" s="222"/>
      <c r="X47" s="222" t="s">
        <v>285</v>
      </c>
      <c r="Y47" s="212"/>
      <c r="Z47" s="212"/>
      <c r="AA47" s="212"/>
      <c r="AB47" s="212"/>
      <c r="AC47" s="212"/>
      <c r="AD47" s="212"/>
      <c r="AE47" s="212"/>
      <c r="AF47" s="212"/>
      <c r="AG47" s="212" t="s">
        <v>286</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19"/>
      <c r="B48" s="220"/>
      <c r="C48" s="268" t="s">
        <v>342</v>
      </c>
      <c r="D48" s="259"/>
      <c r="E48" s="260">
        <v>80</v>
      </c>
      <c r="F48" s="222"/>
      <c r="G48" s="222"/>
      <c r="H48" s="222"/>
      <c r="I48" s="222"/>
      <c r="J48" s="222"/>
      <c r="K48" s="222"/>
      <c r="L48" s="222"/>
      <c r="M48" s="222"/>
      <c r="N48" s="222"/>
      <c r="O48" s="222"/>
      <c r="P48" s="222"/>
      <c r="Q48" s="222"/>
      <c r="R48" s="222"/>
      <c r="S48" s="222"/>
      <c r="T48" s="222"/>
      <c r="U48" s="222"/>
      <c r="V48" s="222"/>
      <c r="W48" s="222"/>
      <c r="X48" s="222"/>
      <c r="Y48" s="212"/>
      <c r="Z48" s="212"/>
      <c r="AA48" s="212"/>
      <c r="AB48" s="212"/>
      <c r="AC48" s="212"/>
      <c r="AD48" s="212"/>
      <c r="AE48" s="212"/>
      <c r="AF48" s="212"/>
      <c r="AG48" s="212" t="s">
        <v>290</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35">
        <v>14</v>
      </c>
      <c r="B49" s="236" t="s">
        <v>343</v>
      </c>
      <c r="C49" s="253" t="s">
        <v>344</v>
      </c>
      <c r="D49" s="237" t="s">
        <v>283</v>
      </c>
      <c r="E49" s="238">
        <v>7.1999999999999995E-2</v>
      </c>
      <c r="F49" s="239"/>
      <c r="G49" s="240">
        <f>ROUND(E49*F49,2)</f>
        <v>0</v>
      </c>
      <c r="H49" s="239"/>
      <c r="I49" s="240">
        <f>ROUND(E49*H49,2)</f>
        <v>0</v>
      </c>
      <c r="J49" s="239"/>
      <c r="K49" s="240">
        <f>ROUND(E49*J49,2)</f>
        <v>0</v>
      </c>
      <c r="L49" s="240">
        <v>21</v>
      </c>
      <c r="M49" s="240">
        <f>G49*(1+L49/100)</f>
        <v>0</v>
      </c>
      <c r="N49" s="240">
        <v>1.8196000000000001</v>
      </c>
      <c r="O49" s="240">
        <f>ROUND(E49*N49,2)</f>
        <v>0.13</v>
      </c>
      <c r="P49" s="240">
        <v>0</v>
      </c>
      <c r="Q49" s="240">
        <f>ROUND(E49*P49,2)</f>
        <v>0</v>
      </c>
      <c r="R49" s="240" t="s">
        <v>319</v>
      </c>
      <c r="S49" s="240" t="s">
        <v>263</v>
      </c>
      <c r="T49" s="241" t="s">
        <v>263</v>
      </c>
      <c r="U49" s="222">
        <v>6.77</v>
      </c>
      <c r="V49" s="222">
        <f>ROUND(E49*U49,2)</f>
        <v>0.49</v>
      </c>
      <c r="W49" s="222"/>
      <c r="X49" s="222" t="s">
        <v>285</v>
      </c>
      <c r="Y49" s="212"/>
      <c r="Z49" s="212"/>
      <c r="AA49" s="212"/>
      <c r="AB49" s="212"/>
      <c r="AC49" s="212"/>
      <c r="AD49" s="212"/>
      <c r="AE49" s="212"/>
      <c r="AF49" s="212"/>
      <c r="AG49" s="212" t="s">
        <v>286</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19"/>
      <c r="B50" s="220"/>
      <c r="C50" s="267" t="s">
        <v>345</v>
      </c>
      <c r="D50" s="263"/>
      <c r="E50" s="263"/>
      <c r="F50" s="263"/>
      <c r="G50" s="263"/>
      <c r="H50" s="222"/>
      <c r="I50" s="222"/>
      <c r="J50" s="222"/>
      <c r="K50" s="222"/>
      <c r="L50" s="222"/>
      <c r="M50" s="222"/>
      <c r="N50" s="222"/>
      <c r="O50" s="222"/>
      <c r="P50" s="222"/>
      <c r="Q50" s="222"/>
      <c r="R50" s="222"/>
      <c r="S50" s="222"/>
      <c r="T50" s="222"/>
      <c r="U50" s="222"/>
      <c r="V50" s="222"/>
      <c r="W50" s="222"/>
      <c r="X50" s="222"/>
      <c r="Y50" s="212"/>
      <c r="Z50" s="212"/>
      <c r="AA50" s="212"/>
      <c r="AB50" s="212"/>
      <c r="AC50" s="212"/>
      <c r="AD50" s="212"/>
      <c r="AE50" s="212"/>
      <c r="AF50" s="212"/>
      <c r="AG50" s="212" t="s">
        <v>288</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19"/>
      <c r="B51" s="220"/>
      <c r="C51" s="268" t="s">
        <v>346</v>
      </c>
      <c r="D51" s="259"/>
      <c r="E51" s="260">
        <v>7.1999999999999995E-2</v>
      </c>
      <c r="F51" s="222"/>
      <c r="G51" s="222"/>
      <c r="H51" s="222"/>
      <c r="I51" s="222"/>
      <c r="J51" s="222"/>
      <c r="K51" s="222"/>
      <c r="L51" s="222"/>
      <c r="M51" s="222"/>
      <c r="N51" s="222"/>
      <c r="O51" s="222"/>
      <c r="P51" s="222"/>
      <c r="Q51" s="222"/>
      <c r="R51" s="222"/>
      <c r="S51" s="222"/>
      <c r="T51" s="222"/>
      <c r="U51" s="222"/>
      <c r="V51" s="222"/>
      <c r="W51" s="222"/>
      <c r="X51" s="222"/>
      <c r="Y51" s="212"/>
      <c r="Z51" s="212"/>
      <c r="AA51" s="212"/>
      <c r="AB51" s="212"/>
      <c r="AC51" s="212"/>
      <c r="AD51" s="212"/>
      <c r="AE51" s="212"/>
      <c r="AF51" s="212"/>
      <c r="AG51" s="212" t="s">
        <v>290</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35">
        <v>15</v>
      </c>
      <c r="B52" s="236" t="s">
        <v>347</v>
      </c>
      <c r="C52" s="253" t="s">
        <v>348</v>
      </c>
      <c r="D52" s="237" t="s">
        <v>349</v>
      </c>
      <c r="E52" s="238">
        <v>3.9960000000000002E-2</v>
      </c>
      <c r="F52" s="239"/>
      <c r="G52" s="240">
        <f>ROUND(E52*F52,2)</f>
        <v>0</v>
      </c>
      <c r="H52" s="239"/>
      <c r="I52" s="240">
        <f>ROUND(E52*H52,2)</f>
        <v>0</v>
      </c>
      <c r="J52" s="239"/>
      <c r="K52" s="240">
        <f>ROUND(E52*J52,2)</f>
        <v>0</v>
      </c>
      <c r="L52" s="240">
        <v>21</v>
      </c>
      <c r="M52" s="240">
        <f>G52*(1+L52/100)</f>
        <v>0</v>
      </c>
      <c r="N52" s="240">
        <v>1.09954</v>
      </c>
      <c r="O52" s="240">
        <f>ROUND(E52*N52,2)</f>
        <v>0.04</v>
      </c>
      <c r="P52" s="240">
        <v>0</v>
      </c>
      <c r="Q52" s="240">
        <f>ROUND(E52*P52,2)</f>
        <v>0</v>
      </c>
      <c r="R52" s="240" t="s">
        <v>324</v>
      </c>
      <c r="S52" s="240" t="s">
        <v>263</v>
      </c>
      <c r="T52" s="241" t="s">
        <v>263</v>
      </c>
      <c r="U52" s="222">
        <v>18.175000000000001</v>
      </c>
      <c r="V52" s="222">
        <f>ROUND(E52*U52,2)</f>
        <v>0.73</v>
      </c>
      <c r="W52" s="222"/>
      <c r="X52" s="222" t="s">
        <v>285</v>
      </c>
      <c r="Y52" s="212"/>
      <c r="Z52" s="212"/>
      <c r="AA52" s="212"/>
      <c r="AB52" s="212"/>
      <c r="AC52" s="212"/>
      <c r="AD52" s="212"/>
      <c r="AE52" s="212"/>
      <c r="AF52" s="212"/>
      <c r="AG52" s="212" t="s">
        <v>286</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19"/>
      <c r="B53" s="220"/>
      <c r="C53" s="267" t="s">
        <v>350</v>
      </c>
      <c r="D53" s="263"/>
      <c r="E53" s="263"/>
      <c r="F53" s="263"/>
      <c r="G53" s="263"/>
      <c r="H53" s="222"/>
      <c r="I53" s="222"/>
      <c r="J53" s="222"/>
      <c r="K53" s="222"/>
      <c r="L53" s="222"/>
      <c r="M53" s="222"/>
      <c r="N53" s="222"/>
      <c r="O53" s="222"/>
      <c r="P53" s="222"/>
      <c r="Q53" s="222"/>
      <c r="R53" s="222"/>
      <c r="S53" s="222"/>
      <c r="T53" s="222"/>
      <c r="U53" s="222"/>
      <c r="V53" s="222"/>
      <c r="W53" s="222"/>
      <c r="X53" s="222"/>
      <c r="Y53" s="212"/>
      <c r="Z53" s="212"/>
      <c r="AA53" s="212"/>
      <c r="AB53" s="212"/>
      <c r="AC53" s="212"/>
      <c r="AD53" s="212"/>
      <c r="AE53" s="212"/>
      <c r="AF53" s="212"/>
      <c r="AG53" s="212" t="s">
        <v>288</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19"/>
      <c r="B54" s="220"/>
      <c r="C54" s="268" t="s">
        <v>351</v>
      </c>
      <c r="D54" s="259"/>
      <c r="E54" s="260">
        <v>3.9960000000000002E-2</v>
      </c>
      <c r="F54" s="222"/>
      <c r="G54" s="222"/>
      <c r="H54" s="222"/>
      <c r="I54" s="222"/>
      <c r="J54" s="222"/>
      <c r="K54" s="222"/>
      <c r="L54" s="222"/>
      <c r="M54" s="222"/>
      <c r="N54" s="222"/>
      <c r="O54" s="222"/>
      <c r="P54" s="222"/>
      <c r="Q54" s="222"/>
      <c r="R54" s="222"/>
      <c r="S54" s="222"/>
      <c r="T54" s="222"/>
      <c r="U54" s="222"/>
      <c r="V54" s="222"/>
      <c r="W54" s="222"/>
      <c r="X54" s="222"/>
      <c r="Y54" s="212"/>
      <c r="Z54" s="212"/>
      <c r="AA54" s="212"/>
      <c r="AB54" s="212"/>
      <c r="AC54" s="212"/>
      <c r="AD54" s="212"/>
      <c r="AE54" s="212"/>
      <c r="AF54" s="212"/>
      <c r="AG54" s="212" t="s">
        <v>290</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35">
        <v>16</v>
      </c>
      <c r="B55" s="236" t="s">
        <v>352</v>
      </c>
      <c r="C55" s="253" t="s">
        <v>353</v>
      </c>
      <c r="D55" s="237" t="s">
        <v>309</v>
      </c>
      <c r="E55" s="238">
        <v>0.79200000000000004</v>
      </c>
      <c r="F55" s="239"/>
      <c r="G55" s="240">
        <f>ROUND(E55*F55,2)</f>
        <v>0</v>
      </c>
      <c r="H55" s="239"/>
      <c r="I55" s="240">
        <f>ROUND(E55*H55,2)</f>
        <v>0</v>
      </c>
      <c r="J55" s="239"/>
      <c r="K55" s="240">
        <f>ROUND(E55*J55,2)</f>
        <v>0</v>
      </c>
      <c r="L55" s="240">
        <v>21</v>
      </c>
      <c r="M55" s="240">
        <f>G55*(1+L55/100)</f>
        <v>0</v>
      </c>
      <c r="N55" s="240">
        <v>0.17444000000000001</v>
      </c>
      <c r="O55" s="240">
        <f>ROUND(E55*N55,2)</f>
        <v>0.14000000000000001</v>
      </c>
      <c r="P55" s="240">
        <v>0</v>
      </c>
      <c r="Q55" s="240">
        <f>ROUND(E55*P55,2)</f>
        <v>0</v>
      </c>
      <c r="R55" s="240" t="s">
        <v>324</v>
      </c>
      <c r="S55" s="240" t="s">
        <v>263</v>
      </c>
      <c r="T55" s="241" t="s">
        <v>263</v>
      </c>
      <c r="U55" s="222">
        <v>1.21</v>
      </c>
      <c r="V55" s="222">
        <f>ROUND(E55*U55,2)</f>
        <v>0.96</v>
      </c>
      <c r="W55" s="222"/>
      <c r="X55" s="222" t="s">
        <v>285</v>
      </c>
      <c r="Y55" s="212"/>
      <c r="Z55" s="212"/>
      <c r="AA55" s="212"/>
      <c r="AB55" s="212"/>
      <c r="AC55" s="212"/>
      <c r="AD55" s="212"/>
      <c r="AE55" s="212"/>
      <c r="AF55" s="212"/>
      <c r="AG55" s="212" t="s">
        <v>286</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19"/>
      <c r="B56" s="220"/>
      <c r="C56" s="267" t="s">
        <v>354</v>
      </c>
      <c r="D56" s="263"/>
      <c r="E56" s="263"/>
      <c r="F56" s="263"/>
      <c r="G56" s="263"/>
      <c r="H56" s="222"/>
      <c r="I56" s="222"/>
      <c r="J56" s="222"/>
      <c r="K56" s="222"/>
      <c r="L56" s="222"/>
      <c r="M56" s="222"/>
      <c r="N56" s="222"/>
      <c r="O56" s="222"/>
      <c r="P56" s="222"/>
      <c r="Q56" s="222"/>
      <c r="R56" s="222"/>
      <c r="S56" s="222"/>
      <c r="T56" s="222"/>
      <c r="U56" s="222"/>
      <c r="V56" s="222"/>
      <c r="W56" s="222"/>
      <c r="X56" s="222"/>
      <c r="Y56" s="212"/>
      <c r="Z56" s="212"/>
      <c r="AA56" s="212"/>
      <c r="AB56" s="212"/>
      <c r="AC56" s="212"/>
      <c r="AD56" s="212"/>
      <c r="AE56" s="212"/>
      <c r="AF56" s="212"/>
      <c r="AG56" s="212" t="s">
        <v>288</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19"/>
      <c r="B57" s="220"/>
      <c r="C57" s="268" t="s">
        <v>355</v>
      </c>
      <c r="D57" s="259"/>
      <c r="E57" s="260">
        <v>0.79200000000000004</v>
      </c>
      <c r="F57" s="222"/>
      <c r="G57" s="222"/>
      <c r="H57" s="222"/>
      <c r="I57" s="222"/>
      <c r="J57" s="222"/>
      <c r="K57" s="222"/>
      <c r="L57" s="222"/>
      <c r="M57" s="222"/>
      <c r="N57" s="222"/>
      <c r="O57" s="222"/>
      <c r="P57" s="222"/>
      <c r="Q57" s="222"/>
      <c r="R57" s="222"/>
      <c r="S57" s="222"/>
      <c r="T57" s="222"/>
      <c r="U57" s="222"/>
      <c r="V57" s="222"/>
      <c r="W57" s="222"/>
      <c r="X57" s="222"/>
      <c r="Y57" s="212"/>
      <c r="Z57" s="212"/>
      <c r="AA57" s="212"/>
      <c r="AB57" s="212"/>
      <c r="AC57" s="212"/>
      <c r="AD57" s="212"/>
      <c r="AE57" s="212"/>
      <c r="AF57" s="212"/>
      <c r="AG57" s="212" t="s">
        <v>290</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35">
        <v>17</v>
      </c>
      <c r="B58" s="236" t="s">
        <v>356</v>
      </c>
      <c r="C58" s="253" t="s">
        <v>357</v>
      </c>
      <c r="D58" s="237" t="s">
        <v>309</v>
      </c>
      <c r="E58" s="238">
        <v>35.68</v>
      </c>
      <c r="F58" s="239"/>
      <c r="G58" s="240">
        <f>ROUND(E58*F58,2)</f>
        <v>0</v>
      </c>
      <c r="H58" s="239"/>
      <c r="I58" s="240">
        <f>ROUND(E58*H58,2)</f>
        <v>0</v>
      </c>
      <c r="J58" s="239"/>
      <c r="K58" s="240">
        <f>ROUND(E58*J58,2)</f>
        <v>0</v>
      </c>
      <c r="L58" s="240">
        <v>21</v>
      </c>
      <c r="M58" s="240">
        <f>G58*(1+L58/100)</f>
        <v>0</v>
      </c>
      <c r="N58" s="240">
        <v>5.2260000000000001E-2</v>
      </c>
      <c r="O58" s="240">
        <f>ROUND(E58*N58,2)</f>
        <v>1.86</v>
      </c>
      <c r="P58" s="240">
        <v>0</v>
      </c>
      <c r="Q58" s="240">
        <f>ROUND(E58*P58,2)</f>
        <v>0</v>
      </c>
      <c r="R58" s="240"/>
      <c r="S58" s="240" t="s">
        <v>315</v>
      </c>
      <c r="T58" s="241" t="s">
        <v>264</v>
      </c>
      <c r="U58" s="222">
        <v>1.2869999999999999</v>
      </c>
      <c r="V58" s="222">
        <f>ROUND(E58*U58,2)</f>
        <v>45.92</v>
      </c>
      <c r="W58" s="222"/>
      <c r="X58" s="222" t="s">
        <v>285</v>
      </c>
      <c r="Y58" s="212"/>
      <c r="Z58" s="212"/>
      <c r="AA58" s="212"/>
      <c r="AB58" s="212"/>
      <c r="AC58" s="212"/>
      <c r="AD58" s="212"/>
      <c r="AE58" s="212"/>
      <c r="AF58" s="212"/>
      <c r="AG58" s="212" t="s">
        <v>286</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19"/>
      <c r="B59" s="220"/>
      <c r="C59" s="268" t="s">
        <v>358</v>
      </c>
      <c r="D59" s="259"/>
      <c r="E59" s="260">
        <v>35.68</v>
      </c>
      <c r="F59" s="222"/>
      <c r="G59" s="222"/>
      <c r="H59" s="222"/>
      <c r="I59" s="222"/>
      <c r="J59" s="222"/>
      <c r="K59" s="222"/>
      <c r="L59" s="222"/>
      <c r="M59" s="222"/>
      <c r="N59" s="222"/>
      <c r="O59" s="222"/>
      <c r="P59" s="222"/>
      <c r="Q59" s="222"/>
      <c r="R59" s="222"/>
      <c r="S59" s="222"/>
      <c r="T59" s="222"/>
      <c r="U59" s="222"/>
      <c r="V59" s="222"/>
      <c r="W59" s="222"/>
      <c r="X59" s="222"/>
      <c r="Y59" s="212"/>
      <c r="Z59" s="212"/>
      <c r="AA59" s="212"/>
      <c r="AB59" s="212"/>
      <c r="AC59" s="212"/>
      <c r="AD59" s="212"/>
      <c r="AE59" s="212"/>
      <c r="AF59" s="212"/>
      <c r="AG59" s="212" t="s">
        <v>290</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x14ac:dyDescent="0.25">
      <c r="A60" s="225" t="s">
        <v>258</v>
      </c>
      <c r="B60" s="226" t="s">
        <v>163</v>
      </c>
      <c r="C60" s="252" t="s">
        <v>164</v>
      </c>
      <c r="D60" s="227"/>
      <c r="E60" s="228"/>
      <c r="F60" s="229"/>
      <c r="G60" s="229">
        <f>SUMIF(AG61:AG91,"&lt;&gt;NOR",G61:G91)</f>
        <v>0</v>
      </c>
      <c r="H60" s="229"/>
      <c r="I60" s="229">
        <f>SUM(I61:I91)</f>
        <v>0</v>
      </c>
      <c r="J60" s="229"/>
      <c r="K60" s="229">
        <f>SUM(K61:K91)</f>
        <v>0</v>
      </c>
      <c r="L60" s="229"/>
      <c r="M60" s="229">
        <f>SUM(M61:M91)</f>
        <v>0</v>
      </c>
      <c r="N60" s="229"/>
      <c r="O60" s="229">
        <f>SUM(O61:O91)</f>
        <v>685.41</v>
      </c>
      <c r="P60" s="229"/>
      <c r="Q60" s="229">
        <f>SUM(Q61:Q91)</f>
        <v>0</v>
      </c>
      <c r="R60" s="229"/>
      <c r="S60" s="229"/>
      <c r="T60" s="230"/>
      <c r="U60" s="224"/>
      <c r="V60" s="224">
        <f>SUM(V61:V91)</f>
        <v>2368.3199999999997</v>
      </c>
      <c r="W60" s="224"/>
      <c r="X60" s="224"/>
      <c r="AG60" t="s">
        <v>259</v>
      </c>
    </row>
    <row r="61" spans="1:60" ht="20.399999999999999" outlineLevel="1" x14ac:dyDescent="0.25">
      <c r="A61" s="235">
        <v>18</v>
      </c>
      <c r="B61" s="236" t="s">
        <v>359</v>
      </c>
      <c r="C61" s="253" t="s">
        <v>360</v>
      </c>
      <c r="D61" s="237" t="s">
        <v>283</v>
      </c>
      <c r="E61" s="238">
        <v>249.702</v>
      </c>
      <c r="F61" s="239"/>
      <c r="G61" s="240">
        <f>ROUND(E61*F61,2)</f>
        <v>0</v>
      </c>
      <c r="H61" s="239"/>
      <c r="I61" s="240">
        <f>ROUND(E61*H61,2)</f>
        <v>0</v>
      </c>
      <c r="J61" s="239"/>
      <c r="K61" s="240">
        <f>ROUND(E61*J61,2)</f>
        <v>0</v>
      </c>
      <c r="L61" s="240">
        <v>21</v>
      </c>
      <c r="M61" s="240">
        <f>G61*(1+L61/100)</f>
        <v>0</v>
      </c>
      <c r="N61" s="240">
        <v>2.59138</v>
      </c>
      <c r="O61" s="240">
        <f>ROUND(E61*N61,2)</f>
        <v>647.07000000000005</v>
      </c>
      <c r="P61" s="240">
        <v>0</v>
      </c>
      <c r="Q61" s="240">
        <f>ROUND(E61*P61,2)</f>
        <v>0</v>
      </c>
      <c r="R61" s="240" t="s">
        <v>361</v>
      </c>
      <c r="S61" s="240" t="s">
        <v>263</v>
      </c>
      <c r="T61" s="241" t="s">
        <v>263</v>
      </c>
      <c r="U61" s="222">
        <v>4.1929999999999996</v>
      </c>
      <c r="V61" s="222">
        <f>ROUND(E61*U61,2)</f>
        <v>1047</v>
      </c>
      <c r="W61" s="222"/>
      <c r="X61" s="222" t="s">
        <v>285</v>
      </c>
      <c r="Y61" s="212"/>
      <c r="Z61" s="212"/>
      <c r="AA61" s="212"/>
      <c r="AB61" s="212"/>
      <c r="AC61" s="212"/>
      <c r="AD61" s="212"/>
      <c r="AE61" s="212"/>
      <c r="AF61" s="212"/>
      <c r="AG61" s="212" t="s">
        <v>286</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ht="21" outlineLevel="1" x14ac:dyDescent="0.25">
      <c r="A62" s="219"/>
      <c r="B62" s="220"/>
      <c r="C62" s="267" t="s">
        <v>362</v>
      </c>
      <c r="D62" s="263"/>
      <c r="E62" s="263"/>
      <c r="F62" s="263"/>
      <c r="G62" s="263"/>
      <c r="H62" s="222"/>
      <c r="I62" s="222"/>
      <c r="J62" s="222"/>
      <c r="K62" s="222"/>
      <c r="L62" s="222"/>
      <c r="M62" s="222"/>
      <c r="N62" s="222"/>
      <c r="O62" s="222"/>
      <c r="P62" s="222"/>
      <c r="Q62" s="222"/>
      <c r="R62" s="222"/>
      <c r="S62" s="222"/>
      <c r="T62" s="222"/>
      <c r="U62" s="222"/>
      <c r="V62" s="222"/>
      <c r="W62" s="222"/>
      <c r="X62" s="222"/>
      <c r="Y62" s="212"/>
      <c r="Z62" s="212"/>
      <c r="AA62" s="212"/>
      <c r="AB62" s="212"/>
      <c r="AC62" s="212"/>
      <c r="AD62" s="212"/>
      <c r="AE62" s="212"/>
      <c r="AF62" s="212"/>
      <c r="AG62" s="212" t="s">
        <v>288</v>
      </c>
      <c r="AH62" s="212"/>
      <c r="AI62" s="212"/>
      <c r="AJ62" s="212"/>
      <c r="AK62" s="212"/>
      <c r="AL62" s="212"/>
      <c r="AM62" s="212"/>
      <c r="AN62" s="212"/>
      <c r="AO62" s="212"/>
      <c r="AP62" s="212"/>
      <c r="AQ62" s="212"/>
      <c r="AR62" s="212"/>
      <c r="AS62" s="212"/>
      <c r="AT62" s="212"/>
      <c r="AU62" s="212"/>
      <c r="AV62" s="212"/>
      <c r="AW62" s="212"/>
      <c r="AX62" s="212"/>
      <c r="AY62" s="212"/>
      <c r="AZ62" s="212"/>
      <c r="BA62" s="242" t="str">
        <f>C62</f>
        <v>čistíren odpadních vod (mimo budovy), nádrží, vodojemů, žlabů nebo kanálů, včetně pomocného pracovního lešení o výšce podlahy do 1900 mm a pro zatížení do 1,5 kPa,</v>
      </c>
      <c r="BB62" s="212"/>
      <c r="BC62" s="212"/>
      <c r="BD62" s="212"/>
      <c r="BE62" s="212"/>
      <c r="BF62" s="212"/>
      <c r="BG62" s="212"/>
      <c r="BH62" s="212"/>
    </row>
    <row r="63" spans="1:60" outlineLevel="1" x14ac:dyDescent="0.25">
      <c r="A63" s="219"/>
      <c r="B63" s="220"/>
      <c r="C63" s="268" t="s">
        <v>363</v>
      </c>
      <c r="D63" s="259"/>
      <c r="E63" s="260">
        <v>192.21</v>
      </c>
      <c r="F63" s="222"/>
      <c r="G63" s="222"/>
      <c r="H63" s="222"/>
      <c r="I63" s="222"/>
      <c r="J63" s="222"/>
      <c r="K63" s="222"/>
      <c r="L63" s="222"/>
      <c r="M63" s="222"/>
      <c r="N63" s="222"/>
      <c r="O63" s="222"/>
      <c r="P63" s="222"/>
      <c r="Q63" s="222"/>
      <c r="R63" s="222"/>
      <c r="S63" s="222"/>
      <c r="T63" s="222"/>
      <c r="U63" s="222"/>
      <c r="V63" s="222"/>
      <c r="W63" s="222"/>
      <c r="X63" s="222"/>
      <c r="Y63" s="212"/>
      <c r="Z63" s="212"/>
      <c r="AA63" s="212"/>
      <c r="AB63" s="212"/>
      <c r="AC63" s="212"/>
      <c r="AD63" s="212"/>
      <c r="AE63" s="212"/>
      <c r="AF63" s="212"/>
      <c r="AG63" s="212" t="s">
        <v>290</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19"/>
      <c r="B64" s="220"/>
      <c r="C64" s="268" t="s">
        <v>364</v>
      </c>
      <c r="D64" s="259"/>
      <c r="E64" s="260">
        <v>21.167999999999999</v>
      </c>
      <c r="F64" s="222"/>
      <c r="G64" s="222"/>
      <c r="H64" s="222"/>
      <c r="I64" s="222"/>
      <c r="J64" s="222"/>
      <c r="K64" s="222"/>
      <c r="L64" s="222"/>
      <c r="M64" s="222"/>
      <c r="N64" s="222"/>
      <c r="O64" s="222"/>
      <c r="P64" s="222"/>
      <c r="Q64" s="222"/>
      <c r="R64" s="222"/>
      <c r="S64" s="222"/>
      <c r="T64" s="222"/>
      <c r="U64" s="222"/>
      <c r="V64" s="222"/>
      <c r="W64" s="222"/>
      <c r="X64" s="222"/>
      <c r="Y64" s="212"/>
      <c r="Z64" s="212"/>
      <c r="AA64" s="212"/>
      <c r="AB64" s="212"/>
      <c r="AC64" s="212"/>
      <c r="AD64" s="212"/>
      <c r="AE64" s="212"/>
      <c r="AF64" s="212"/>
      <c r="AG64" s="212" t="s">
        <v>290</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19"/>
      <c r="B65" s="220"/>
      <c r="C65" s="268" t="s">
        <v>365</v>
      </c>
      <c r="D65" s="259"/>
      <c r="E65" s="260">
        <v>11.268000000000001</v>
      </c>
      <c r="F65" s="222"/>
      <c r="G65" s="222"/>
      <c r="H65" s="222"/>
      <c r="I65" s="222"/>
      <c r="J65" s="222"/>
      <c r="K65" s="222"/>
      <c r="L65" s="222"/>
      <c r="M65" s="222"/>
      <c r="N65" s="222"/>
      <c r="O65" s="222"/>
      <c r="P65" s="222"/>
      <c r="Q65" s="222"/>
      <c r="R65" s="222"/>
      <c r="S65" s="222"/>
      <c r="T65" s="222"/>
      <c r="U65" s="222"/>
      <c r="V65" s="222"/>
      <c r="W65" s="222"/>
      <c r="X65" s="222"/>
      <c r="Y65" s="212"/>
      <c r="Z65" s="212"/>
      <c r="AA65" s="212"/>
      <c r="AB65" s="212"/>
      <c r="AC65" s="212"/>
      <c r="AD65" s="212"/>
      <c r="AE65" s="212"/>
      <c r="AF65" s="212"/>
      <c r="AG65" s="212" t="s">
        <v>290</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19"/>
      <c r="B66" s="220"/>
      <c r="C66" s="268" t="s">
        <v>366</v>
      </c>
      <c r="D66" s="259"/>
      <c r="E66" s="260">
        <v>25.056000000000001</v>
      </c>
      <c r="F66" s="222"/>
      <c r="G66" s="222"/>
      <c r="H66" s="222"/>
      <c r="I66" s="222"/>
      <c r="J66" s="222"/>
      <c r="K66" s="222"/>
      <c r="L66" s="222"/>
      <c r="M66" s="222"/>
      <c r="N66" s="222"/>
      <c r="O66" s="222"/>
      <c r="P66" s="222"/>
      <c r="Q66" s="222"/>
      <c r="R66" s="222"/>
      <c r="S66" s="222"/>
      <c r="T66" s="222"/>
      <c r="U66" s="222"/>
      <c r="V66" s="222"/>
      <c r="W66" s="222"/>
      <c r="X66" s="222"/>
      <c r="Y66" s="212"/>
      <c r="Z66" s="212"/>
      <c r="AA66" s="212"/>
      <c r="AB66" s="212"/>
      <c r="AC66" s="212"/>
      <c r="AD66" s="212"/>
      <c r="AE66" s="212"/>
      <c r="AF66" s="212"/>
      <c r="AG66" s="212" t="s">
        <v>290</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0.399999999999999" outlineLevel="1" x14ac:dyDescent="0.25">
      <c r="A67" s="235">
        <v>19</v>
      </c>
      <c r="B67" s="236" t="s">
        <v>367</v>
      </c>
      <c r="C67" s="253" t="s">
        <v>368</v>
      </c>
      <c r="D67" s="237" t="s">
        <v>309</v>
      </c>
      <c r="E67" s="238">
        <v>515.04</v>
      </c>
      <c r="F67" s="239"/>
      <c r="G67" s="240">
        <f>ROUND(E67*F67,2)</f>
        <v>0</v>
      </c>
      <c r="H67" s="239"/>
      <c r="I67" s="240">
        <f>ROUND(E67*H67,2)</f>
        <v>0</v>
      </c>
      <c r="J67" s="239"/>
      <c r="K67" s="240">
        <f>ROUND(E67*J67,2)</f>
        <v>0</v>
      </c>
      <c r="L67" s="240">
        <v>21</v>
      </c>
      <c r="M67" s="240">
        <f>G67*(1+L67/100)</f>
        <v>0</v>
      </c>
      <c r="N67" s="240">
        <v>6.5350000000000005E-2</v>
      </c>
      <c r="O67" s="240">
        <f>ROUND(E67*N67,2)</f>
        <v>33.659999999999997</v>
      </c>
      <c r="P67" s="240">
        <v>0</v>
      </c>
      <c r="Q67" s="240">
        <f>ROUND(E67*P67,2)</f>
        <v>0</v>
      </c>
      <c r="R67" s="240" t="s">
        <v>361</v>
      </c>
      <c r="S67" s="240" t="s">
        <v>263</v>
      </c>
      <c r="T67" s="241" t="s">
        <v>263</v>
      </c>
      <c r="U67" s="222">
        <v>1.72</v>
      </c>
      <c r="V67" s="222">
        <f>ROUND(E67*U67,2)</f>
        <v>885.87</v>
      </c>
      <c r="W67" s="222"/>
      <c r="X67" s="222" t="s">
        <v>285</v>
      </c>
      <c r="Y67" s="212"/>
      <c r="Z67" s="212"/>
      <c r="AA67" s="212"/>
      <c r="AB67" s="212"/>
      <c r="AC67" s="212"/>
      <c r="AD67" s="212"/>
      <c r="AE67" s="212"/>
      <c r="AF67" s="212"/>
      <c r="AG67" s="212" t="s">
        <v>286</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19"/>
      <c r="B68" s="220"/>
      <c r="C68" s="267" t="s">
        <v>369</v>
      </c>
      <c r="D68" s="263"/>
      <c r="E68" s="263"/>
      <c r="F68" s="263"/>
      <c r="G68" s="263"/>
      <c r="H68" s="222"/>
      <c r="I68" s="222"/>
      <c r="J68" s="222"/>
      <c r="K68" s="222"/>
      <c r="L68" s="222"/>
      <c r="M68" s="222"/>
      <c r="N68" s="222"/>
      <c r="O68" s="222"/>
      <c r="P68" s="222"/>
      <c r="Q68" s="222"/>
      <c r="R68" s="222"/>
      <c r="S68" s="222"/>
      <c r="T68" s="222"/>
      <c r="U68" s="222"/>
      <c r="V68" s="222"/>
      <c r="W68" s="222"/>
      <c r="X68" s="222"/>
      <c r="Y68" s="212"/>
      <c r="Z68" s="212"/>
      <c r="AA68" s="212"/>
      <c r="AB68" s="212"/>
      <c r="AC68" s="212"/>
      <c r="AD68" s="212"/>
      <c r="AE68" s="212"/>
      <c r="AF68" s="212"/>
      <c r="AG68" s="212" t="s">
        <v>288</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19"/>
      <c r="B69" s="220"/>
      <c r="C69" s="270" t="s">
        <v>370</v>
      </c>
      <c r="D69" s="265"/>
      <c r="E69" s="265"/>
      <c r="F69" s="265"/>
      <c r="G69" s="265"/>
      <c r="H69" s="222"/>
      <c r="I69" s="222"/>
      <c r="J69" s="222"/>
      <c r="K69" s="222"/>
      <c r="L69" s="222"/>
      <c r="M69" s="222"/>
      <c r="N69" s="222"/>
      <c r="O69" s="222"/>
      <c r="P69" s="222"/>
      <c r="Q69" s="222"/>
      <c r="R69" s="222"/>
      <c r="S69" s="222"/>
      <c r="T69" s="222"/>
      <c r="U69" s="222"/>
      <c r="V69" s="222"/>
      <c r="W69" s="222"/>
      <c r="X69" s="222"/>
      <c r="Y69" s="212"/>
      <c r="Z69" s="212"/>
      <c r="AA69" s="212"/>
      <c r="AB69" s="212"/>
      <c r="AC69" s="212"/>
      <c r="AD69" s="212"/>
      <c r="AE69" s="212"/>
      <c r="AF69" s="212"/>
      <c r="AG69" s="212" t="s">
        <v>288</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19"/>
      <c r="B70" s="220"/>
      <c r="C70" s="270" t="s">
        <v>371</v>
      </c>
      <c r="D70" s="265"/>
      <c r="E70" s="265"/>
      <c r="F70" s="265"/>
      <c r="G70" s="265"/>
      <c r="H70" s="222"/>
      <c r="I70" s="222"/>
      <c r="J70" s="222"/>
      <c r="K70" s="222"/>
      <c r="L70" s="222"/>
      <c r="M70" s="222"/>
      <c r="N70" s="222"/>
      <c r="O70" s="222"/>
      <c r="P70" s="222"/>
      <c r="Q70" s="222"/>
      <c r="R70" s="222"/>
      <c r="S70" s="222"/>
      <c r="T70" s="222"/>
      <c r="U70" s="222"/>
      <c r="V70" s="222"/>
      <c r="W70" s="222"/>
      <c r="X70" s="222"/>
      <c r="Y70" s="212"/>
      <c r="Z70" s="212"/>
      <c r="AA70" s="212"/>
      <c r="AB70" s="212"/>
      <c r="AC70" s="212"/>
      <c r="AD70" s="212"/>
      <c r="AE70" s="212"/>
      <c r="AF70" s="212"/>
      <c r="AG70" s="212" t="s">
        <v>288</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19"/>
      <c r="B71" s="220"/>
      <c r="C71" s="268" t="s">
        <v>372</v>
      </c>
      <c r="D71" s="259"/>
      <c r="E71" s="260"/>
      <c r="F71" s="222"/>
      <c r="G71" s="222"/>
      <c r="H71" s="222"/>
      <c r="I71" s="222"/>
      <c r="J71" s="222"/>
      <c r="K71" s="222"/>
      <c r="L71" s="222"/>
      <c r="M71" s="222"/>
      <c r="N71" s="222"/>
      <c r="O71" s="222"/>
      <c r="P71" s="222"/>
      <c r="Q71" s="222"/>
      <c r="R71" s="222"/>
      <c r="S71" s="222"/>
      <c r="T71" s="222"/>
      <c r="U71" s="222"/>
      <c r="V71" s="222"/>
      <c r="W71" s="222"/>
      <c r="X71" s="222"/>
      <c r="Y71" s="212"/>
      <c r="Z71" s="212"/>
      <c r="AA71" s="212"/>
      <c r="AB71" s="212"/>
      <c r="AC71" s="212"/>
      <c r="AD71" s="212"/>
      <c r="AE71" s="212"/>
      <c r="AF71" s="212"/>
      <c r="AG71" s="212" t="s">
        <v>290</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19"/>
      <c r="B72" s="220"/>
      <c r="C72" s="268" t="s">
        <v>373</v>
      </c>
      <c r="D72" s="259"/>
      <c r="E72" s="260">
        <v>105.84</v>
      </c>
      <c r="F72" s="222"/>
      <c r="G72" s="222"/>
      <c r="H72" s="222"/>
      <c r="I72" s="222"/>
      <c r="J72" s="222"/>
      <c r="K72" s="222"/>
      <c r="L72" s="222"/>
      <c r="M72" s="222"/>
      <c r="N72" s="222"/>
      <c r="O72" s="222"/>
      <c r="P72" s="222"/>
      <c r="Q72" s="222"/>
      <c r="R72" s="222"/>
      <c r="S72" s="222"/>
      <c r="T72" s="222"/>
      <c r="U72" s="222"/>
      <c r="V72" s="222"/>
      <c r="W72" s="222"/>
      <c r="X72" s="222"/>
      <c r="Y72" s="212"/>
      <c r="Z72" s="212"/>
      <c r="AA72" s="212"/>
      <c r="AB72" s="212"/>
      <c r="AC72" s="212"/>
      <c r="AD72" s="212"/>
      <c r="AE72" s="212"/>
      <c r="AF72" s="212"/>
      <c r="AG72" s="212" t="s">
        <v>290</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19"/>
      <c r="B73" s="220"/>
      <c r="C73" s="268" t="s">
        <v>374</v>
      </c>
      <c r="D73" s="259"/>
      <c r="E73" s="260">
        <v>75.12</v>
      </c>
      <c r="F73" s="222"/>
      <c r="G73" s="222"/>
      <c r="H73" s="222"/>
      <c r="I73" s="222"/>
      <c r="J73" s="222"/>
      <c r="K73" s="222"/>
      <c r="L73" s="222"/>
      <c r="M73" s="222"/>
      <c r="N73" s="222"/>
      <c r="O73" s="222"/>
      <c r="P73" s="222"/>
      <c r="Q73" s="222"/>
      <c r="R73" s="222"/>
      <c r="S73" s="222"/>
      <c r="T73" s="222"/>
      <c r="U73" s="222"/>
      <c r="V73" s="222"/>
      <c r="W73" s="222"/>
      <c r="X73" s="222"/>
      <c r="Y73" s="212"/>
      <c r="Z73" s="212"/>
      <c r="AA73" s="212"/>
      <c r="AB73" s="212"/>
      <c r="AC73" s="212"/>
      <c r="AD73" s="212"/>
      <c r="AE73" s="212"/>
      <c r="AF73" s="212"/>
      <c r="AG73" s="212" t="s">
        <v>290</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19"/>
      <c r="B74" s="220"/>
      <c r="C74" s="268" t="s">
        <v>375</v>
      </c>
      <c r="D74" s="259"/>
      <c r="E74" s="260">
        <v>334.08</v>
      </c>
      <c r="F74" s="222"/>
      <c r="G74" s="222"/>
      <c r="H74" s="222"/>
      <c r="I74" s="222"/>
      <c r="J74" s="222"/>
      <c r="K74" s="222"/>
      <c r="L74" s="222"/>
      <c r="M74" s="222"/>
      <c r="N74" s="222"/>
      <c r="O74" s="222"/>
      <c r="P74" s="222"/>
      <c r="Q74" s="222"/>
      <c r="R74" s="222"/>
      <c r="S74" s="222"/>
      <c r="T74" s="222"/>
      <c r="U74" s="222"/>
      <c r="V74" s="222"/>
      <c r="W74" s="222"/>
      <c r="X74" s="222"/>
      <c r="Y74" s="212"/>
      <c r="Z74" s="212"/>
      <c r="AA74" s="212"/>
      <c r="AB74" s="212"/>
      <c r="AC74" s="212"/>
      <c r="AD74" s="212"/>
      <c r="AE74" s="212"/>
      <c r="AF74" s="212"/>
      <c r="AG74" s="212" t="s">
        <v>290</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0.399999999999999" outlineLevel="1" x14ac:dyDescent="0.25">
      <c r="A75" s="235">
        <v>20</v>
      </c>
      <c r="B75" s="236" t="s">
        <v>376</v>
      </c>
      <c r="C75" s="253" t="s">
        <v>377</v>
      </c>
      <c r="D75" s="237" t="s">
        <v>309</v>
      </c>
      <c r="E75" s="238">
        <v>515.04</v>
      </c>
      <c r="F75" s="239"/>
      <c r="G75" s="240">
        <f>ROUND(E75*F75,2)</f>
        <v>0</v>
      </c>
      <c r="H75" s="239"/>
      <c r="I75" s="240">
        <f>ROUND(E75*H75,2)</f>
        <v>0</v>
      </c>
      <c r="J75" s="239"/>
      <c r="K75" s="240">
        <f>ROUND(E75*J75,2)</f>
        <v>0</v>
      </c>
      <c r="L75" s="240">
        <v>21</v>
      </c>
      <c r="M75" s="240">
        <f>G75*(1+L75/100)</f>
        <v>0</v>
      </c>
      <c r="N75" s="240">
        <v>0</v>
      </c>
      <c r="O75" s="240">
        <f>ROUND(E75*N75,2)</f>
        <v>0</v>
      </c>
      <c r="P75" s="240">
        <v>0</v>
      </c>
      <c r="Q75" s="240">
        <f>ROUND(E75*P75,2)</f>
        <v>0</v>
      </c>
      <c r="R75" s="240" t="s">
        <v>361</v>
      </c>
      <c r="S75" s="240" t="s">
        <v>263</v>
      </c>
      <c r="T75" s="241" t="s">
        <v>263</v>
      </c>
      <c r="U75" s="222">
        <v>0.65</v>
      </c>
      <c r="V75" s="222">
        <f>ROUND(E75*U75,2)</f>
        <v>334.78</v>
      </c>
      <c r="W75" s="222"/>
      <c r="X75" s="222" t="s">
        <v>285</v>
      </c>
      <c r="Y75" s="212"/>
      <c r="Z75" s="212"/>
      <c r="AA75" s="212"/>
      <c r="AB75" s="212"/>
      <c r="AC75" s="212"/>
      <c r="AD75" s="212"/>
      <c r="AE75" s="212"/>
      <c r="AF75" s="212"/>
      <c r="AG75" s="212" t="s">
        <v>286</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19"/>
      <c r="B76" s="220"/>
      <c r="C76" s="267" t="s">
        <v>369</v>
      </c>
      <c r="D76" s="263"/>
      <c r="E76" s="263"/>
      <c r="F76" s="263"/>
      <c r="G76" s="263"/>
      <c r="H76" s="222"/>
      <c r="I76" s="222"/>
      <c r="J76" s="222"/>
      <c r="K76" s="222"/>
      <c r="L76" s="222"/>
      <c r="M76" s="222"/>
      <c r="N76" s="222"/>
      <c r="O76" s="222"/>
      <c r="P76" s="222"/>
      <c r="Q76" s="222"/>
      <c r="R76" s="222"/>
      <c r="S76" s="222"/>
      <c r="T76" s="222"/>
      <c r="U76" s="222"/>
      <c r="V76" s="222"/>
      <c r="W76" s="222"/>
      <c r="X76" s="222"/>
      <c r="Y76" s="212"/>
      <c r="Z76" s="212"/>
      <c r="AA76" s="212"/>
      <c r="AB76" s="212"/>
      <c r="AC76" s="212"/>
      <c r="AD76" s="212"/>
      <c r="AE76" s="212"/>
      <c r="AF76" s="212"/>
      <c r="AG76" s="212" t="s">
        <v>288</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19"/>
      <c r="B77" s="220"/>
      <c r="C77" s="270" t="s">
        <v>370</v>
      </c>
      <c r="D77" s="265"/>
      <c r="E77" s="265"/>
      <c r="F77" s="265"/>
      <c r="G77" s="265"/>
      <c r="H77" s="222"/>
      <c r="I77" s="222"/>
      <c r="J77" s="222"/>
      <c r="K77" s="222"/>
      <c r="L77" s="222"/>
      <c r="M77" s="222"/>
      <c r="N77" s="222"/>
      <c r="O77" s="222"/>
      <c r="P77" s="222"/>
      <c r="Q77" s="222"/>
      <c r="R77" s="222"/>
      <c r="S77" s="222"/>
      <c r="T77" s="222"/>
      <c r="U77" s="222"/>
      <c r="V77" s="222"/>
      <c r="W77" s="222"/>
      <c r="X77" s="222"/>
      <c r="Y77" s="212"/>
      <c r="Z77" s="212"/>
      <c r="AA77" s="212"/>
      <c r="AB77" s="212"/>
      <c r="AC77" s="212"/>
      <c r="AD77" s="212"/>
      <c r="AE77" s="212"/>
      <c r="AF77" s="212"/>
      <c r="AG77" s="212" t="s">
        <v>288</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19"/>
      <c r="B78" s="220"/>
      <c r="C78" s="270" t="s">
        <v>371</v>
      </c>
      <c r="D78" s="265"/>
      <c r="E78" s="265"/>
      <c r="F78" s="265"/>
      <c r="G78" s="265"/>
      <c r="H78" s="222"/>
      <c r="I78" s="222"/>
      <c r="J78" s="222"/>
      <c r="K78" s="222"/>
      <c r="L78" s="222"/>
      <c r="M78" s="222"/>
      <c r="N78" s="222"/>
      <c r="O78" s="222"/>
      <c r="P78" s="222"/>
      <c r="Q78" s="222"/>
      <c r="R78" s="222"/>
      <c r="S78" s="222"/>
      <c r="T78" s="222"/>
      <c r="U78" s="222"/>
      <c r="V78" s="222"/>
      <c r="W78" s="222"/>
      <c r="X78" s="222"/>
      <c r="Y78" s="212"/>
      <c r="Z78" s="212"/>
      <c r="AA78" s="212"/>
      <c r="AB78" s="212"/>
      <c r="AC78" s="212"/>
      <c r="AD78" s="212"/>
      <c r="AE78" s="212"/>
      <c r="AF78" s="212"/>
      <c r="AG78" s="212" t="s">
        <v>288</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5">
      <c r="A79" s="219"/>
      <c r="B79" s="220"/>
      <c r="C79" s="268" t="s">
        <v>372</v>
      </c>
      <c r="D79" s="259"/>
      <c r="E79" s="260"/>
      <c r="F79" s="222"/>
      <c r="G79" s="222"/>
      <c r="H79" s="222"/>
      <c r="I79" s="222"/>
      <c r="J79" s="222"/>
      <c r="K79" s="222"/>
      <c r="L79" s="222"/>
      <c r="M79" s="222"/>
      <c r="N79" s="222"/>
      <c r="O79" s="222"/>
      <c r="P79" s="222"/>
      <c r="Q79" s="222"/>
      <c r="R79" s="222"/>
      <c r="S79" s="222"/>
      <c r="T79" s="222"/>
      <c r="U79" s="222"/>
      <c r="V79" s="222"/>
      <c r="W79" s="222"/>
      <c r="X79" s="222"/>
      <c r="Y79" s="212"/>
      <c r="Z79" s="212"/>
      <c r="AA79" s="212"/>
      <c r="AB79" s="212"/>
      <c r="AC79" s="212"/>
      <c r="AD79" s="212"/>
      <c r="AE79" s="212"/>
      <c r="AF79" s="212"/>
      <c r="AG79" s="212" t="s">
        <v>290</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5">
      <c r="A80" s="219"/>
      <c r="B80" s="220"/>
      <c r="C80" s="268" t="s">
        <v>373</v>
      </c>
      <c r="D80" s="259"/>
      <c r="E80" s="260">
        <v>105.84</v>
      </c>
      <c r="F80" s="222"/>
      <c r="G80" s="222"/>
      <c r="H80" s="222"/>
      <c r="I80" s="222"/>
      <c r="J80" s="222"/>
      <c r="K80" s="222"/>
      <c r="L80" s="222"/>
      <c r="M80" s="222"/>
      <c r="N80" s="222"/>
      <c r="O80" s="222"/>
      <c r="P80" s="222"/>
      <c r="Q80" s="222"/>
      <c r="R80" s="222"/>
      <c r="S80" s="222"/>
      <c r="T80" s="222"/>
      <c r="U80" s="222"/>
      <c r="V80" s="222"/>
      <c r="W80" s="222"/>
      <c r="X80" s="222"/>
      <c r="Y80" s="212"/>
      <c r="Z80" s="212"/>
      <c r="AA80" s="212"/>
      <c r="AB80" s="212"/>
      <c r="AC80" s="212"/>
      <c r="AD80" s="212"/>
      <c r="AE80" s="212"/>
      <c r="AF80" s="212"/>
      <c r="AG80" s="212" t="s">
        <v>290</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5">
      <c r="A81" s="219"/>
      <c r="B81" s="220"/>
      <c r="C81" s="268" t="s">
        <v>374</v>
      </c>
      <c r="D81" s="259"/>
      <c r="E81" s="260">
        <v>75.12</v>
      </c>
      <c r="F81" s="222"/>
      <c r="G81" s="222"/>
      <c r="H81" s="222"/>
      <c r="I81" s="222"/>
      <c r="J81" s="222"/>
      <c r="K81" s="222"/>
      <c r="L81" s="222"/>
      <c r="M81" s="222"/>
      <c r="N81" s="222"/>
      <c r="O81" s="222"/>
      <c r="P81" s="222"/>
      <c r="Q81" s="222"/>
      <c r="R81" s="222"/>
      <c r="S81" s="222"/>
      <c r="T81" s="222"/>
      <c r="U81" s="222"/>
      <c r="V81" s="222"/>
      <c r="W81" s="222"/>
      <c r="X81" s="222"/>
      <c r="Y81" s="212"/>
      <c r="Z81" s="212"/>
      <c r="AA81" s="212"/>
      <c r="AB81" s="212"/>
      <c r="AC81" s="212"/>
      <c r="AD81" s="212"/>
      <c r="AE81" s="212"/>
      <c r="AF81" s="212"/>
      <c r="AG81" s="212" t="s">
        <v>290</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19"/>
      <c r="B82" s="220"/>
      <c r="C82" s="268" t="s">
        <v>375</v>
      </c>
      <c r="D82" s="259"/>
      <c r="E82" s="260">
        <v>334.08</v>
      </c>
      <c r="F82" s="222"/>
      <c r="G82" s="222"/>
      <c r="H82" s="222"/>
      <c r="I82" s="222"/>
      <c r="J82" s="222"/>
      <c r="K82" s="222"/>
      <c r="L82" s="222"/>
      <c r="M82" s="222"/>
      <c r="N82" s="222"/>
      <c r="O82" s="222"/>
      <c r="P82" s="222"/>
      <c r="Q82" s="222"/>
      <c r="R82" s="222"/>
      <c r="S82" s="222"/>
      <c r="T82" s="222"/>
      <c r="U82" s="222"/>
      <c r="V82" s="222"/>
      <c r="W82" s="222"/>
      <c r="X82" s="222"/>
      <c r="Y82" s="212"/>
      <c r="Z82" s="212"/>
      <c r="AA82" s="212"/>
      <c r="AB82" s="212"/>
      <c r="AC82" s="212"/>
      <c r="AD82" s="212"/>
      <c r="AE82" s="212"/>
      <c r="AF82" s="212"/>
      <c r="AG82" s="212" t="s">
        <v>290</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5">
      <c r="A83" s="235">
        <v>21</v>
      </c>
      <c r="B83" s="236" t="s">
        <v>378</v>
      </c>
      <c r="C83" s="253" t="s">
        <v>379</v>
      </c>
      <c r="D83" s="237" t="s">
        <v>349</v>
      </c>
      <c r="E83" s="238">
        <v>4.5613799999999998</v>
      </c>
      <c r="F83" s="239"/>
      <c r="G83" s="240">
        <f>ROUND(E83*F83,2)</f>
        <v>0</v>
      </c>
      <c r="H83" s="239"/>
      <c r="I83" s="240">
        <f>ROUND(E83*H83,2)</f>
        <v>0</v>
      </c>
      <c r="J83" s="239"/>
      <c r="K83" s="240">
        <f>ROUND(E83*J83,2)</f>
        <v>0</v>
      </c>
      <c r="L83" s="240">
        <v>21</v>
      </c>
      <c r="M83" s="240">
        <f>G83*(1+L83/100)</f>
        <v>0</v>
      </c>
      <c r="N83" s="240">
        <v>1.02535</v>
      </c>
      <c r="O83" s="240">
        <f>ROUND(E83*N83,2)</f>
        <v>4.68</v>
      </c>
      <c r="P83" s="240">
        <v>0</v>
      </c>
      <c r="Q83" s="240">
        <f>ROUND(E83*P83,2)</f>
        <v>0</v>
      </c>
      <c r="R83" s="240" t="s">
        <v>361</v>
      </c>
      <c r="S83" s="240" t="s">
        <v>263</v>
      </c>
      <c r="T83" s="241" t="s">
        <v>263</v>
      </c>
      <c r="U83" s="222">
        <v>22.07</v>
      </c>
      <c r="V83" s="222">
        <f>ROUND(E83*U83,2)</f>
        <v>100.67</v>
      </c>
      <c r="W83" s="222"/>
      <c r="X83" s="222" t="s">
        <v>285</v>
      </c>
      <c r="Y83" s="212"/>
      <c r="Z83" s="212"/>
      <c r="AA83" s="212"/>
      <c r="AB83" s="212"/>
      <c r="AC83" s="212"/>
      <c r="AD83" s="212"/>
      <c r="AE83" s="212"/>
      <c r="AF83" s="212"/>
      <c r="AG83" s="212" t="s">
        <v>286</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1" outlineLevel="1" x14ac:dyDescent="0.25">
      <c r="A84" s="219"/>
      <c r="B84" s="220"/>
      <c r="C84" s="267" t="s">
        <v>380</v>
      </c>
      <c r="D84" s="263"/>
      <c r="E84" s="263"/>
      <c r="F84" s="263"/>
      <c r="G84" s="263"/>
      <c r="H84" s="222"/>
      <c r="I84" s="222"/>
      <c r="J84" s="222"/>
      <c r="K84" s="222"/>
      <c r="L84" s="222"/>
      <c r="M84" s="222"/>
      <c r="N84" s="222"/>
      <c r="O84" s="222"/>
      <c r="P84" s="222"/>
      <c r="Q84" s="222"/>
      <c r="R84" s="222"/>
      <c r="S84" s="222"/>
      <c r="T84" s="222"/>
      <c r="U84" s="222"/>
      <c r="V84" s="222"/>
      <c r="W84" s="222"/>
      <c r="X84" s="222"/>
      <c r="Y84" s="212"/>
      <c r="Z84" s="212"/>
      <c r="AA84" s="212"/>
      <c r="AB84" s="212"/>
      <c r="AC84" s="212"/>
      <c r="AD84" s="212"/>
      <c r="AE84" s="212"/>
      <c r="AF84" s="212"/>
      <c r="AG84" s="212" t="s">
        <v>288</v>
      </c>
      <c r="AH84" s="212"/>
      <c r="AI84" s="212"/>
      <c r="AJ84" s="212"/>
      <c r="AK84" s="212"/>
      <c r="AL84" s="212"/>
      <c r="AM84" s="212"/>
      <c r="AN84" s="212"/>
      <c r="AO84" s="212"/>
      <c r="AP84" s="212"/>
      <c r="AQ84" s="212"/>
      <c r="AR84" s="212"/>
      <c r="AS84" s="212"/>
      <c r="AT84" s="212"/>
      <c r="AU84" s="212"/>
      <c r="AV84" s="212"/>
      <c r="AW84" s="212"/>
      <c r="AX84" s="212"/>
      <c r="AY84" s="212"/>
      <c r="AZ84" s="212"/>
      <c r="BA84" s="242" t="str">
        <f>C84</f>
        <v>čistíren odpadních vod (mimo budovy), nádrží, vodojemů, žlabů nebo kanálů , včetně pomocného pracovního lešení o výšce podlahy do 1900 mm a pro zatížení do 1,5 kPa,</v>
      </c>
      <c r="BB84" s="212"/>
      <c r="BC84" s="212"/>
      <c r="BD84" s="212"/>
      <c r="BE84" s="212"/>
      <c r="BF84" s="212"/>
      <c r="BG84" s="212"/>
      <c r="BH84" s="212"/>
    </row>
    <row r="85" spans="1:60" outlineLevel="1" x14ac:dyDescent="0.25">
      <c r="A85" s="219"/>
      <c r="B85" s="220"/>
      <c r="C85" s="271" t="s">
        <v>381</v>
      </c>
      <c r="D85" s="261"/>
      <c r="E85" s="262"/>
      <c r="F85" s="222"/>
      <c r="G85" s="222"/>
      <c r="H85" s="222"/>
      <c r="I85" s="222"/>
      <c r="J85" s="222"/>
      <c r="K85" s="222"/>
      <c r="L85" s="222"/>
      <c r="M85" s="222"/>
      <c r="N85" s="222"/>
      <c r="O85" s="222"/>
      <c r="P85" s="222"/>
      <c r="Q85" s="222"/>
      <c r="R85" s="222"/>
      <c r="S85" s="222"/>
      <c r="T85" s="222"/>
      <c r="U85" s="222"/>
      <c r="V85" s="222"/>
      <c r="W85" s="222"/>
      <c r="X85" s="222"/>
      <c r="Y85" s="212"/>
      <c r="Z85" s="212"/>
      <c r="AA85" s="212"/>
      <c r="AB85" s="212"/>
      <c r="AC85" s="212"/>
      <c r="AD85" s="212"/>
      <c r="AE85" s="212"/>
      <c r="AF85" s="212"/>
      <c r="AG85" s="212" t="s">
        <v>290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19"/>
      <c r="B86" s="220"/>
      <c r="C86" s="272" t="s">
        <v>382</v>
      </c>
      <c r="D86" s="261"/>
      <c r="E86" s="262">
        <v>961.05</v>
      </c>
      <c r="F86" s="222"/>
      <c r="G86" s="222"/>
      <c r="H86" s="222"/>
      <c r="I86" s="222"/>
      <c r="J86" s="222"/>
      <c r="K86" s="222"/>
      <c r="L86" s="222"/>
      <c r="M86" s="222"/>
      <c r="N86" s="222"/>
      <c r="O86" s="222"/>
      <c r="P86" s="222"/>
      <c r="Q86" s="222"/>
      <c r="R86" s="222"/>
      <c r="S86" s="222"/>
      <c r="T86" s="222"/>
      <c r="U86" s="222"/>
      <c r="V86" s="222"/>
      <c r="W86" s="222"/>
      <c r="X86" s="222"/>
      <c r="Y86" s="212"/>
      <c r="Z86" s="212"/>
      <c r="AA86" s="212"/>
      <c r="AB86" s="212"/>
      <c r="AC86" s="212"/>
      <c r="AD86" s="212"/>
      <c r="AE86" s="212"/>
      <c r="AF86" s="212"/>
      <c r="AG86" s="212" t="s">
        <v>290</v>
      </c>
      <c r="AH86" s="212">
        <v>2</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19"/>
      <c r="B87" s="220"/>
      <c r="C87" s="272" t="s">
        <v>383</v>
      </c>
      <c r="D87" s="261"/>
      <c r="E87" s="262">
        <v>105.84</v>
      </c>
      <c r="F87" s="222"/>
      <c r="G87" s="222"/>
      <c r="H87" s="222"/>
      <c r="I87" s="222"/>
      <c r="J87" s="222"/>
      <c r="K87" s="222"/>
      <c r="L87" s="222"/>
      <c r="M87" s="222"/>
      <c r="N87" s="222"/>
      <c r="O87" s="222"/>
      <c r="P87" s="222"/>
      <c r="Q87" s="222"/>
      <c r="R87" s="222"/>
      <c r="S87" s="222"/>
      <c r="T87" s="222"/>
      <c r="U87" s="222"/>
      <c r="V87" s="222"/>
      <c r="W87" s="222"/>
      <c r="X87" s="222"/>
      <c r="Y87" s="212"/>
      <c r="Z87" s="212"/>
      <c r="AA87" s="212"/>
      <c r="AB87" s="212"/>
      <c r="AC87" s="212"/>
      <c r="AD87" s="212"/>
      <c r="AE87" s="212"/>
      <c r="AF87" s="212"/>
      <c r="AG87" s="212" t="s">
        <v>290</v>
      </c>
      <c r="AH87" s="212">
        <v>2</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19"/>
      <c r="B88" s="220"/>
      <c r="C88" s="272" t="s">
        <v>384</v>
      </c>
      <c r="D88" s="261"/>
      <c r="E88" s="262">
        <v>75.12</v>
      </c>
      <c r="F88" s="222"/>
      <c r="G88" s="222"/>
      <c r="H88" s="222"/>
      <c r="I88" s="222"/>
      <c r="J88" s="222"/>
      <c r="K88" s="222"/>
      <c r="L88" s="222"/>
      <c r="M88" s="222"/>
      <c r="N88" s="222"/>
      <c r="O88" s="222"/>
      <c r="P88" s="222"/>
      <c r="Q88" s="222"/>
      <c r="R88" s="222"/>
      <c r="S88" s="222"/>
      <c r="T88" s="222"/>
      <c r="U88" s="222"/>
      <c r="V88" s="222"/>
      <c r="W88" s="222"/>
      <c r="X88" s="222"/>
      <c r="Y88" s="212"/>
      <c r="Z88" s="212"/>
      <c r="AA88" s="212"/>
      <c r="AB88" s="212"/>
      <c r="AC88" s="212"/>
      <c r="AD88" s="212"/>
      <c r="AE88" s="212"/>
      <c r="AF88" s="212"/>
      <c r="AG88" s="212" t="s">
        <v>290</v>
      </c>
      <c r="AH88" s="212">
        <v>2</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19"/>
      <c r="B89" s="220"/>
      <c r="C89" s="272" t="s">
        <v>385</v>
      </c>
      <c r="D89" s="261"/>
      <c r="E89" s="262">
        <v>167.04</v>
      </c>
      <c r="F89" s="222"/>
      <c r="G89" s="222"/>
      <c r="H89" s="222"/>
      <c r="I89" s="222"/>
      <c r="J89" s="222"/>
      <c r="K89" s="222"/>
      <c r="L89" s="222"/>
      <c r="M89" s="222"/>
      <c r="N89" s="222"/>
      <c r="O89" s="222"/>
      <c r="P89" s="222"/>
      <c r="Q89" s="222"/>
      <c r="R89" s="222"/>
      <c r="S89" s="222"/>
      <c r="T89" s="222"/>
      <c r="U89" s="222"/>
      <c r="V89" s="222"/>
      <c r="W89" s="222"/>
      <c r="X89" s="222"/>
      <c r="Y89" s="212"/>
      <c r="Z89" s="212"/>
      <c r="AA89" s="212"/>
      <c r="AB89" s="212"/>
      <c r="AC89" s="212"/>
      <c r="AD89" s="212"/>
      <c r="AE89" s="212"/>
      <c r="AF89" s="212"/>
      <c r="AG89" s="212" t="s">
        <v>290</v>
      </c>
      <c r="AH89" s="212">
        <v>2</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19"/>
      <c r="B90" s="220"/>
      <c r="C90" s="271" t="s">
        <v>386</v>
      </c>
      <c r="D90" s="261"/>
      <c r="E90" s="262"/>
      <c r="F90" s="222"/>
      <c r="G90" s="222"/>
      <c r="H90" s="222"/>
      <c r="I90" s="222"/>
      <c r="J90" s="222"/>
      <c r="K90" s="222"/>
      <c r="L90" s="222"/>
      <c r="M90" s="222"/>
      <c r="N90" s="222"/>
      <c r="O90" s="222"/>
      <c r="P90" s="222"/>
      <c r="Q90" s="222"/>
      <c r="R90" s="222"/>
      <c r="S90" s="222"/>
      <c r="T90" s="222"/>
      <c r="U90" s="222"/>
      <c r="V90" s="222"/>
      <c r="W90" s="222"/>
      <c r="X90" s="222"/>
      <c r="Y90" s="212"/>
      <c r="Z90" s="212"/>
      <c r="AA90" s="212"/>
      <c r="AB90" s="212"/>
      <c r="AC90" s="212"/>
      <c r="AD90" s="212"/>
      <c r="AE90" s="212"/>
      <c r="AF90" s="212"/>
      <c r="AG90" s="212" t="s">
        <v>290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19"/>
      <c r="B91" s="220"/>
      <c r="C91" s="268" t="s">
        <v>387</v>
      </c>
      <c r="D91" s="259"/>
      <c r="E91" s="260">
        <v>4.5613799999999998</v>
      </c>
      <c r="F91" s="222"/>
      <c r="G91" s="222"/>
      <c r="H91" s="222"/>
      <c r="I91" s="222"/>
      <c r="J91" s="222"/>
      <c r="K91" s="222"/>
      <c r="L91" s="222"/>
      <c r="M91" s="222"/>
      <c r="N91" s="222"/>
      <c r="O91" s="222"/>
      <c r="P91" s="222"/>
      <c r="Q91" s="222"/>
      <c r="R91" s="222"/>
      <c r="S91" s="222"/>
      <c r="T91" s="222"/>
      <c r="U91" s="222"/>
      <c r="V91" s="222"/>
      <c r="W91" s="222"/>
      <c r="X91" s="222"/>
      <c r="Y91" s="212"/>
      <c r="Z91" s="212"/>
      <c r="AA91" s="212"/>
      <c r="AB91" s="212"/>
      <c r="AC91" s="212"/>
      <c r="AD91" s="212"/>
      <c r="AE91" s="212"/>
      <c r="AF91" s="212"/>
      <c r="AG91" s="212" t="s">
        <v>290</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x14ac:dyDescent="0.25">
      <c r="A92" s="225" t="s">
        <v>258</v>
      </c>
      <c r="B92" s="226" t="s">
        <v>70</v>
      </c>
      <c r="C92" s="252" t="s">
        <v>165</v>
      </c>
      <c r="D92" s="227"/>
      <c r="E92" s="228"/>
      <c r="F92" s="229"/>
      <c r="G92" s="229">
        <f>SUMIF(AG93:AG104,"&lt;&gt;NOR",G93:G104)</f>
        <v>0</v>
      </c>
      <c r="H92" s="229"/>
      <c r="I92" s="229">
        <f>SUM(I93:I104)</f>
        <v>0</v>
      </c>
      <c r="J92" s="229"/>
      <c r="K92" s="229">
        <f>SUM(K93:K104)</f>
        <v>0</v>
      </c>
      <c r="L92" s="229"/>
      <c r="M92" s="229">
        <f>SUM(M93:M104)</f>
        <v>0</v>
      </c>
      <c r="N92" s="229"/>
      <c r="O92" s="229">
        <f>SUM(O93:O104)</f>
        <v>18.5</v>
      </c>
      <c r="P92" s="229"/>
      <c r="Q92" s="229">
        <f>SUM(Q93:Q104)</f>
        <v>0</v>
      </c>
      <c r="R92" s="229"/>
      <c r="S92" s="229"/>
      <c r="T92" s="230"/>
      <c r="U92" s="224"/>
      <c r="V92" s="224">
        <f>SUM(V93:V104)</f>
        <v>622.83999999999992</v>
      </c>
      <c r="W92" s="224"/>
      <c r="X92" s="224"/>
      <c r="AG92" t="s">
        <v>259</v>
      </c>
    </row>
    <row r="93" spans="1:60" outlineLevel="1" x14ac:dyDescent="0.25">
      <c r="A93" s="235">
        <v>22</v>
      </c>
      <c r="B93" s="236" t="s">
        <v>388</v>
      </c>
      <c r="C93" s="253" t="s">
        <v>389</v>
      </c>
      <c r="D93" s="237" t="s">
        <v>283</v>
      </c>
      <c r="E93" s="238">
        <v>6.3536000000000001</v>
      </c>
      <c r="F93" s="239"/>
      <c r="G93" s="240">
        <f>ROUND(E93*F93,2)</f>
        <v>0</v>
      </c>
      <c r="H93" s="239"/>
      <c r="I93" s="240">
        <f>ROUND(E93*H93,2)</f>
        <v>0</v>
      </c>
      <c r="J93" s="239"/>
      <c r="K93" s="240">
        <f>ROUND(E93*J93,2)</f>
        <v>0</v>
      </c>
      <c r="L93" s="240">
        <v>21</v>
      </c>
      <c r="M93" s="240">
        <f>G93*(1+L93/100)</f>
        <v>0</v>
      </c>
      <c r="N93" s="240">
        <v>2.5251100000000002</v>
      </c>
      <c r="O93" s="240">
        <f>ROUND(E93*N93,2)</f>
        <v>16.04</v>
      </c>
      <c r="P93" s="240">
        <v>0</v>
      </c>
      <c r="Q93" s="240">
        <f>ROUND(E93*P93,2)</f>
        <v>0</v>
      </c>
      <c r="R93" s="240" t="s">
        <v>324</v>
      </c>
      <c r="S93" s="240" t="s">
        <v>263</v>
      </c>
      <c r="T93" s="241" t="s">
        <v>263</v>
      </c>
      <c r="U93" s="222">
        <v>1.448</v>
      </c>
      <c r="V93" s="222">
        <f>ROUND(E93*U93,2)</f>
        <v>9.1999999999999993</v>
      </c>
      <c r="W93" s="222"/>
      <c r="X93" s="222" t="s">
        <v>285</v>
      </c>
      <c r="Y93" s="212"/>
      <c r="Z93" s="212"/>
      <c r="AA93" s="212"/>
      <c r="AB93" s="212"/>
      <c r="AC93" s="212"/>
      <c r="AD93" s="212"/>
      <c r="AE93" s="212"/>
      <c r="AF93" s="212"/>
      <c r="AG93" s="212" t="s">
        <v>390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5">
      <c r="A94" s="219"/>
      <c r="B94" s="220"/>
      <c r="C94" s="268" t="s">
        <v>391</v>
      </c>
      <c r="D94" s="259"/>
      <c r="E94" s="260">
        <v>6.3536000000000001</v>
      </c>
      <c r="F94" s="222"/>
      <c r="G94" s="222"/>
      <c r="H94" s="222"/>
      <c r="I94" s="222"/>
      <c r="J94" s="222"/>
      <c r="K94" s="222"/>
      <c r="L94" s="222"/>
      <c r="M94" s="222"/>
      <c r="N94" s="222"/>
      <c r="O94" s="222"/>
      <c r="P94" s="222"/>
      <c r="Q94" s="222"/>
      <c r="R94" s="222"/>
      <c r="S94" s="222"/>
      <c r="T94" s="222"/>
      <c r="U94" s="222"/>
      <c r="V94" s="222"/>
      <c r="W94" s="222"/>
      <c r="X94" s="222"/>
      <c r="Y94" s="212"/>
      <c r="Z94" s="212"/>
      <c r="AA94" s="212"/>
      <c r="AB94" s="212"/>
      <c r="AC94" s="212"/>
      <c r="AD94" s="212"/>
      <c r="AE94" s="212"/>
      <c r="AF94" s="212"/>
      <c r="AG94" s="212" t="s">
        <v>290</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5">
      <c r="A95" s="235">
        <v>23</v>
      </c>
      <c r="B95" s="236" t="s">
        <v>392</v>
      </c>
      <c r="C95" s="253" t="s">
        <v>393</v>
      </c>
      <c r="D95" s="237" t="s">
        <v>309</v>
      </c>
      <c r="E95" s="238">
        <v>28.88</v>
      </c>
      <c r="F95" s="239"/>
      <c r="G95" s="240">
        <f>ROUND(E95*F95,2)</f>
        <v>0</v>
      </c>
      <c r="H95" s="239"/>
      <c r="I95" s="240">
        <f>ROUND(E95*H95,2)</f>
        <v>0</v>
      </c>
      <c r="J95" s="239"/>
      <c r="K95" s="240">
        <f>ROUND(E95*J95,2)</f>
        <v>0</v>
      </c>
      <c r="L95" s="240">
        <v>21</v>
      </c>
      <c r="M95" s="240">
        <f>G95*(1+L95/100)</f>
        <v>0</v>
      </c>
      <c r="N95" s="240">
        <v>7.8200000000000006E-3</v>
      </c>
      <c r="O95" s="240">
        <f>ROUND(E95*N95,2)</f>
        <v>0.23</v>
      </c>
      <c r="P95" s="240">
        <v>0</v>
      </c>
      <c r="Q95" s="240">
        <f>ROUND(E95*P95,2)</f>
        <v>0</v>
      </c>
      <c r="R95" s="240" t="s">
        <v>324</v>
      </c>
      <c r="S95" s="240" t="s">
        <v>263</v>
      </c>
      <c r="T95" s="241" t="s">
        <v>263</v>
      </c>
      <c r="U95" s="222">
        <v>0.79</v>
      </c>
      <c r="V95" s="222">
        <f>ROUND(E95*U95,2)</f>
        <v>22.82</v>
      </c>
      <c r="W95" s="222"/>
      <c r="X95" s="222" t="s">
        <v>285</v>
      </c>
      <c r="Y95" s="212"/>
      <c r="Z95" s="212"/>
      <c r="AA95" s="212"/>
      <c r="AB95" s="212"/>
      <c r="AC95" s="212"/>
      <c r="AD95" s="212"/>
      <c r="AE95" s="212"/>
      <c r="AF95" s="212"/>
      <c r="AG95" s="212" t="s">
        <v>390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5">
      <c r="A96" s="219"/>
      <c r="B96" s="220"/>
      <c r="C96" s="268" t="s">
        <v>394</v>
      </c>
      <c r="D96" s="259"/>
      <c r="E96" s="260">
        <v>28.88</v>
      </c>
      <c r="F96" s="222"/>
      <c r="G96" s="222"/>
      <c r="H96" s="222"/>
      <c r="I96" s="222"/>
      <c r="J96" s="222"/>
      <c r="K96" s="222"/>
      <c r="L96" s="222"/>
      <c r="M96" s="222"/>
      <c r="N96" s="222"/>
      <c r="O96" s="222"/>
      <c r="P96" s="222"/>
      <c r="Q96" s="222"/>
      <c r="R96" s="222"/>
      <c r="S96" s="222"/>
      <c r="T96" s="222"/>
      <c r="U96" s="222"/>
      <c r="V96" s="222"/>
      <c r="W96" s="222"/>
      <c r="X96" s="222"/>
      <c r="Y96" s="212"/>
      <c r="Z96" s="212"/>
      <c r="AA96" s="212"/>
      <c r="AB96" s="212"/>
      <c r="AC96" s="212"/>
      <c r="AD96" s="212"/>
      <c r="AE96" s="212"/>
      <c r="AF96" s="212"/>
      <c r="AG96" s="212" t="s">
        <v>290</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5">
      <c r="A97" s="244">
        <v>24</v>
      </c>
      <c r="B97" s="245" t="s">
        <v>395</v>
      </c>
      <c r="C97" s="255" t="s">
        <v>396</v>
      </c>
      <c r="D97" s="246" t="s">
        <v>309</v>
      </c>
      <c r="E97" s="247">
        <v>28.88</v>
      </c>
      <c r="F97" s="248"/>
      <c r="G97" s="249">
        <f>ROUND(E97*F97,2)</f>
        <v>0</v>
      </c>
      <c r="H97" s="248"/>
      <c r="I97" s="249">
        <f>ROUND(E97*H97,2)</f>
        <v>0</v>
      </c>
      <c r="J97" s="248"/>
      <c r="K97" s="249">
        <f>ROUND(E97*J97,2)</f>
        <v>0</v>
      </c>
      <c r="L97" s="249">
        <v>21</v>
      </c>
      <c r="M97" s="249">
        <f>G97*(1+L97/100)</f>
        <v>0</v>
      </c>
      <c r="N97" s="249">
        <v>0</v>
      </c>
      <c r="O97" s="249">
        <f>ROUND(E97*N97,2)</f>
        <v>0</v>
      </c>
      <c r="P97" s="249">
        <v>0</v>
      </c>
      <c r="Q97" s="249">
        <f>ROUND(E97*P97,2)</f>
        <v>0</v>
      </c>
      <c r="R97" s="249" t="s">
        <v>324</v>
      </c>
      <c r="S97" s="249" t="s">
        <v>263</v>
      </c>
      <c r="T97" s="250" t="s">
        <v>263</v>
      </c>
      <c r="U97" s="222">
        <v>0.24</v>
      </c>
      <c r="V97" s="222">
        <f>ROUND(E97*U97,2)</f>
        <v>6.93</v>
      </c>
      <c r="W97" s="222"/>
      <c r="X97" s="222" t="s">
        <v>285</v>
      </c>
      <c r="Y97" s="212"/>
      <c r="Z97" s="212"/>
      <c r="AA97" s="212"/>
      <c r="AB97" s="212"/>
      <c r="AC97" s="212"/>
      <c r="AD97" s="212"/>
      <c r="AE97" s="212"/>
      <c r="AF97" s="212"/>
      <c r="AG97" s="212" t="s">
        <v>390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5">
      <c r="A98" s="235">
        <v>25</v>
      </c>
      <c r="B98" s="236" t="s">
        <v>397</v>
      </c>
      <c r="C98" s="253" t="s">
        <v>398</v>
      </c>
      <c r="D98" s="237" t="s">
        <v>349</v>
      </c>
      <c r="E98" s="238">
        <v>0.49742999999999998</v>
      </c>
      <c r="F98" s="239"/>
      <c r="G98" s="240">
        <f>ROUND(E98*F98,2)</f>
        <v>0</v>
      </c>
      <c r="H98" s="239"/>
      <c r="I98" s="240">
        <f>ROUND(E98*H98,2)</f>
        <v>0</v>
      </c>
      <c r="J98" s="239"/>
      <c r="K98" s="240">
        <f>ROUND(E98*J98,2)</f>
        <v>0</v>
      </c>
      <c r="L98" s="240">
        <v>21</v>
      </c>
      <c r="M98" s="240">
        <f>G98*(1+L98/100)</f>
        <v>0</v>
      </c>
      <c r="N98" s="240">
        <v>1.0166500000000001</v>
      </c>
      <c r="O98" s="240">
        <f>ROUND(E98*N98,2)</f>
        <v>0.51</v>
      </c>
      <c r="P98" s="240">
        <v>0</v>
      </c>
      <c r="Q98" s="240">
        <f>ROUND(E98*P98,2)</f>
        <v>0</v>
      </c>
      <c r="R98" s="240" t="s">
        <v>324</v>
      </c>
      <c r="S98" s="240" t="s">
        <v>263</v>
      </c>
      <c r="T98" s="241" t="s">
        <v>263</v>
      </c>
      <c r="U98" s="222">
        <v>27.672999999999998</v>
      </c>
      <c r="V98" s="222">
        <f>ROUND(E98*U98,2)</f>
        <v>13.77</v>
      </c>
      <c r="W98" s="222"/>
      <c r="X98" s="222" t="s">
        <v>285</v>
      </c>
      <c r="Y98" s="212"/>
      <c r="Z98" s="212"/>
      <c r="AA98" s="212"/>
      <c r="AB98" s="212"/>
      <c r="AC98" s="212"/>
      <c r="AD98" s="212"/>
      <c r="AE98" s="212"/>
      <c r="AF98" s="212"/>
      <c r="AG98" s="212" t="s">
        <v>390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5">
      <c r="A99" s="219"/>
      <c r="B99" s="220"/>
      <c r="C99" s="268" t="s">
        <v>399</v>
      </c>
      <c r="D99" s="259"/>
      <c r="E99" s="260">
        <v>0.35637999999999997</v>
      </c>
      <c r="F99" s="222"/>
      <c r="G99" s="222"/>
      <c r="H99" s="222"/>
      <c r="I99" s="222"/>
      <c r="J99" s="222"/>
      <c r="K99" s="222"/>
      <c r="L99" s="222"/>
      <c r="M99" s="222"/>
      <c r="N99" s="222"/>
      <c r="O99" s="222"/>
      <c r="P99" s="222"/>
      <c r="Q99" s="222"/>
      <c r="R99" s="222"/>
      <c r="S99" s="222"/>
      <c r="T99" s="222"/>
      <c r="U99" s="222"/>
      <c r="V99" s="222"/>
      <c r="W99" s="222"/>
      <c r="X99" s="222"/>
      <c r="Y99" s="212"/>
      <c r="Z99" s="212"/>
      <c r="AA99" s="212"/>
      <c r="AB99" s="212"/>
      <c r="AC99" s="212"/>
      <c r="AD99" s="212"/>
      <c r="AE99" s="212"/>
      <c r="AF99" s="212"/>
      <c r="AG99" s="212" t="s">
        <v>290</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5">
      <c r="A100" s="219"/>
      <c r="B100" s="220"/>
      <c r="C100" s="268" t="s">
        <v>400</v>
      </c>
      <c r="D100" s="259"/>
      <c r="E100" s="260">
        <v>0.14105000000000001</v>
      </c>
      <c r="F100" s="222"/>
      <c r="G100" s="222"/>
      <c r="H100" s="222"/>
      <c r="I100" s="222"/>
      <c r="J100" s="222"/>
      <c r="K100" s="222"/>
      <c r="L100" s="222"/>
      <c r="M100" s="222"/>
      <c r="N100" s="222"/>
      <c r="O100" s="222"/>
      <c r="P100" s="222"/>
      <c r="Q100" s="222"/>
      <c r="R100" s="222"/>
      <c r="S100" s="222"/>
      <c r="T100" s="222"/>
      <c r="U100" s="222"/>
      <c r="V100" s="222"/>
      <c r="W100" s="222"/>
      <c r="X100" s="222"/>
      <c r="Y100" s="212"/>
      <c r="Z100" s="212"/>
      <c r="AA100" s="212"/>
      <c r="AB100" s="212"/>
      <c r="AC100" s="212"/>
      <c r="AD100" s="212"/>
      <c r="AE100" s="212"/>
      <c r="AF100" s="212"/>
      <c r="AG100" s="212" t="s">
        <v>290</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5">
      <c r="A101" s="235">
        <v>26</v>
      </c>
      <c r="B101" s="236" t="s">
        <v>401</v>
      </c>
      <c r="C101" s="253" t="s">
        <v>402</v>
      </c>
      <c r="D101" s="237" t="s">
        <v>314</v>
      </c>
      <c r="E101" s="238">
        <v>144.4</v>
      </c>
      <c r="F101" s="239"/>
      <c r="G101" s="240">
        <f>ROUND(E101*F101,2)</f>
        <v>0</v>
      </c>
      <c r="H101" s="239"/>
      <c r="I101" s="240">
        <f>ROUND(E101*H101,2)</f>
        <v>0</v>
      </c>
      <c r="J101" s="239"/>
      <c r="K101" s="240">
        <f>ROUND(E101*J101,2)</f>
        <v>0</v>
      </c>
      <c r="L101" s="240">
        <v>21</v>
      </c>
      <c r="M101" s="240">
        <f>G101*(1+L101/100)</f>
        <v>0</v>
      </c>
      <c r="N101" s="240">
        <v>1.192E-2</v>
      </c>
      <c r="O101" s="240">
        <f>ROUND(E101*N101,2)</f>
        <v>1.72</v>
      </c>
      <c r="P101" s="240">
        <v>0</v>
      </c>
      <c r="Q101" s="240">
        <f>ROUND(E101*P101,2)</f>
        <v>0</v>
      </c>
      <c r="R101" s="240"/>
      <c r="S101" s="240" t="s">
        <v>315</v>
      </c>
      <c r="T101" s="241" t="s">
        <v>264</v>
      </c>
      <c r="U101" s="222">
        <v>0.255</v>
      </c>
      <c r="V101" s="222">
        <f>ROUND(E101*U101,2)</f>
        <v>36.82</v>
      </c>
      <c r="W101" s="222"/>
      <c r="X101" s="222" t="s">
        <v>285</v>
      </c>
      <c r="Y101" s="212"/>
      <c r="Z101" s="212"/>
      <c r="AA101" s="212"/>
      <c r="AB101" s="212"/>
      <c r="AC101" s="212"/>
      <c r="AD101" s="212"/>
      <c r="AE101" s="212"/>
      <c r="AF101" s="212"/>
      <c r="AG101" s="212" t="s">
        <v>286</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5">
      <c r="A102" s="219"/>
      <c r="B102" s="220"/>
      <c r="C102" s="268" t="s">
        <v>403</v>
      </c>
      <c r="D102" s="259"/>
      <c r="E102" s="260">
        <v>144.4</v>
      </c>
      <c r="F102" s="222"/>
      <c r="G102" s="222"/>
      <c r="H102" s="222"/>
      <c r="I102" s="222"/>
      <c r="J102" s="222"/>
      <c r="K102" s="222"/>
      <c r="L102" s="222"/>
      <c r="M102" s="222"/>
      <c r="N102" s="222"/>
      <c r="O102" s="222"/>
      <c r="P102" s="222"/>
      <c r="Q102" s="222"/>
      <c r="R102" s="222"/>
      <c r="S102" s="222"/>
      <c r="T102" s="222"/>
      <c r="U102" s="222"/>
      <c r="V102" s="222"/>
      <c r="W102" s="222"/>
      <c r="X102" s="222"/>
      <c r="Y102" s="212"/>
      <c r="Z102" s="212"/>
      <c r="AA102" s="212"/>
      <c r="AB102" s="212"/>
      <c r="AC102" s="212"/>
      <c r="AD102" s="212"/>
      <c r="AE102" s="212"/>
      <c r="AF102" s="212"/>
      <c r="AG102" s="212" t="s">
        <v>290</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5">
      <c r="A103" s="235">
        <v>27</v>
      </c>
      <c r="B103" s="236" t="s">
        <v>404</v>
      </c>
      <c r="C103" s="253" t="s">
        <v>405</v>
      </c>
      <c r="D103" s="237" t="s">
        <v>309</v>
      </c>
      <c r="E103" s="238">
        <v>1049.8</v>
      </c>
      <c r="F103" s="239"/>
      <c r="G103" s="240">
        <f>ROUND(E103*F103,2)</f>
        <v>0</v>
      </c>
      <c r="H103" s="239"/>
      <c r="I103" s="240">
        <f>ROUND(E103*H103,2)</f>
        <v>0</v>
      </c>
      <c r="J103" s="239"/>
      <c r="K103" s="240">
        <f>ROUND(E103*J103,2)</f>
        <v>0</v>
      </c>
      <c r="L103" s="240">
        <v>21</v>
      </c>
      <c r="M103" s="240">
        <f>G103*(1+L103/100)</f>
        <v>0</v>
      </c>
      <c r="N103" s="240">
        <v>0</v>
      </c>
      <c r="O103" s="240">
        <f>ROUND(E103*N103,2)</f>
        <v>0</v>
      </c>
      <c r="P103" s="240">
        <v>0</v>
      </c>
      <c r="Q103" s="240">
        <f>ROUND(E103*P103,2)</f>
        <v>0</v>
      </c>
      <c r="R103" s="240"/>
      <c r="S103" s="240" t="s">
        <v>315</v>
      </c>
      <c r="T103" s="241" t="s">
        <v>264</v>
      </c>
      <c r="U103" s="222">
        <v>0.50800000000000001</v>
      </c>
      <c r="V103" s="222">
        <f>ROUND(E103*U103,2)</f>
        <v>533.29999999999995</v>
      </c>
      <c r="W103" s="222"/>
      <c r="X103" s="222" t="s">
        <v>285</v>
      </c>
      <c r="Y103" s="212"/>
      <c r="Z103" s="212"/>
      <c r="AA103" s="212"/>
      <c r="AB103" s="212"/>
      <c r="AC103" s="212"/>
      <c r="AD103" s="212"/>
      <c r="AE103" s="212"/>
      <c r="AF103" s="212"/>
      <c r="AG103" s="212" t="s">
        <v>286</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5">
      <c r="A104" s="219"/>
      <c r="B104" s="220"/>
      <c r="C104" s="268" t="s">
        <v>406</v>
      </c>
      <c r="D104" s="259"/>
      <c r="E104" s="260">
        <v>1049.8</v>
      </c>
      <c r="F104" s="222"/>
      <c r="G104" s="222"/>
      <c r="H104" s="222"/>
      <c r="I104" s="222"/>
      <c r="J104" s="222"/>
      <c r="K104" s="222"/>
      <c r="L104" s="222"/>
      <c r="M104" s="222"/>
      <c r="N104" s="222"/>
      <c r="O104" s="222"/>
      <c r="P104" s="222"/>
      <c r="Q104" s="222"/>
      <c r="R104" s="222"/>
      <c r="S104" s="222"/>
      <c r="T104" s="222"/>
      <c r="U104" s="222"/>
      <c r="V104" s="222"/>
      <c r="W104" s="222"/>
      <c r="X104" s="222"/>
      <c r="Y104" s="212"/>
      <c r="Z104" s="212"/>
      <c r="AA104" s="212"/>
      <c r="AB104" s="212"/>
      <c r="AC104" s="212"/>
      <c r="AD104" s="212"/>
      <c r="AE104" s="212"/>
      <c r="AF104" s="212"/>
      <c r="AG104" s="212" t="s">
        <v>290</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x14ac:dyDescent="0.25">
      <c r="A105" s="225" t="s">
        <v>258</v>
      </c>
      <c r="B105" s="226" t="s">
        <v>171</v>
      </c>
      <c r="C105" s="252" t="s">
        <v>172</v>
      </c>
      <c r="D105" s="227"/>
      <c r="E105" s="228"/>
      <c r="F105" s="229"/>
      <c r="G105" s="229">
        <f>SUMIF(AG106:AG161,"&lt;&gt;NOR",G106:G161)</f>
        <v>0</v>
      </c>
      <c r="H105" s="229"/>
      <c r="I105" s="229">
        <f>SUM(I106:I161)</f>
        <v>0</v>
      </c>
      <c r="J105" s="229"/>
      <c r="K105" s="229">
        <f>SUM(K106:K161)</f>
        <v>0</v>
      </c>
      <c r="L105" s="229"/>
      <c r="M105" s="229">
        <f>SUM(M106:M161)</f>
        <v>0</v>
      </c>
      <c r="N105" s="229"/>
      <c r="O105" s="229">
        <f>SUM(O106:O161)</f>
        <v>27.240000000000002</v>
      </c>
      <c r="P105" s="229"/>
      <c r="Q105" s="229">
        <f>SUM(Q106:Q161)</f>
        <v>0</v>
      </c>
      <c r="R105" s="229"/>
      <c r="S105" s="229"/>
      <c r="T105" s="230"/>
      <c r="U105" s="224"/>
      <c r="V105" s="224">
        <f>SUM(V106:V161)</f>
        <v>535.59</v>
      </c>
      <c r="W105" s="224"/>
      <c r="X105" s="224"/>
      <c r="AG105" t="s">
        <v>259</v>
      </c>
    </row>
    <row r="106" spans="1:60" ht="20.399999999999999" outlineLevel="1" x14ac:dyDescent="0.25">
      <c r="A106" s="235">
        <v>28</v>
      </c>
      <c r="B106" s="236" t="s">
        <v>407</v>
      </c>
      <c r="C106" s="253" t="s">
        <v>408</v>
      </c>
      <c r="D106" s="237" t="s">
        <v>309</v>
      </c>
      <c r="E106" s="238">
        <v>570.14</v>
      </c>
      <c r="F106" s="239"/>
      <c r="G106" s="240">
        <f>ROUND(E106*F106,2)</f>
        <v>0</v>
      </c>
      <c r="H106" s="239"/>
      <c r="I106" s="240">
        <f>ROUND(E106*H106,2)</f>
        <v>0</v>
      </c>
      <c r="J106" s="239"/>
      <c r="K106" s="240">
        <f>ROUND(E106*J106,2)</f>
        <v>0</v>
      </c>
      <c r="L106" s="240">
        <v>21</v>
      </c>
      <c r="M106" s="240">
        <f>G106*(1+L106/100)</f>
        <v>0</v>
      </c>
      <c r="N106" s="240">
        <v>2.9999999999999997E-4</v>
      </c>
      <c r="O106" s="240">
        <f>ROUND(E106*N106,2)</f>
        <v>0.17</v>
      </c>
      <c r="P106" s="240">
        <v>0</v>
      </c>
      <c r="Q106" s="240">
        <f>ROUND(E106*P106,2)</f>
        <v>0</v>
      </c>
      <c r="R106" s="240" t="s">
        <v>324</v>
      </c>
      <c r="S106" s="240" t="s">
        <v>263</v>
      </c>
      <c r="T106" s="241" t="s">
        <v>263</v>
      </c>
      <c r="U106" s="222">
        <v>7.0000000000000007E-2</v>
      </c>
      <c r="V106" s="222">
        <f>ROUND(E106*U106,2)</f>
        <v>39.909999999999997</v>
      </c>
      <c r="W106" s="222"/>
      <c r="X106" s="222" t="s">
        <v>285</v>
      </c>
      <c r="Y106" s="212"/>
      <c r="Z106" s="212"/>
      <c r="AA106" s="212"/>
      <c r="AB106" s="212"/>
      <c r="AC106" s="212"/>
      <c r="AD106" s="212"/>
      <c r="AE106" s="212"/>
      <c r="AF106" s="212"/>
      <c r="AG106" s="212" t="s">
        <v>286</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5">
      <c r="A107" s="219"/>
      <c r="B107" s="220"/>
      <c r="C107" s="267" t="s">
        <v>409</v>
      </c>
      <c r="D107" s="263"/>
      <c r="E107" s="263"/>
      <c r="F107" s="263"/>
      <c r="G107" s="263"/>
      <c r="H107" s="222"/>
      <c r="I107" s="222"/>
      <c r="J107" s="222"/>
      <c r="K107" s="222"/>
      <c r="L107" s="222"/>
      <c r="M107" s="222"/>
      <c r="N107" s="222"/>
      <c r="O107" s="222"/>
      <c r="P107" s="222"/>
      <c r="Q107" s="222"/>
      <c r="R107" s="222"/>
      <c r="S107" s="222"/>
      <c r="T107" s="222"/>
      <c r="U107" s="222"/>
      <c r="V107" s="222"/>
      <c r="W107" s="222"/>
      <c r="X107" s="222"/>
      <c r="Y107" s="212"/>
      <c r="Z107" s="212"/>
      <c r="AA107" s="212"/>
      <c r="AB107" s="212"/>
      <c r="AC107" s="212"/>
      <c r="AD107" s="212"/>
      <c r="AE107" s="212"/>
      <c r="AF107" s="212"/>
      <c r="AG107" s="212" t="s">
        <v>288</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5">
      <c r="A108" s="219"/>
      <c r="B108" s="220"/>
      <c r="C108" s="268" t="s">
        <v>410</v>
      </c>
      <c r="D108" s="259"/>
      <c r="E108" s="260">
        <v>598.32000000000005</v>
      </c>
      <c r="F108" s="222"/>
      <c r="G108" s="222"/>
      <c r="H108" s="222"/>
      <c r="I108" s="222"/>
      <c r="J108" s="222"/>
      <c r="K108" s="222"/>
      <c r="L108" s="222"/>
      <c r="M108" s="222"/>
      <c r="N108" s="222"/>
      <c r="O108" s="222"/>
      <c r="P108" s="222"/>
      <c r="Q108" s="222"/>
      <c r="R108" s="222"/>
      <c r="S108" s="222"/>
      <c r="T108" s="222"/>
      <c r="U108" s="222"/>
      <c r="V108" s="222"/>
      <c r="W108" s="222"/>
      <c r="X108" s="222"/>
      <c r="Y108" s="212"/>
      <c r="Z108" s="212"/>
      <c r="AA108" s="212"/>
      <c r="AB108" s="212"/>
      <c r="AC108" s="212"/>
      <c r="AD108" s="212"/>
      <c r="AE108" s="212"/>
      <c r="AF108" s="212"/>
      <c r="AG108" s="212" t="s">
        <v>290</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5">
      <c r="A109" s="219"/>
      <c r="B109" s="220"/>
      <c r="C109" s="268" t="s">
        <v>411</v>
      </c>
      <c r="D109" s="259"/>
      <c r="E109" s="260">
        <v>7.35</v>
      </c>
      <c r="F109" s="222"/>
      <c r="G109" s="222"/>
      <c r="H109" s="222"/>
      <c r="I109" s="222"/>
      <c r="J109" s="222"/>
      <c r="K109" s="222"/>
      <c r="L109" s="222"/>
      <c r="M109" s="222"/>
      <c r="N109" s="222"/>
      <c r="O109" s="222"/>
      <c r="P109" s="222"/>
      <c r="Q109" s="222"/>
      <c r="R109" s="222"/>
      <c r="S109" s="222"/>
      <c r="T109" s="222"/>
      <c r="U109" s="222"/>
      <c r="V109" s="222"/>
      <c r="W109" s="222"/>
      <c r="X109" s="222"/>
      <c r="Y109" s="212"/>
      <c r="Z109" s="212"/>
      <c r="AA109" s="212"/>
      <c r="AB109" s="212"/>
      <c r="AC109" s="212"/>
      <c r="AD109" s="212"/>
      <c r="AE109" s="212"/>
      <c r="AF109" s="212"/>
      <c r="AG109" s="212" t="s">
        <v>290</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5">
      <c r="A110" s="219"/>
      <c r="B110" s="220"/>
      <c r="C110" s="268" t="s">
        <v>412</v>
      </c>
      <c r="D110" s="259"/>
      <c r="E110" s="260">
        <v>-35.53</v>
      </c>
      <c r="F110" s="222"/>
      <c r="G110" s="222"/>
      <c r="H110" s="222"/>
      <c r="I110" s="222"/>
      <c r="J110" s="222"/>
      <c r="K110" s="222"/>
      <c r="L110" s="222"/>
      <c r="M110" s="222"/>
      <c r="N110" s="222"/>
      <c r="O110" s="222"/>
      <c r="P110" s="222"/>
      <c r="Q110" s="222"/>
      <c r="R110" s="222"/>
      <c r="S110" s="222"/>
      <c r="T110" s="222"/>
      <c r="U110" s="222"/>
      <c r="V110" s="222"/>
      <c r="W110" s="222"/>
      <c r="X110" s="222"/>
      <c r="Y110" s="212"/>
      <c r="Z110" s="212"/>
      <c r="AA110" s="212"/>
      <c r="AB110" s="212"/>
      <c r="AC110" s="212"/>
      <c r="AD110" s="212"/>
      <c r="AE110" s="212"/>
      <c r="AF110" s="212"/>
      <c r="AG110" s="212" t="s">
        <v>290</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5">
      <c r="A111" s="235">
        <v>29</v>
      </c>
      <c r="B111" s="236" t="s">
        <v>413</v>
      </c>
      <c r="C111" s="253" t="s">
        <v>414</v>
      </c>
      <c r="D111" s="237" t="s">
        <v>309</v>
      </c>
      <c r="E111" s="238">
        <v>131.8432</v>
      </c>
      <c r="F111" s="239"/>
      <c r="G111" s="240">
        <f>ROUND(E111*F111,2)</f>
        <v>0</v>
      </c>
      <c r="H111" s="239"/>
      <c r="I111" s="240">
        <f>ROUND(E111*H111,2)</f>
        <v>0</v>
      </c>
      <c r="J111" s="239"/>
      <c r="K111" s="240">
        <f>ROUND(E111*J111,2)</f>
        <v>0</v>
      </c>
      <c r="L111" s="240">
        <v>21</v>
      </c>
      <c r="M111" s="240">
        <f>G111*(1+L111/100)</f>
        <v>0</v>
      </c>
      <c r="N111" s="240">
        <v>4.0000000000000003E-5</v>
      </c>
      <c r="O111" s="240">
        <f>ROUND(E111*N111,2)</f>
        <v>0.01</v>
      </c>
      <c r="P111" s="240">
        <v>0</v>
      </c>
      <c r="Q111" s="240">
        <f>ROUND(E111*P111,2)</f>
        <v>0</v>
      </c>
      <c r="R111" s="240" t="s">
        <v>324</v>
      </c>
      <c r="S111" s="240" t="s">
        <v>263</v>
      </c>
      <c r="T111" s="241" t="s">
        <v>263</v>
      </c>
      <c r="U111" s="222">
        <v>7.8E-2</v>
      </c>
      <c r="V111" s="222">
        <f>ROUND(E111*U111,2)</f>
        <v>10.28</v>
      </c>
      <c r="W111" s="222"/>
      <c r="X111" s="222" t="s">
        <v>285</v>
      </c>
      <c r="Y111" s="212"/>
      <c r="Z111" s="212"/>
      <c r="AA111" s="212"/>
      <c r="AB111" s="212"/>
      <c r="AC111" s="212"/>
      <c r="AD111" s="212"/>
      <c r="AE111" s="212"/>
      <c r="AF111" s="212"/>
      <c r="AG111" s="212" t="s">
        <v>390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1" outlineLevel="1" x14ac:dyDescent="0.25">
      <c r="A112" s="219"/>
      <c r="B112" s="220"/>
      <c r="C112" s="267" t="s">
        <v>415</v>
      </c>
      <c r="D112" s="263"/>
      <c r="E112" s="263"/>
      <c r="F112" s="263"/>
      <c r="G112" s="263"/>
      <c r="H112" s="222"/>
      <c r="I112" s="222"/>
      <c r="J112" s="222"/>
      <c r="K112" s="222"/>
      <c r="L112" s="222"/>
      <c r="M112" s="222"/>
      <c r="N112" s="222"/>
      <c r="O112" s="222"/>
      <c r="P112" s="222"/>
      <c r="Q112" s="222"/>
      <c r="R112" s="222"/>
      <c r="S112" s="222"/>
      <c r="T112" s="222"/>
      <c r="U112" s="222"/>
      <c r="V112" s="222"/>
      <c r="W112" s="222"/>
      <c r="X112" s="222"/>
      <c r="Y112" s="212"/>
      <c r="Z112" s="212"/>
      <c r="AA112" s="212"/>
      <c r="AB112" s="212"/>
      <c r="AC112" s="212"/>
      <c r="AD112" s="212"/>
      <c r="AE112" s="212"/>
      <c r="AF112" s="212"/>
      <c r="AG112" s="212" t="s">
        <v>288</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42" t="str">
        <f>C112</f>
        <v>které se zřizují před úpravami povrchu, a obalení osazených dveřních zárubní před znečištěním při úpravách povrchu nástřikem plastických maltovin včetně pozdějšího odkrytí,</v>
      </c>
      <c r="BB112" s="212"/>
      <c r="BC112" s="212"/>
      <c r="BD112" s="212"/>
      <c r="BE112" s="212"/>
      <c r="BF112" s="212"/>
      <c r="BG112" s="212"/>
      <c r="BH112" s="212"/>
    </row>
    <row r="113" spans="1:60" outlineLevel="1" x14ac:dyDescent="0.25">
      <c r="A113" s="219"/>
      <c r="B113" s="220"/>
      <c r="C113" s="268" t="s">
        <v>416</v>
      </c>
      <c r="D113" s="259"/>
      <c r="E113" s="260"/>
      <c r="F113" s="222"/>
      <c r="G113" s="222"/>
      <c r="H113" s="222"/>
      <c r="I113" s="222"/>
      <c r="J113" s="222"/>
      <c r="K113" s="222"/>
      <c r="L113" s="222"/>
      <c r="M113" s="222"/>
      <c r="N113" s="222"/>
      <c r="O113" s="222"/>
      <c r="P113" s="222"/>
      <c r="Q113" s="222"/>
      <c r="R113" s="222"/>
      <c r="S113" s="222"/>
      <c r="T113" s="222"/>
      <c r="U113" s="222"/>
      <c r="V113" s="222"/>
      <c r="W113" s="222"/>
      <c r="X113" s="222"/>
      <c r="Y113" s="212"/>
      <c r="Z113" s="212"/>
      <c r="AA113" s="212"/>
      <c r="AB113" s="212"/>
      <c r="AC113" s="212"/>
      <c r="AD113" s="212"/>
      <c r="AE113" s="212"/>
      <c r="AF113" s="212"/>
      <c r="AG113" s="212" t="s">
        <v>290</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5">
      <c r="A114" s="219"/>
      <c r="B114" s="220"/>
      <c r="C114" s="268" t="s">
        <v>417</v>
      </c>
      <c r="D114" s="259"/>
      <c r="E114" s="260">
        <v>6.6155999999999997</v>
      </c>
      <c r="F114" s="222"/>
      <c r="G114" s="222"/>
      <c r="H114" s="222"/>
      <c r="I114" s="222"/>
      <c r="J114" s="222"/>
      <c r="K114" s="222"/>
      <c r="L114" s="222"/>
      <c r="M114" s="222"/>
      <c r="N114" s="222"/>
      <c r="O114" s="222"/>
      <c r="P114" s="222"/>
      <c r="Q114" s="222"/>
      <c r="R114" s="222"/>
      <c r="S114" s="222"/>
      <c r="T114" s="222"/>
      <c r="U114" s="222"/>
      <c r="V114" s="222"/>
      <c r="W114" s="222"/>
      <c r="X114" s="222"/>
      <c r="Y114" s="212"/>
      <c r="Z114" s="212"/>
      <c r="AA114" s="212"/>
      <c r="AB114" s="212"/>
      <c r="AC114" s="212"/>
      <c r="AD114" s="212"/>
      <c r="AE114" s="212"/>
      <c r="AF114" s="212"/>
      <c r="AG114" s="212" t="s">
        <v>290</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5">
      <c r="A115" s="219"/>
      <c r="B115" s="220"/>
      <c r="C115" s="268" t="s">
        <v>418</v>
      </c>
      <c r="D115" s="259"/>
      <c r="E115" s="260">
        <v>4.4400000000000004</v>
      </c>
      <c r="F115" s="222"/>
      <c r="G115" s="222"/>
      <c r="H115" s="222"/>
      <c r="I115" s="222"/>
      <c r="J115" s="222"/>
      <c r="K115" s="222"/>
      <c r="L115" s="222"/>
      <c r="M115" s="222"/>
      <c r="N115" s="222"/>
      <c r="O115" s="222"/>
      <c r="P115" s="222"/>
      <c r="Q115" s="222"/>
      <c r="R115" s="222"/>
      <c r="S115" s="222"/>
      <c r="T115" s="222"/>
      <c r="U115" s="222"/>
      <c r="V115" s="222"/>
      <c r="W115" s="222"/>
      <c r="X115" s="222"/>
      <c r="Y115" s="212"/>
      <c r="Z115" s="212"/>
      <c r="AA115" s="212"/>
      <c r="AB115" s="212"/>
      <c r="AC115" s="212"/>
      <c r="AD115" s="212"/>
      <c r="AE115" s="212"/>
      <c r="AF115" s="212"/>
      <c r="AG115" s="212" t="s">
        <v>290</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5">
      <c r="A116" s="219"/>
      <c r="B116" s="220"/>
      <c r="C116" s="268" t="s">
        <v>419</v>
      </c>
      <c r="D116" s="259"/>
      <c r="E116" s="260">
        <v>4.4400000000000004</v>
      </c>
      <c r="F116" s="222"/>
      <c r="G116" s="222"/>
      <c r="H116" s="222"/>
      <c r="I116" s="222"/>
      <c r="J116" s="222"/>
      <c r="K116" s="222"/>
      <c r="L116" s="222"/>
      <c r="M116" s="222"/>
      <c r="N116" s="222"/>
      <c r="O116" s="222"/>
      <c r="P116" s="222"/>
      <c r="Q116" s="222"/>
      <c r="R116" s="222"/>
      <c r="S116" s="222"/>
      <c r="T116" s="222"/>
      <c r="U116" s="222"/>
      <c r="V116" s="222"/>
      <c r="W116" s="222"/>
      <c r="X116" s="222"/>
      <c r="Y116" s="212"/>
      <c r="Z116" s="212"/>
      <c r="AA116" s="212"/>
      <c r="AB116" s="212"/>
      <c r="AC116" s="212"/>
      <c r="AD116" s="212"/>
      <c r="AE116" s="212"/>
      <c r="AF116" s="212"/>
      <c r="AG116" s="212" t="s">
        <v>290</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5">
      <c r="A117" s="219"/>
      <c r="B117" s="220"/>
      <c r="C117" s="268" t="s">
        <v>420</v>
      </c>
      <c r="D117" s="259"/>
      <c r="E117" s="260">
        <v>55.44</v>
      </c>
      <c r="F117" s="222"/>
      <c r="G117" s="222"/>
      <c r="H117" s="222"/>
      <c r="I117" s="222"/>
      <c r="J117" s="222"/>
      <c r="K117" s="222"/>
      <c r="L117" s="222"/>
      <c r="M117" s="222"/>
      <c r="N117" s="222"/>
      <c r="O117" s="222"/>
      <c r="P117" s="222"/>
      <c r="Q117" s="222"/>
      <c r="R117" s="222"/>
      <c r="S117" s="222"/>
      <c r="T117" s="222"/>
      <c r="U117" s="222"/>
      <c r="V117" s="222"/>
      <c r="W117" s="222"/>
      <c r="X117" s="222"/>
      <c r="Y117" s="212"/>
      <c r="Z117" s="212"/>
      <c r="AA117" s="212"/>
      <c r="AB117" s="212"/>
      <c r="AC117" s="212"/>
      <c r="AD117" s="212"/>
      <c r="AE117" s="212"/>
      <c r="AF117" s="212"/>
      <c r="AG117" s="212" t="s">
        <v>290</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1" x14ac:dyDescent="0.25">
      <c r="A118" s="219"/>
      <c r="B118" s="220"/>
      <c r="C118" s="268" t="s">
        <v>421</v>
      </c>
      <c r="D118" s="259"/>
      <c r="E118" s="260">
        <v>1.9139999999999999</v>
      </c>
      <c r="F118" s="222"/>
      <c r="G118" s="222"/>
      <c r="H118" s="222"/>
      <c r="I118" s="222"/>
      <c r="J118" s="222"/>
      <c r="K118" s="222"/>
      <c r="L118" s="222"/>
      <c r="M118" s="222"/>
      <c r="N118" s="222"/>
      <c r="O118" s="222"/>
      <c r="P118" s="222"/>
      <c r="Q118" s="222"/>
      <c r="R118" s="222"/>
      <c r="S118" s="222"/>
      <c r="T118" s="222"/>
      <c r="U118" s="222"/>
      <c r="V118" s="222"/>
      <c r="W118" s="222"/>
      <c r="X118" s="222"/>
      <c r="Y118" s="212"/>
      <c r="Z118" s="212"/>
      <c r="AA118" s="212"/>
      <c r="AB118" s="212"/>
      <c r="AC118" s="212"/>
      <c r="AD118" s="212"/>
      <c r="AE118" s="212"/>
      <c r="AF118" s="212"/>
      <c r="AG118" s="212" t="s">
        <v>290</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5">
      <c r="A119" s="219"/>
      <c r="B119" s="220"/>
      <c r="C119" s="268" t="s">
        <v>422</v>
      </c>
      <c r="D119" s="259"/>
      <c r="E119" s="260">
        <v>1.6928000000000001</v>
      </c>
      <c r="F119" s="222"/>
      <c r="G119" s="222"/>
      <c r="H119" s="222"/>
      <c r="I119" s="222"/>
      <c r="J119" s="222"/>
      <c r="K119" s="222"/>
      <c r="L119" s="222"/>
      <c r="M119" s="222"/>
      <c r="N119" s="222"/>
      <c r="O119" s="222"/>
      <c r="P119" s="222"/>
      <c r="Q119" s="222"/>
      <c r="R119" s="222"/>
      <c r="S119" s="222"/>
      <c r="T119" s="222"/>
      <c r="U119" s="222"/>
      <c r="V119" s="222"/>
      <c r="W119" s="222"/>
      <c r="X119" s="222"/>
      <c r="Y119" s="212"/>
      <c r="Z119" s="212"/>
      <c r="AA119" s="212"/>
      <c r="AB119" s="212"/>
      <c r="AC119" s="212"/>
      <c r="AD119" s="212"/>
      <c r="AE119" s="212"/>
      <c r="AF119" s="212"/>
      <c r="AG119" s="212" t="s">
        <v>290</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5">
      <c r="A120" s="219"/>
      <c r="B120" s="220"/>
      <c r="C120" s="268" t="s">
        <v>423</v>
      </c>
      <c r="D120" s="259"/>
      <c r="E120" s="260">
        <v>1.6192</v>
      </c>
      <c r="F120" s="222"/>
      <c r="G120" s="222"/>
      <c r="H120" s="222"/>
      <c r="I120" s="222"/>
      <c r="J120" s="222"/>
      <c r="K120" s="222"/>
      <c r="L120" s="222"/>
      <c r="M120" s="222"/>
      <c r="N120" s="222"/>
      <c r="O120" s="222"/>
      <c r="P120" s="222"/>
      <c r="Q120" s="222"/>
      <c r="R120" s="222"/>
      <c r="S120" s="222"/>
      <c r="T120" s="222"/>
      <c r="U120" s="222"/>
      <c r="V120" s="222"/>
      <c r="W120" s="222"/>
      <c r="X120" s="222"/>
      <c r="Y120" s="212"/>
      <c r="Z120" s="212"/>
      <c r="AA120" s="212"/>
      <c r="AB120" s="212"/>
      <c r="AC120" s="212"/>
      <c r="AD120" s="212"/>
      <c r="AE120" s="212"/>
      <c r="AF120" s="212"/>
      <c r="AG120" s="212" t="s">
        <v>290</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5">
      <c r="A121" s="219"/>
      <c r="B121" s="220"/>
      <c r="C121" s="268" t="s">
        <v>424</v>
      </c>
      <c r="D121" s="259"/>
      <c r="E121" s="260">
        <v>5.7</v>
      </c>
      <c r="F121" s="222"/>
      <c r="G121" s="222"/>
      <c r="H121" s="222"/>
      <c r="I121" s="222"/>
      <c r="J121" s="222"/>
      <c r="K121" s="222"/>
      <c r="L121" s="222"/>
      <c r="M121" s="222"/>
      <c r="N121" s="222"/>
      <c r="O121" s="222"/>
      <c r="P121" s="222"/>
      <c r="Q121" s="222"/>
      <c r="R121" s="222"/>
      <c r="S121" s="222"/>
      <c r="T121" s="222"/>
      <c r="U121" s="222"/>
      <c r="V121" s="222"/>
      <c r="W121" s="222"/>
      <c r="X121" s="222"/>
      <c r="Y121" s="212"/>
      <c r="Z121" s="212"/>
      <c r="AA121" s="212"/>
      <c r="AB121" s="212"/>
      <c r="AC121" s="212"/>
      <c r="AD121" s="212"/>
      <c r="AE121" s="212"/>
      <c r="AF121" s="212"/>
      <c r="AG121" s="212" t="s">
        <v>290</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5">
      <c r="A122" s="219"/>
      <c r="B122" s="220"/>
      <c r="C122" s="268" t="s">
        <v>425</v>
      </c>
      <c r="D122" s="259"/>
      <c r="E122" s="260">
        <v>22.457599999999999</v>
      </c>
      <c r="F122" s="222"/>
      <c r="G122" s="222"/>
      <c r="H122" s="222"/>
      <c r="I122" s="222"/>
      <c r="J122" s="222"/>
      <c r="K122" s="222"/>
      <c r="L122" s="222"/>
      <c r="M122" s="222"/>
      <c r="N122" s="222"/>
      <c r="O122" s="222"/>
      <c r="P122" s="222"/>
      <c r="Q122" s="222"/>
      <c r="R122" s="222"/>
      <c r="S122" s="222"/>
      <c r="T122" s="222"/>
      <c r="U122" s="222"/>
      <c r="V122" s="222"/>
      <c r="W122" s="222"/>
      <c r="X122" s="222"/>
      <c r="Y122" s="212"/>
      <c r="Z122" s="212"/>
      <c r="AA122" s="212"/>
      <c r="AB122" s="212"/>
      <c r="AC122" s="212"/>
      <c r="AD122" s="212"/>
      <c r="AE122" s="212"/>
      <c r="AF122" s="212"/>
      <c r="AG122" s="212" t="s">
        <v>290</v>
      </c>
      <c r="AH122" s="212">
        <v>0</v>
      </c>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5">
      <c r="A123" s="219"/>
      <c r="B123" s="220"/>
      <c r="C123" s="268" t="s">
        <v>426</v>
      </c>
      <c r="D123" s="259"/>
      <c r="E123" s="260">
        <v>4.62</v>
      </c>
      <c r="F123" s="222"/>
      <c r="G123" s="222"/>
      <c r="H123" s="222"/>
      <c r="I123" s="222"/>
      <c r="J123" s="222"/>
      <c r="K123" s="222"/>
      <c r="L123" s="222"/>
      <c r="M123" s="222"/>
      <c r="N123" s="222"/>
      <c r="O123" s="222"/>
      <c r="P123" s="222"/>
      <c r="Q123" s="222"/>
      <c r="R123" s="222"/>
      <c r="S123" s="222"/>
      <c r="T123" s="222"/>
      <c r="U123" s="222"/>
      <c r="V123" s="222"/>
      <c r="W123" s="222"/>
      <c r="X123" s="222"/>
      <c r="Y123" s="212"/>
      <c r="Z123" s="212"/>
      <c r="AA123" s="212"/>
      <c r="AB123" s="212"/>
      <c r="AC123" s="212"/>
      <c r="AD123" s="212"/>
      <c r="AE123" s="212"/>
      <c r="AF123" s="212"/>
      <c r="AG123" s="212" t="s">
        <v>290</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5">
      <c r="A124" s="219"/>
      <c r="B124" s="220"/>
      <c r="C124" s="268" t="s">
        <v>427</v>
      </c>
      <c r="D124" s="259"/>
      <c r="E124" s="260">
        <v>11.656499999999999</v>
      </c>
      <c r="F124" s="222"/>
      <c r="G124" s="222"/>
      <c r="H124" s="222"/>
      <c r="I124" s="222"/>
      <c r="J124" s="222"/>
      <c r="K124" s="222"/>
      <c r="L124" s="222"/>
      <c r="M124" s="222"/>
      <c r="N124" s="222"/>
      <c r="O124" s="222"/>
      <c r="P124" s="222"/>
      <c r="Q124" s="222"/>
      <c r="R124" s="222"/>
      <c r="S124" s="222"/>
      <c r="T124" s="222"/>
      <c r="U124" s="222"/>
      <c r="V124" s="222"/>
      <c r="W124" s="222"/>
      <c r="X124" s="222"/>
      <c r="Y124" s="212"/>
      <c r="Z124" s="212"/>
      <c r="AA124" s="212"/>
      <c r="AB124" s="212"/>
      <c r="AC124" s="212"/>
      <c r="AD124" s="212"/>
      <c r="AE124" s="212"/>
      <c r="AF124" s="212"/>
      <c r="AG124" s="212" t="s">
        <v>290</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5">
      <c r="A125" s="219"/>
      <c r="B125" s="220"/>
      <c r="C125" s="268" t="s">
        <v>428</v>
      </c>
      <c r="D125" s="259"/>
      <c r="E125" s="260">
        <v>3.4765000000000001</v>
      </c>
      <c r="F125" s="222"/>
      <c r="G125" s="222"/>
      <c r="H125" s="222"/>
      <c r="I125" s="222"/>
      <c r="J125" s="222"/>
      <c r="K125" s="222"/>
      <c r="L125" s="222"/>
      <c r="M125" s="222"/>
      <c r="N125" s="222"/>
      <c r="O125" s="222"/>
      <c r="P125" s="222"/>
      <c r="Q125" s="222"/>
      <c r="R125" s="222"/>
      <c r="S125" s="222"/>
      <c r="T125" s="222"/>
      <c r="U125" s="222"/>
      <c r="V125" s="222"/>
      <c r="W125" s="222"/>
      <c r="X125" s="222"/>
      <c r="Y125" s="212"/>
      <c r="Z125" s="212"/>
      <c r="AA125" s="212"/>
      <c r="AB125" s="212"/>
      <c r="AC125" s="212"/>
      <c r="AD125" s="212"/>
      <c r="AE125" s="212"/>
      <c r="AF125" s="212"/>
      <c r="AG125" s="212" t="s">
        <v>290</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5">
      <c r="A126" s="219"/>
      <c r="B126" s="220"/>
      <c r="C126" s="268" t="s">
        <v>429</v>
      </c>
      <c r="D126" s="259"/>
      <c r="E126" s="260">
        <v>7.7709999999999999</v>
      </c>
      <c r="F126" s="222"/>
      <c r="G126" s="222"/>
      <c r="H126" s="222"/>
      <c r="I126" s="222"/>
      <c r="J126" s="222"/>
      <c r="K126" s="222"/>
      <c r="L126" s="222"/>
      <c r="M126" s="222"/>
      <c r="N126" s="222"/>
      <c r="O126" s="222"/>
      <c r="P126" s="222"/>
      <c r="Q126" s="222"/>
      <c r="R126" s="222"/>
      <c r="S126" s="222"/>
      <c r="T126" s="222"/>
      <c r="U126" s="222"/>
      <c r="V126" s="222"/>
      <c r="W126" s="222"/>
      <c r="X126" s="222"/>
      <c r="Y126" s="212"/>
      <c r="Z126" s="212"/>
      <c r="AA126" s="212"/>
      <c r="AB126" s="212"/>
      <c r="AC126" s="212"/>
      <c r="AD126" s="212"/>
      <c r="AE126" s="212"/>
      <c r="AF126" s="212"/>
      <c r="AG126" s="212" t="s">
        <v>290</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5">
      <c r="A127" s="235">
        <v>30</v>
      </c>
      <c r="B127" s="236" t="s">
        <v>430</v>
      </c>
      <c r="C127" s="253" t="s">
        <v>431</v>
      </c>
      <c r="D127" s="237" t="s">
        <v>314</v>
      </c>
      <c r="E127" s="238">
        <v>279.48</v>
      </c>
      <c r="F127" s="239"/>
      <c r="G127" s="240">
        <f>ROUND(E127*F127,2)</f>
        <v>0</v>
      </c>
      <c r="H127" s="239"/>
      <c r="I127" s="240">
        <f>ROUND(E127*H127,2)</f>
        <v>0</v>
      </c>
      <c r="J127" s="239"/>
      <c r="K127" s="240">
        <f>ROUND(E127*J127,2)</f>
        <v>0</v>
      </c>
      <c r="L127" s="240">
        <v>21</v>
      </c>
      <c r="M127" s="240">
        <f>G127*(1+L127/100)</f>
        <v>0</v>
      </c>
      <c r="N127" s="240">
        <v>2.3000000000000001E-4</v>
      </c>
      <c r="O127" s="240">
        <f>ROUND(E127*N127,2)</f>
        <v>0.06</v>
      </c>
      <c r="P127" s="240">
        <v>0</v>
      </c>
      <c r="Q127" s="240">
        <f>ROUND(E127*P127,2)</f>
        <v>0</v>
      </c>
      <c r="R127" s="240" t="s">
        <v>324</v>
      </c>
      <c r="S127" s="240" t="s">
        <v>263</v>
      </c>
      <c r="T127" s="241" t="s">
        <v>263</v>
      </c>
      <c r="U127" s="222">
        <v>0.05</v>
      </c>
      <c r="V127" s="222">
        <f>ROUND(E127*U127,2)</f>
        <v>13.97</v>
      </c>
      <c r="W127" s="222"/>
      <c r="X127" s="222" t="s">
        <v>285</v>
      </c>
      <c r="Y127" s="212"/>
      <c r="Z127" s="212"/>
      <c r="AA127" s="212"/>
      <c r="AB127" s="212"/>
      <c r="AC127" s="212"/>
      <c r="AD127" s="212"/>
      <c r="AE127" s="212"/>
      <c r="AF127" s="212"/>
      <c r="AG127" s="212" t="s">
        <v>286</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5">
      <c r="A128" s="219"/>
      <c r="B128" s="220"/>
      <c r="C128" s="267" t="s">
        <v>432</v>
      </c>
      <c r="D128" s="263"/>
      <c r="E128" s="263"/>
      <c r="F128" s="263"/>
      <c r="G128" s="263"/>
      <c r="H128" s="222"/>
      <c r="I128" s="222"/>
      <c r="J128" s="222"/>
      <c r="K128" s="222"/>
      <c r="L128" s="222"/>
      <c r="M128" s="222"/>
      <c r="N128" s="222"/>
      <c r="O128" s="222"/>
      <c r="P128" s="222"/>
      <c r="Q128" s="222"/>
      <c r="R128" s="222"/>
      <c r="S128" s="222"/>
      <c r="T128" s="222"/>
      <c r="U128" s="222"/>
      <c r="V128" s="222"/>
      <c r="W128" s="222"/>
      <c r="X128" s="222"/>
      <c r="Y128" s="212"/>
      <c r="Z128" s="212"/>
      <c r="AA128" s="212"/>
      <c r="AB128" s="212"/>
      <c r="AC128" s="212"/>
      <c r="AD128" s="212"/>
      <c r="AE128" s="212"/>
      <c r="AF128" s="212"/>
      <c r="AG128" s="212" t="s">
        <v>288</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5">
      <c r="A129" s="219"/>
      <c r="B129" s="220"/>
      <c r="C129" s="268" t="s">
        <v>416</v>
      </c>
      <c r="D129" s="259"/>
      <c r="E129" s="260"/>
      <c r="F129" s="222"/>
      <c r="G129" s="222"/>
      <c r="H129" s="222"/>
      <c r="I129" s="222"/>
      <c r="J129" s="222"/>
      <c r="K129" s="222"/>
      <c r="L129" s="222"/>
      <c r="M129" s="222"/>
      <c r="N129" s="222"/>
      <c r="O129" s="222"/>
      <c r="P129" s="222"/>
      <c r="Q129" s="222"/>
      <c r="R129" s="222"/>
      <c r="S129" s="222"/>
      <c r="T129" s="222"/>
      <c r="U129" s="222"/>
      <c r="V129" s="222"/>
      <c r="W129" s="222"/>
      <c r="X129" s="222"/>
      <c r="Y129" s="212"/>
      <c r="Z129" s="212"/>
      <c r="AA129" s="212"/>
      <c r="AB129" s="212"/>
      <c r="AC129" s="212"/>
      <c r="AD129" s="212"/>
      <c r="AE129" s="212"/>
      <c r="AF129" s="212"/>
      <c r="AG129" s="212" t="s">
        <v>290</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5">
      <c r="A130" s="219"/>
      <c r="B130" s="220"/>
      <c r="C130" s="268" t="s">
        <v>433</v>
      </c>
      <c r="D130" s="259"/>
      <c r="E130" s="260">
        <v>11.86</v>
      </c>
      <c r="F130" s="222"/>
      <c r="G130" s="222"/>
      <c r="H130" s="222"/>
      <c r="I130" s="222"/>
      <c r="J130" s="222"/>
      <c r="K130" s="222"/>
      <c r="L130" s="222"/>
      <c r="M130" s="222"/>
      <c r="N130" s="222"/>
      <c r="O130" s="222"/>
      <c r="P130" s="222"/>
      <c r="Q130" s="222"/>
      <c r="R130" s="222"/>
      <c r="S130" s="222"/>
      <c r="T130" s="222"/>
      <c r="U130" s="222"/>
      <c r="V130" s="222"/>
      <c r="W130" s="222"/>
      <c r="X130" s="222"/>
      <c r="Y130" s="212"/>
      <c r="Z130" s="212"/>
      <c r="AA130" s="212"/>
      <c r="AB130" s="212"/>
      <c r="AC130" s="212"/>
      <c r="AD130" s="212"/>
      <c r="AE130" s="212"/>
      <c r="AF130" s="212"/>
      <c r="AG130" s="212" t="s">
        <v>290</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5">
      <c r="A131" s="219"/>
      <c r="B131" s="220"/>
      <c r="C131" s="268" t="s">
        <v>434</v>
      </c>
      <c r="D131" s="259"/>
      <c r="E131" s="260">
        <v>10.88</v>
      </c>
      <c r="F131" s="222"/>
      <c r="G131" s="222"/>
      <c r="H131" s="222"/>
      <c r="I131" s="222"/>
      <c r="J131" s="222"/>
      <c r="K131" s="222"/>
      <c r="L131" s="222"/>
      <c r="M131" s="222"/>
      <c r="N131" s="222"/>
      <c r="O131" s="222"/>
      <c r="P131" s="222"/>
      <c r="Q131" s="222"/>
      <c r="R131" s="222"/>
      <c r="S131" s="222"/>
      <c r="T131" s="222"/>
      <c r="U131" s="222"/>
      <c r="V131" s="222"/>
      <c r="W131" s="222"/>
      <c r="X131" s="222"/>
      <c r="Y131" s="212"/>
      <c r="Z131" s="212"/>
      <c r="AA131" s="212"/>
      <c r="AB131" s="212"/>
      <c r="AC131" s="212"/>
      <c r="AD131" s="212"/>
      <c r="AE131" s="212"/>
      <c r="AF131" s="212"/>
      <c r="AG131" s="212" t="s">
        <v>290</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5">
      <c r="A132" s="219"/>
      <c r="B132" s="220"/>
      <c r="C132" s="268" t="s">
        <v>435</v>
      </c>
      <c r="D132" s="259"/>
      <c r="E132" s="260">
        <v>10.88</v>
      </c>
      <c r="F132" s="222"/>
      <c r="G132" s="222"/>
      <c r="H132" s="222"/>
      <c r="I132" s="222"/>
      <c r="J132" s="222"/>
      <c r="K132" s="222"/>
      <c r="L132" s="222"/>
      <c r="M132" s="222"/>
      <c r="N132" s="222"/>
      <c r="O132" s="222"/>
      <c r="P132" s="222"/>
      <c r="Q132" s="222"/>
      <c r="R132" s="222"/>
      <c r="S132" s="222"/>
      <c r="T132" s="222"/>
      <c r="U132" s="222"/>
      <c r="V132" s="222"/>
      <c r="W132" s="222"/>
      <c r="X132" s="222"/>
      <c r="Y132" s="212"/>
      <c r="Z132" s="212"/>
      <c r="AA132" s="212"/>
      <c r="AB132" s="212"/>
      <c r="AC132" s="212"/>
      <c r="AD132" s="212"/>
      <c r="AE132" s="212"/>
      <c r="AF132" s="212"/>
      <c r="AG132" s="212" t="s">
        <v>290</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5">
      <c r="A133" s="219"/>
      <c r="B133" s="220"/>
      <c r="C133" s="268" t="s">
        <v>436</v>
      </c>
      <c r="D133" s="259"/>
      <c r="E133" s="260">
        <v>97.44</v>
      </c>
      <c r="F133" s="222"/>
      <c r="G133" s="222"/>
      <c r="H133" s="222"/>
      <c r="I133" s="222"/>
      <c r="J133" s="222"/>
      <c r="K133" s="222"/>
      <c r="L133" s="222"/>
      <c r="M133" s="222"/>
      <c r="N133" s="222"/>
      <c r="O133" s="222"/>
      <c r="P133" s="222"/>
      <c r="Q133" s="222"/>
      <c r="R133" s="222"/>
      <c r="S133" s="222"/>
      <c r="T133" s="222"/>
      <c r="U133" s="222"/>
      <c r="V133" s="222"/>
      <c r="W133" s="222"/>
      <c r="X133" s="222"/>
      <c r="Y133" s="212"/>
      <c r="Z133" s="212"/>
      <c r="AA133" s="212"/>
      <c r="AB133" s="212"/>
      <c r="AC133" s="212"/>
      <c r="AD133" s="212"/>
      <c r="AE133" s="212"/>
      <c r="AF133" s="212"/>
      <c r="AG133" s="212" t="s">
        <v>290</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5">
      <c r="A134" s="219"/>
      <c r="B134" s="220"/>
      <c r="C134" s="268" t="s">
        <v>437</v>
      </c>
      <c r="D134" s="259"/>
      <c r="E134" s="260">
        <v>6.14</v>
      </c>
      <c r="F134" s="222"/>
      <c r="G134" s="222"/>
      <c r="H134" s="222"/>
      <c r="I134" s="222"/>
      <c r="J134" s="222"/>
      <c r="K134" s="222"/>
      <c r="L134" s="222"/>
      <c r="M134" s="222"/>
      <c r="N134" s="222"/>
      <c r="O134" s="222"/>
      <c r="P134" s="222"/>
      <c r="Q134" s="222"/>
      <c r="R134" s="222"/>
      <c r="S134" s="222"/>
      <c r="T134" s="222"/>
      <c r="U134" s="222"/>
      <c r="V134" s="222"/>
      <c r="W134" s="222"/>
      <c r="X134" s="222"/>
      <c r="Y134" s="212"/>
      <c r="Z134" s="212"/>
      <c r="AA134" s="212"/>
      <c r="AB134" s="212"/>
      <c r="AC134" s="212"/>
      <c r="AD134" s="212"/>
      <c r="AE134" s="212"/>
      <c r="AF134" s="212"/>
      <c r="AG134" s="212" t="s">
        <v>290</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5">
      <c r="A135" s="219"/>
      <c r="B135" s="220"/>
      <c r="C135" s="268" t="s">
        <v>438</v>
      </c>
      <c r="D135" s="259"/>
      <c r="E135" s="260">
        <v>5.52</v>
      </c>
      <c r="F135" s="222"/>
      <c r="G135" s="222"/>
      <c r="H135" s="222"/>
      <c r="I135" s="222"/>
      <c r="J135" s="222"/>
      <c r="K135" s="222"/>
      <c r="L135" s="222"/>
      <c r="M135" s="222"/>
      <c r="N135" s="222"/>
      <c r="O135" s="222"/>
      <c r="P135" s="222"/>
      <c r="Q135" s="222"/>
      <c r="R135" s="222"/>
      <c r="S135" s="222"/>
      <c r="T135" s="222"/>
      <c r="U135" s="222"/>
      <c r="V135" s="222"/>
      <c r="W135" s="222"/>
      <c r="X135" s="222"/>
      <c r="Y135" s="212"/>
      <c r="Z135" s="212"/>
      <c r="AA135" s="212"/>
      <c r="AB135" s="212"/>
      <c r="AC135" s="212"/>
      <c r="AD135" s="212"/>
      <c r="AE135" s="212"/>
      <c r="AF135" s="212"/>
      <c r="AG135" s="212" t="s">
        <v>290</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5">
      <c r="A136" s="219"/>
      <c r="B136" s="220"/>
      <c r="C136" s="268" t="s">
        <v>439</v>
      </c>
      <c r="D136" s="259"/>
      <c r="E136" s="260">
        <v>5.44</v>
      </c>
      <c r="F136" s="222"/>
      <c r="G136" s="222"/>
      <c r="H136" s="222"/>
      <c r="I136" s="222"/>
      <c r="J136" s="222"/>
      <c r="K136" s="222"/>
      <c r="L136" s="222"/>
      <c r="M136" s="222"/>
      <c r="N136" s="222"/>
      <c r="O136" s="222"/>
      <c r="P136" s="222"/>
      <c r="Q136" s="222"/>
      <c r="R136" s="222"/>
      <c r="S136" s="222"/>
      <c r="T136" s="222"/>
      <c r="U136" s="222"/>
      <c r="V136" s="222"/>
      <c r="W136" s="222"/>
      <c r="X136" s="222"/>
      <c r="Y136" s="212"/>
      <c r="Z136" s="212"/>
      <c r="AA136" s="212"/>
      <c r="AB136" s="212"/>
      <c r="AC136" s="212"/>
      <c r="AD136" s="212"/>
      <c r="AE136" s="212"/>
      <c r="AF136" s="212"/>
      <c r="AG136" s="212" t="s">
        <v>290</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5">
      <c r="A137" s="219"/>
      <c r="B137" s="220"/>
      <c r="C137" s="268" t="s">
        <v>440</v>
      </c>
      <c r="D137" s="259"/>
      <c r="E137" s="260">
        <v>10.6</v>
      </c>
      <c r="F137" s="222"/>
      <c r="G137" s="222"/>
      <c r="H137" s="222"/>
      <c r="I137" s="222"/>
      <c r="J137" s="222"/>
      <c r="K137" s="222"/>
      <c r="L137" s="222"/>
      <c r="M137" s="222"/>
      <c r="N137" s="222"/>
      <c r="O137" s="222"/>
      <c r="P137" s="222"/>
      <c r="Q137" s="222"/>
      <c r="R137" s="222"/>
      <c r="S137" s="222"/>
      <c r="T137" s="222"/>
      <c r="U137" s="222"/>
      <c r="V137" s="222"/>
      <c r="W137" s="222"/>
      <c r="X137" s="222"/>
      <c r="Y137" s="212"/>
      <c r="Z137" s="212"/>
      <c r="AA137" s="212"/>
      <c r="AB137" s="212"/>
      <c r="AC137" s="212"/>
      <c r="AD137" s="212"/>
      <c r="AE137" s="212"/>
      <c r="AF137" s="212"/>
      <c r="AG137" s="212" t="s">
        <v>290</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5">
      <c r="A138" s="219"/>
      <c r="B138" s="220"/>
      <c r="C138" s="268" t="s">
        <v>441</v>
      </c>
      <c r="D138" s="259"/>
      <c r="E138" s="260">
        <v>28.24</v>
      </c>
      <c r="F138" s="222"/>
      <c r="G138" s="222"/>
      <c r="H138" s="222"/>
      <c r="I138" s="222"/>
      <c r="J138" s="222"/>
      <c r="K138" s="222"/>
      <c r="L138" s="222"/>
      <c r="M138" s="222"/>
      <c r="N138" s="222"/>
      <c r="O138" s="222"/>
      <c r="P138" s="222"/>
      <c r="Q138" s="222"/>
      <c r="R138" s="222"/>
      <c r="S138" s="222"/>
      <c r="T138" s="222"/>
      <c r="U138" s="222"/>
      <c r="V138" s="222"/>
      <c r="W138" s="222"/>
      <c r="X138" s="222"/>
      <c r="Y138" s="212"/>
      <c r="Z138" s="212"/>
      <c r="AA138" s="212"/>
      <c r="AB138" s="212"/>
      <c r="AC138" s="212"/>
      <c r="AD138" s="212"/>
      <c r="AE138" s="212"/>
      <c r="AF138" s="212"/>
      <c r="AG138" s="212" t="s">
        <v>290</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5">
      <c r="A139" s="219"/>
      <c r="B139" s="220"/>
      <c r="C139" s="268" t="s">
        <v>442</v>
      </c>
      <c r="D139" s="259"/>
      <c r="E139" s="260">
        <v>10.6</v>
      </c>
      <c r="F139" s="222"/>
      <c r="G139" s="222"/>
      <c r="H139" s="222"/>
      <c r="I139" s="222"/>
      <c r="J139" s="222"/>
      <c r="K139" s="222"/>
      <c r="L139" s="222"/>
      <c r="M139" s="222"/>
      <c r="N139" s="222"/>
      <c r="O139" s="222"/>
      <c r="P139" s="222"/>
      <c r="Q139" s="222"/>
      <c r="R139" s="222"/>
      <c r="S139" s="222"/>
      <c r="T139" s="222"/>
      <c r="U139" s="222"/>
      <c r="V139" s="222"/>
      <c r="W139" s="222"/>
      <c r="X139" s="222"/>
      <c r="Y139" s="212"/>
      <c r="Z139" s="212"/>
      <c r="AA139" s="212"/>
      <c r="AB139" s="212"/>
      <c r="AC139" s="212"/>
      <c r="AD139" s="212"/>
      <c r="AE139" s="212"/>
      <c r="AF139" s="212"/>
      <c r="AG139" s="212" t="s">
        <v>290</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5">
      <c r="A140" s="219"/>
      <c r="B140" s="220"/>
      <c r="C140" s="268" t="s">
        <v>443</v>
      </c>
      <c r="D140" s="259"/>
      <c r="E140" s="260">
        <v>30.24</v>
      </c>
      <c r="F140" s="222"/>
      <c r="G140" s="222"/>
      <c r="H140" s="222"/>
      <c r="I140" s="222"/>
      <c r="J140" s="222"/>
      <c r="K140" s="222"/>
      <c r="L140" s="222"/>
      <c r="M140" s="222"/>
      <c r="N140" s="222"/>
      <c r="O140" s="222"/>
      <c r="P140" s="222"/>
      <c r="Q140" s="222"/>
      <c r="R140" s="222"/>
      <c r="S140" s="222"/>
      <c r="T140" s="222"/>
      <c r="U140" s="222"/>
      <c r="V140" s="222"/>
      <c r="W140" s="222"/>
      <c r="X140" s="222"/>
      <c r="Y140" s="212"/>
      <c r="Z140" s="212"/>
      <c r="AA140" s="212"/>
      <c r="AB140" s="212"/>
      <c r="AC140" s="212"/>
      <c r="AD140" s="212"/>
      <c r="AE140" s="212"/>
      <c r="AF140" s="212"/>
      <c r="AG140" s="212" t="s">
        <v>290</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5">
      <c r="A141" s="219"/>
      <c r="B141" s="220"/>
      <c r="C141" s="268" t="s">
        <v>444</v>
      </c>
      <c r="D141" s="259"/>
      <c r="E141" s="260">
        <v>9.8800000000000008</v>
      </c>
      <c r="F141" s="222"/>
      <c r="G141" s="222"/>
      <c r="H141" s="222"/>
      <c r="I141" s="222"/>
      <c r="J141" s="222"/>
      <c r="K141" s="222"/>
      <c r="L141" s="222"/>
      <c r="M141" s="222"/>
      <c r="N141" s="222"/>
      <c r="O141" s="222"/>
      <c r="P141" s="222"/>
      <c r="Q141" s="222"/>
      <c r="R141" s="222"/>
      <c r="S141" s="222"/>
      <c r="T141" s="222"/>
      <c r="U141" s="222"/>
      <c r="V141" s="222"/>
      <c r="W141" s="222"/>
      <c r="X141" s="222"/>
      <c r="Y141" s="212"/>
      <c r="Z141" s="212"/>
      <c r="AA141" s="212"/>
      <c r="AB141" s="212"/>
      <c r="AC141" s="212"/>
      <c r="AD141" s="212"/>
      <c r="AE141" s="212"/>
      <c r="AF141" s="212"/>
      <c r="AG141" s="212" t="s">
        <v>290</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5">
      <c r="A142" s="219"/>
      <c r="B142" s="220"/>
      <c r="C142" s="268" t="s">
        <v>445</v>
      </c>
      <c r="D142" s="259"/>
      <c r="E142" s="260">
        <v>20.16</v>
      </c>
      <c r="F142" s="222"/>
      <c r="G142" s="222"/>
      <c r="H142" s="222"/>
      <c r="I142" s="222"/>
      <c r="J142" s="222"/>
      <c r="K142" s="222"/>
      <c r="L142" s="222"/>
      <c r="M142" s="222"/>
      <c r="N142" s="222"/>
      <c r="O142" s="222"/>
      <c r="P142" s="222"/>
      <c r="Q142" s="222"/>
      <c r="R142" s="222"/>
      <c r="S142" s="222"/>
      <c r="T142" s="222"/>
      <c r="U142" s="222"/>
      <c r="V142" s="222"/>
      <c r="W142" s="222"/>
      <c r="X142" s="222"/>
      <c r="Y142" s="212"/>
      <c r="Z142" s="212"/>
      <c r="AA142" s="212"/>
      <c r="AB142" s="212"/>
      <c r="AC142" s="212"/>
      <c r="AD142" s="212"/>
      <c r="AE142" s="212"/>
      <c r="AF142" s="212"/>
      <c r="AG142" s="212" t="s">
        <v>290</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5">
      <c r="A143" s="219"/>
      <c r="B143" s="220"/>
      <c r="C143" s="268" t="s">
        <v>446</v>
      </c>
      <c r="D143" s="259"/>
      <c r="E143" s="260">
        <v>21.6</v>
      </c>
      <c r="F143" s="222"/>
      <c r="G143" s="222"/>
      <c r="H143" s="222"/>
      <c r="I143" s="222"/>
      <c r="J143" s="222"/>
      <c r="K143" s="222"/>
      <c r="L143" s="222"/>
      <c r="M143" s="222"/>
      <c r="N143" s="222"/>
      <c r="O143" s="222"/>
      <c r="P143" s="222"/>
      <c r="Q143" s="222"/>
      <c r="R143" s="222"/>
      <c r="S143" s="222"/>
      <c r="T143" s="222"/>
      <c r="U143" s="222"/>
      <c r="V143" s="222"/>
      <c r="W143" s="222"/>
      <c r="X143" s="222"/>
      <c r="Y143" s="212"/>
      <c r="Z143" s="212"/>
      <c r="AA143" s="212"/>
      <c r="AB143" s="212"/>
      <c r="AC143" s="212"/>
      <c r="AD143" s="212"/>
      <c r="AE143" s="212"/>
      <c r="AF143" s="212"/>
      <c r="AG143" s="212" t="s">
        <v>290</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5">
      <c r="A144" s="235">
        <v>31</v>
      </c>
      <c r="B144" s="236" t="s">
        <v>447</v>
      </c>
      <c r="C144" s="253" t="s">
        <v>448</v>
      </c>
      <c r="D144" s="237" t="s">
        <v>309</v>
      </c>
      <c r="E144" s="238">
        <v>155</v>
      </c>
      <c r="F144" s="239"/>
      <c r="G144" s="240">
        <f>ROUND(E144*F144,2)</f>
        <v>0</v>
      </c>
      <c r="H144" s="239"/>
      <c r="I144" s="240">
        <f>ROUND(E144*H144,2)</f>
        <v>0</v>
      </c>
      <c r="J144" s="239"/>
      <c r="K144" s="240">
        <f>ROUND(E144*J144,2)</f>
        <v>0</v>
      </c>
      <c r="L144" s="240">
        <v>21</v>
      </c>
      <c r="M144" s="240">
        <f>G144*(1+L144/100)</f>
        <v>0</v>
      </c>
      <c r="N144" s="240">
        <v>4.4139999999999999E-2</v>
      </c>
      <c r="O144" s="240">
        <f>ROUND(E144*N144,2)</f>
        <v>6.84</v>
      </c>
      <c r="P144" s="240">
        <v>0</v>
      </c>
      <c r="Q144" s="240">
        <f>ROUND(E144*P144,2)</f>
        <v>0</v>
      </c>
      <c r="R144" s="240" t="s">
        <v>324</v>
      </c>
      <c r="S144" s="240" t="s">
        <v>263</v>
      </c>
      <c r="T144" s="241" t="s">
        <v>263</v>
      </c>
      <c r="U144" s="222">
        <v>0.504</v>
      </c>
      <c r="V144" s="222">
        <f>ROUND(E144*U144,2)</f>
        <v>78.12</v>
      </c>
      <c r="W144" s="222"/>
      <c r="X144" s="222" t="s">
        <v>285</v>
      </c>
      <c r="Y144" s="212"/>
      <c r="Z144" s="212"/>
      <c r="AA144" s="212"/>
      <c r="AB144" s="212"/>
      <c r="AC144" s="212"/>
      <c r="AD144" s="212"/>
      <c r="AE144" s="212"/>
      <c r="AF144" s="212"/>
      <c r="AG144" s="212" t="s">
        <v>286</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1" x14ac:dyDescent="0.25">
      <c r="A145" s="219"/>
      <c r="B145" s="220"/>
      <c r="C145" s="268" t="s">
        <v>449</v>
      </c>
      <c r="D145" s="259"/>
      <c r="E145" s="260"/>
      <c r="F145" s="222"/>
      <c r="G145" s="222"/>
      <c r="H145" s="222"/>
      <c r="I145" s="222"/>
      <c r="J145" s="222"/>
      <c r="K145" s="222"/>
      <c r="L145" s="222"/>
      <c r="M145" s="222"/>
      <c r="N145" s="222"/>
      <c r="O145" s="222"/>
      <c r="P145" s="222"/>
      <c r="Q145" s="222"/>
      <c r="R145" s="222"/>
      <c r="S145" s="222"/>
      <c r="T145" s="222"/>
      <c r="U145" s="222"/>
      <c r="V145" s="222"/>
      <c r="W145" s="222"/>
      <c r="X145" s="222"/>
      <c r="Y145" s="212"/>
      <c r="Z145" s="212"/>
      <c r="AA145" s="212"/>
      <c r="AB145" s="212"/>
      <c r="AC145" s="212"/>
      <c r="AD145" s="212"/>
      <c r="AE145" s="212"/>
      <c r="AF145" s="212"/>
      <c r="AG145" s="212" t="s">
        <v>290</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5">
      <c r="A146" s="219"/>
      <c r="B146" s="220"/>
      <c r="C146" s="268" t="s">
        <v>450</v>
      </c>
      <c r="D146" s="259"/>
      <c r="E146" s="260">
        <v>135.4</v>
      </c>
      <c r="F146" s="222"/>
      <c r="G146" s="222"/>
      <c r="H146" s="222"/>
      <c r="I146" s="222"/>
      <c r="J146" s="222"/>
      <c r="K146" s="222"/>
      <c r="L146" s="222"/>
      <c r="M146" s="222"/>
      <c r="N146" s="222"/>
      <c r="O146" s="222"/>
      <c r="P146" s="222"/>
      <c r="Q146" s="222"/>
      <c r="R146" s="222"/>
      <c r="S146" s="222"/>
      <c r="T146" s="222"/>
      <c r="U146" s="222"/>
      <c r="V146" s="222"/>
      <c r="W146" s="222"/>
      <c r="X146" s="222"/>
      <c r="Y146" s="212"/>
      <c r="Z146" s="212"/>
      <c r="AA146" s="212"/>
      <c r="AB146" s="212"/>
      <c r="AC146" s="212"/>
      <c r="AD146" s="212"/>
      <c r="AE146" s="212"/>
      <c r="AF146" s="212"/>
      <c r="AG146" s="212" t="s">
        <v>290</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5">
      <c r="A147" s="219"/>
      <c r="B147" s="220"/>
      <c r="C147" s="268" t="s">
        <v>451</v>
      </c>
      <c r="D147" s="259"/>
      <c r="E147" s="260">
        <v>19.600000000000001</v>
      </c>
      <c r="F147" s="222"/>
      <c r="G147" s="222"/>
      <c r="H147" s="222"/>
      <c r="I147" s="222"/>
      <c r="J147" s="222"/>
      <c r="K147" s="222"/>
      <c r="L147" s="222"/>
      <c r="M147" s="222"/>
      <c r="N147" s="222"/>
      <c r="O147" s="222"/>
      <c r="P147" s="222"/>
      <c r="Q147" s="222"/>
      <c r="R147" s="222"/>
      <c r="S147" s="222"/>
      <c r="T147" s="222"/>
      <c r="U147" s="222"/>
      <c r="V147" s="222"/>
      <c r="W147" s="222"/>
      <c r="X147" s="222"/>
      <c r="Y147" s="212"/>
      <c r="Z147" s="212"/>
      <c r="AA147" s="212"/>
      <c r="AB147" s="212"/>
      <c r="AC147" s="212"/>
      <c r="AD147" s="212"/>
      <c r="AE147" s="212"/>
      <c r="AF147" s="212"/>
      <c r="AG147" s="212" t="s">
        <v>290</v>
      </c>
      <c r="AH147" s="212">
        <v>0</v>
      </c>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1" x14ac:dyDescent="0.25">
      <c r="A148" s="235">
        <v>32</v>
      </c>
      <c r="B148" s="236" t="s">
        <v>452</v>
      </c>
      <c r="C148" s="253" t="s">
        <v>453</v>
      </c>
      <c r="D148" s="237" t="s">
        <v>309</v>
      </c>
      <c r="E148" s="238">
        <v>209.19</v>
      </c>
      <c r="F148" s="239"/>
      <c r="G148" s="240">
        <f>ROUND(E148*F148,2)</f>
        <v>0</v>
      </c>
      <c r="H148" s="239"/>
      <c r="I148" s="240">
        <f>ROUND(E148*H148,2)</f>
        <v>0</v>
      </c>
      <c r="J148" s="239"/>
      <c r="K148" s="240">
        <f>ROUND(E148*J148,2)</f>
        <v>0</v>
      </c>
      <c r="L148" s="240">
        <v>21</v>
      </c>
      <c r="M148" s="240">
        <f>G148*(1+L148/100)</f>
        <v>0</v>
      </c>
      <c r="N148" s="240">
        <v>4.7660000000000001E-2</v>
      </c>
      <c r="O148" s="240">
        <f>ROUND(E148*N148,2)</f>
        <v>9.9700000000000006</v>
      </c>
      <c r="P148" s="240">
        <v>0</v>
      </c>
      <c r="Q148" s="240">
        <f>ROUND(E148*P148,2)</f>
        <v>0</v>
      </c>
      <c r="R148" s="240" t="s">
        <v>324</v>
      </c>
      <c r="S148" s="240" t="s">
        <v>263</v>
      </c>
      <c r="T148" s="241" t="s">
        <v>263</v>
      </c>
      <c r="U148" s="222">
        <v>0.84</v>
      </c>
      <c r="V148" s="222">
        <f>ROUND(E148*U148,2)</f>
        <v>175.72</v>
      </c>
      <c r="W148" s="222"/>
      <c r="X148" s="222" t="s">
        <v>285</v>
      </c>
      <c r="Y148" s="212"/>
      <c r="Z148" s="212"/>
      <c r="AA148" s="212"/>
      <c r="AB148" s="212"/>
      <c r="AC148" s="212"/>
      <c r="AD148" s="212"/>
      <c r="AE148" s="212"/>
      <c r="AF148" s="212"/>
      <c r="AG148" s="212" t="s">
        <v>286</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5">
      <c r="A149" s="219"/>
      <c r="B149" s="220"/>
      <c r="C149" s="268" t="s">
        <v>454</v>
      </c>
      <c r="D149" s="259"/>
      <c r="E149" s="260"/>
      <c r="F149" s="222"/>
      <c r="G149" s="222"/>
      <c r="H149" s="222"/>
      <c r="I149" s="222"/>
      <c r="J149" s="222"/>
      <c r="K149" s="222"/>
      <c r="L149" s="222"/>
      <c r="M149" s="222"/>
      <c r="N149" s="222"/>
      <c r="O149" s="222"/>
      <c r="P149" s="222"/>
      <c r="Q149" s="222"/>
      <c r="R149" s="222"/>
      <c r="S149" s="222"/>
      <c r="T149" s="222"/>
      <c r="U149" s="222"/>
      <c r="V149" s="222"/>
      <c r="W149" s="222"/>
      <c r="X149" s="222"/>
      <c r="Y149" s="212"/>
      <c r="Z149" s="212"/>
      <c r="AA149" s="212"/>
      <c r="AB149" s="212"/>
      <c r="AC149" s="212"/>
      <c r="AD149" s="212"/>
      <c r="AE149" s="212"/>
      <c r="AF149" s="212"/>
      <c r="AG149" s="212" t="s">
        <v>290</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5">
      <c r="A150" s="219"/>
      <c r="B150" s="220"/>
      <c r="C150" s="268" t="s">
        <v>455</v>
      </c>
      <c r="D150" s="259"/>
      <c r="E150" s="260">
        <v>230.18</v>
      </c>
      <c r="F150" s="222"/>
      <c r="G150" s="222"/>
      <c r="H150" s="222"/>
      <c r="I150" s="222"/>
      <c r="J150" s="222"/>
      <c r="K150" s="222"/>
      <c r="L150" s="222"/>
      <c r="M150" s="222"/>
      <c r="N150" s="222"/>
      <c r="O150" s="222"/>
      <c r="P150" s="222"/>
      <c r="Q150" s="222"/>
      <c r="R150" s="222"/>
      <c r="S150" s="222"/>
      <c r="T150" s="222"/>
      <c r="U150" s="222"/>
      <c r="V150" s="222"/>
      <c r="W150" s="222"/>
      <c r="X150" s="222"/>
      <c r="Y150" s="212"/>
      <c r="Z150" s="212"/>
      <c r="AA150" s="212"/>
      <c r="AB150" s="212"/>
      <c r="AC150" s="212"/>
      <c r="AD150" s="212"/>
      <c r="AE150" s="212"/>
      <c r="AF150" s="212"/>
      <c r="AG150" s="212" t="s">
        <v>290</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5">
      <c r="A151" s="219"/>
      <c r="B151" s="220"/>
      <c r="C151" s="268" t="s">
        <v>456</v>
      </c>
      <c r="D151" s="259"/>
      <c r="E151" s="260">
        <v>31.86</v>
      </c>
      <c r="F151" s="222"/>
      <c r="G151" s="222"/>
      <c r="H151" s="222"/>
      <c r="I151" s="222"/>
      <c r="J151" s="222"/>
      <c r="K151" s="222"/>
      <c r="L151" s="222"/>
      <c r="M151" s="222"/>
      <c r="N151" s="222"/>
      <c r="O151" s="222"/>
      <c r="P151" s="222"/>
      <c r="Q151" s="222"/>
      <c r="R151" s="222"/>
      <c r="S151" s="222"/>
      <c r="T151" s="222"/>
      <c r="U151" s="222"/>
      <c r="V151" s="222"/>
      <c r="W151" s="222"/>
      <c r="X151" s="222"/>
      <c r="Y151" s="212"/>
      <c r="Z151" s="212"/>
      <c r="AA151" s="212"/>
      <c r="AB151" s="212"/>
      <c r="AC151" s="212"/>
      <c r="AD151" s="212"/>
      <c r="AE151" s="212"/>
      <c r="AF151" s="212"/>
      <c r="AG151" s="212" t="s">
        <v>290</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5">
      <c r="A152" s="219"/>
      <c r="B152" s="220"/>
      <c r="C152" s="268" t="s">
        <v>457</v>
      </c>
      <c r="D152" s="259"/>
      <c r="E152" s="260">
        <v>1.75</v>
      </c>
      <c r="F152" s="222"/>
      <c r="G152" s="222"/>
      <c r="H152" s="222"/>
      <c r="I152" s="222"/>
      <c r="J152" s="222"/>
      <c r="K152" s="222"/>
      <c r="L152" s="222"/>
      <c r="M152" s="222"/>
      <c r="N152" s="222"/>
      <c r="O152" s="222"/>
      <c r="P152" s="222"/>
      <c r="Q152" s="222"/>
      <c r="R152" s="222"/>
      <c r="S152" s="222"/>
      <c r="T152" s="222"/>
      <c r="U152" s="222"/>
      <c r="V152" s="222"/>
      <c r="W152" s="222"/>
      <c r="X152" s="222"/>
      <c r="Y152" s="212"/>
      <c r="Z152" s="212"/>
      <c r="AA152" s="212"/>
      <c r="AB152" s="212"/>
      <c r="AC152" s="212"/>
      <c r="AD152" s="212"/>
      <c r="AE152" s="212"/>
      <c r="AF152" s="212"/>
      <c r="AG152" s="212" t="s">
        <v>290</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5">
      <c r="A153" s="219"/>
      <c r="B153" s="220"/>
      <c r="C153" s="268" t="s">
        <v>458</v>
      </c>
      <c r="D153" s="259"/>
      <c r="E153" s="260">
        <v>-54.6</v>
      </c>
      <c r="F153" s="222"/>
      <c r="G153" s="222"/>
      <c r="H153" s="222"/>
      <c r="I153" s="222"/>
      <c r="J153" s="222"/>
      <c r="K153" s="222"/>
      <c r="L153" s="222"/>
      <c r="M153" s="222"/>
      <c r="N153" s="222"/>
      <c r="O153" s="222"/>
      <c r="P153" s="222"/>
      <c r="Q153" s="222"/>
      <c r="R153" s="222"/>
      <c r="S153" s="222"/>
      <c r="T153" s="222"/>
      <c r="U153" s="222"/>
      <c r="V153" s="222"/>
      <c r="W153" s="222"/>
      <c r="X153" s="222"/>
      <c r="Y153" s="212"/>
      <c r="Z153" s="212"/>
      <c r="AA153" s="212"/>
      <c r="AB153" s="212"/>
      <c r="AC153" s="212"/>
      <c r="AD153" s="212"/>
      <c r="AE153" s="212"/>
      <c r="AF153" s="212"/>
      <c r="AG153" s="212" t="s">
        <v>290</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20.399999999999999" outlineLevel="1" x14ac:dyDescent="0.25">
      <c r="A154" s="235">
        <v>33</v>
      </c>
      <c r="B154" s="236" t="s">
        <v>459</v>
      </c>
      <c r="C154" s="253" t="s">
        <v>460</v>
      </c>
      <c r="D154" s="237" t="s">
        <v>309</v>
      </c>
      <c r="E154" s="238">
        <v>570.14</v>
      </c>
      <c r="F154" s="239"/>
      <c r="G154" s="240">
        <f>ROUND(E154*F154,2)</f>
        <v>0</v>
      </c>
      <c r="H154" s="239"/>
      <c r="I154" s="240">
        <f>ROUND(E154*H154,2)</f>
        <v>0</v>
      </c>
      <c r="J154" s="239"/>
      <c r="K154" s="240">
        <f>ROUND(E154*J154,2)</f>
        <v>0</v>
      </c>
      <c r="L154" s="240">
        <v>21</v>
      </c>
      <c r="M154" s="240">
        <f>G154*(1+L154/100)</f>
        <v>0</v>
      </c>
      <c r="N154" s="240">
        <v>1.5740000000000001E-2</v>
      </c>
      <c r="O154" s="240">
        <f>ROUND(E154*N154,2)</f>
        <v>8.9700000000000006</v>
      </c>
      <c r="P154" s="240">
        <v>0</v>
      </c>
      <c r="Q154" s="240">
        <f>ROUND(E154*P154,2)</f>
        <v>0</v>
      </c>
      <c r="R154" s="240" t="s">
        <v>319</v>
      </c>
      <c r="S154" s="240" t="s">
        <v>263</v>
      </c>
      <c r="T154" s="241" t="s">
        <v>263</v>
      </c>
      <c r="U154" s="222">
        <v>0.33481</v>
      </c>
      <c r="V154" s="222">
        <f>ROUND(E154*U154,2)</f>
        <v>190.89</v>
      </c>
      <c r="W154" s="222"/>
      <c r="X154" s="222" t="s">
        <v>285</v>
      </c>
      <c r="Y154" s="212"/>
      <c r="Z154" s="212"/>
      <c r="AA154" s="212"/>
      <c r="AB154" s="212"/>
      <c r="AC154" s="212"/>
      <c r="AD154" s="212"/>
      <c r="AE154" s="212"/>
      <c r="AF154" s="212"/>
      <c r="AG154" s="212" t="s">
        <v>286</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5">
      <c r="A155" s="219"/>
      <c r="B155" s="220"/>
      <c r="C155" s="254" t="s">
        <v>461</v>
      </c>
      <c r="D155" s="243"/>
      <c r="E155" s="243"/>
      <c r="F155" s="243"/>
      <c r="G155" s="243"/>
      <c r="H155" s="222"/>
      <c r="I155" s="222"/>
      <c r="J155" s="222"/>
      <c r="K155" s="222"/>
      <c r="L155" s="222"/>
      <c r="M155" s="222"/>
      <c r="N155" s="222"/>
      <c r="O155" s="222"/>
      <c r="P155" s="222"/>
      <c r="Q155" s="222"/>
      <c r="R155" s="222"/>
      <c r="S155" s="222"/>
      <c r="T155" s="222"/>
      <c r="U155" s="222"/>
      <c r="V155" s="222"/>
      <c r="W155" s="222"/>
      <c r="X155" s="222"/>
      <c r="Y155" s="212"/>
      <c r="Z155" s="212"/>
      <c r="AA155" s="212"/>
      <c r="AB155" s="212"/>
      <c r="AC155" s="212"/>
      <c r="AD155" s="212"/>
      <c r="AE155" s="212"/>
      <c r="AF155" s="212"/>
      <c r="AG155" s="212" t="s">
        <v>268</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5">
      <c r="A156" s="219"/>
      <c r="B156" s="220"/>
      <c r="C156" s="268" t="s">
        <v>410</v>
      </c>
      <c r="D156" s="259"/>
      <c r="E156" s="260">
        <v>598.32000000000005</v>
      </c>
      <c r="F156" s="222"/>
      <c r="G156" s="222"/>
      <c r="H156" s="222"/>
      <c r="I156" s="222"/>
      <c r="J156" s="222"/>
      <c r="K156" s="222"/>
      <c r="L156" s="222"/>
      <c r="M156" s="222"/>
      <c r="N156" s="222"/>
      <c r="O156" s="222"/>
      <c r="P156" s="222"/>
      <c r="Q156" s="222"/>
      <c r="R156" s="222"/>
      <c r="S156" s="222"/>
      <c r="T156" s="222"/>
      <c r="U156" s="222"/>
      <c r="V156" s="222"/>
      <c r="W156" s="222"/>
      <c r="X156" s="222"/>
      <c r="Y156" s="212"/>
      <c r="Z156" s="212"/>
      <c r="AA156" s="212"/>
      <c r="AB156" s="212"/>
      <c r="AC156" s="212"/>
      <c r="AD156" s="212"/>
      <c r="AE156" s="212"/>
      <c r="AF156" s="212"/>
      <c r="AG156" s="212" t="s">
        <v>290</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5">
      <c r="A157" s="219"/>
      <c r="B157" s="220"/>
      <c r="C157" s="268" t="s">
        <v>411</v>
      </c>
      <c r="D157" s="259"/>
      <c r="E157" s="260">
        <v>7.35</v>
      </c>
      <c r="F157" s="222"/>
      <c r="G157" s="222"/>
      <c r="H157" s="222"/>
      <c r="I157" s="222"/>
      <c r="J157" s="222"/>
      <c r="K157" s="222"/>
      <c r="L157" s="222"/>
      <c r="M157" s="222"/>
      <c r="N157" s="222"/>
      <c r="O157" s="222"/>
      <c r="P157" s="222"/>
      <c r="Q157" s="222"/>
      <c r="R157" s="222"/>
      <c r="S157" s="222"/>
      <c r="T157" s="222"/>
      <c r="U157" s="222"/>
      <c r="V157" s="222"/>
      <c r="W157" s="222"/>
      <c r="X157" s="222"/>
      <c r="Y157" s="212"/>
      <c r="Z157" s="212"/>
      <c r="AA157" s="212"/>
      <c r="AB157" s="212"/>
      <c r="AC157" s="212"/>
      <c r="AD157" s="212"/>
      <c r="AE157" s="212"/>
      <c r="AF157" s="212"/>
      <c r="AG157" s="212" t="s">
        <v>290</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5">
      <c r="A158" s="219"/>
      <c r="B158" s="220"/>
      <c r="C158" s="268" t="s">
        <v>412</v>
      </c>
      <c r="D158" s="259"/>
      <c r="E158" s="260">
        <v>-35.53</v>
      </c>
      <c r="F158" s="222"/>
      <c r="G158" s="222"/>
      <c r="H158" s="222"/>
      <c r="I158" s="222"/>
      <c r="J158" s="222"/>
      <c r="K158" s="222"/>
      <c r="L158" s="222"/>
      <c r="M158" s="222"/>
      <c r="N158" s="222"/>
      <c r="O158" s="222"/>
      <c r="P158" s="222"/>
      <c r="Q158" s="222"/>
      <c r="R158" s="222"/>
      <c r="S158" s="222"/>
      <c r="T158" s="222"/>
      <c r="U158" s="222"/>
      <c r="V158" s="222"/>
      <c r="W158" s="222"/>
      <c r="X158" s="222"/>
      <c r="Y158" s="212"/>
      <c r="Z158" s="212"/>
      <c r="AA158" s="212"/>
      <c r="AB158" s="212"/>
      <c r="AC158" s="212"/>
      <c r="AD158" s="212"/>
      <c r="AE158" s="212"/>
      <c r="AF158" s="212"/>
      <c r="AG158" s="212" t="s">
        <v>290</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5">
      <c r="A159" s="235">
        <v>34</v>
      </c>
      <c r="B159" s="236" t="s">
        <v>462</v>
      </c>
      <c r="C159" s="253" t="s">
        <v>463</v>
      </c>
      <c r="D159" s="237" t="s">
        <v>309</v>
      </c>
      <c r="E159" s="238">
        <v>22.68</v>
      </c>
      <c r="F159" s="239"/>
      <c r="G159" s="240">
        <f>ROUND(E159*F159,2)</f>
        <v>0</v>
      </c>
      <c r="H159" s="239"/>
      <c r="I159" s="240">
        <f>ROUND(E159*H159,2)</f>
        <v>0</v>
      </c>
      <c r="J159" s="239"/>
      <c r="K159" s="240">
        <f>ROUND(E159*J159,2)</f>
        <v>0</v>
      </c>
      <c r="L159" s="240">
        <v>21</v>
      </c>
      <c r="M159" s="240">
        <f>G159*(1+L159/100)</f>
        <v>0</v>
      </c>
      <c r="N159" s="240">
        <v>5.3690000000000002E-2</v>
      </c>
      <c r="O159" s="240">
        <f>ROUND(E159*N159,2)</f>
        <v>1.22</v>
      </c>
      <c r="P159" s="240">
        <v>0</v>
      </c>
      <c r="Q159" s="240">
        <f>ROUND(E159*P159,2)</f>
        <v>0</v>
      </c>
      <c r="R159" s="240" t="s">
        <v>319</v>
      </c>
      <c r="S159" s="240" t="s">
        <v>263</v>
      </c>
      <c r="T159" s="241" t="s">
        <v>263</v>
      </c>
      <c r="U159" s="222">
        <v>1.17717</v>
      </c>
      <c r="V159" s="222">
        <f>ROUND(E159*U159,2)</f>
        <v>26.7</v>
      </c>
      <c r="W159" s="222"/>
      <c r="X159" s="222" t="s">
        <v>285</v>
      </c>
      <c r="Y159" s="212"/>
      <c r="Z159" s="212"/>
      <c r="AA159" s="212"/>
      <c r="AB159" s="212"/>
      <c r="AC159" s="212"/>
      <c r="AD159" s="212"/>
      <c r="AE159" s="212"/>
      <c r="AF159" s="212"/>
      <c r="AG159" s="212" t="s">
        <v>286</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5">
      <c r="A160" s="219"/>
      <c r="B160" s="220"/>
      <c r="C160" s="267" t="s">
        <v>464</v>
      </c>
      <c r="D160" s="263"/>
      <c r="E160" s="263"/>
      <c r="F160" s="263"/>
      <c r="G160" s="263"/>
      <c r="H160" s="222"/>
      <c r="I160" s="222"/>
      <c r="J160" s="222"/>
      <c r="K160" s="222"/>
      <c r="L160" s="222"/>
      <c r="M160" s="222"/>
      <c r="N160" s="222"/>
      <c r="O160" s="222"/>
      <c r="P160" s="222"/>
      <c r="Q160" s="222"/>
      <c r="R160" s="222"/>
      <c r="S160" s="222"/>
      <c r="T160" s="222"/>
      <c r="U160" s="222"/>
      <c r="V160" s="222"/>
      <c r="W160" s="222"/>
      <c r="X160" s="222"/>
      <c r="Y160" s="212"/>
      <c r="Z160" s="212"/>
      <c r="AA160" s="212"/>
      <c r="AB160" s="212"/>
      <c r="AC160" s="212"/>
      <c r="AD160" s="212"/>
      <c r="AE160" s="212"/>
      <c r="AF160" s="212"/>
      <c r="AG160" s="212" t="s">
        <v>288</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42" t="str">
        <f>C160</f>
        <v>okenního nebo dveřního, z pomocného pracovního lešení o výšce podlahy do 1900 mm a pro zatížení do 1,5 kPa,</v>
      </c>
      <c r="BB160" s="212"/>
      <c r="BC160" s="212"/>
      <c r="BD160" s="212"/>
      <c r="BE160" s="212"/>
      <c r="BF160" s="212"/>
      <c r="BG160" s="212"/>
      <c r="BH160" s="212"/>
    </row>
    <row r="161" spans="1:60" outlineLevel="1" x14ac:dyDescent="0.25">
      <c r="A161" s="219"/>
      <c r="B161" s="220"/>
      <c r="C161" s="268" t="s">
        <v>465</v>
      </c>
      <c r="D161" s="259"/>
      <c r="E161" s="260">
        <v>22.68</v>
      </c>
      <c r="F161" s="222"/>
      <c r="G161" s="222"/>
      <c r="H161" s="222"/>
      <c r="I161" s="222"/>
      <c r="J161" s="222"/>
      <c r="K161" s="222"/>
      <c r="L161" s="222"/>
      <c r="M161" s="222"/>
      <c r="N161" s="222"/>
      <c r="O161" s="222"/>
      <c r="P161" s="222"/>
      <c r="Q161" s="222"/>
      <c r="R161" s="222"/>
      <c r="S161" s="222"/>
      <c r="T161" s="222"/>
      <c r="U161" s="222"/>
      <c r="V161" s="222"/>
      <c r="W161" s="222"/>
      <c r="X161" s="222"/>
      <c r="Y161" s="212"/>
      <c r="Z161" s="212"/>
      <c r="AA161" s="212"/>
      <c r="AB161" s="212"/>
      <c r="AC161" s="212"/>
      <c r="AD161" s="212"/>
      <c r="AE161" s="212"/>
      <c r="AF161" s="212"/>
      <c r="AG161" s="212" t="s">
        <v>290</v>
      </c>
      <c r="AH161" s="212">
        <v>0</v>
      </c>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x14ac:dyDescent="0.25">
      <c r="A162" s="225" t="s">
        <v>258</v>
      </c>
      <c r="B162" s="226" t="s">
        <v>173</v>
      </c>
      <c r="C162" s="252" t="s">
        <v>174</v>
      </c>
      <c r="D162" s="227"/>
      <c r="E162" s="228"/>
      <c r="F162" s="229"/>
      <c r="G162" s="229">
        <f>SUMIF(AG163:AG223,"&lt;&gt;NOR",G163:G223)</f>
        <v>0</v>
      </c>
      <c r="H162" s="229"/>
      <c r="I162" s="229">
        <f>SUM(I163:I223)</f>
        <v>0</v>
      </c>
      <c r="J162" s="229"/>
      <c r="K162" s="229">
        <f>SUM(K163:K223)</f>
        <v>0</v>
      </c>
      <c r="L162" s="229"/>
      <c r="M162" s="229">
        <f>SUM(M163:M223)</f>
        <v>0</v>
      </c>
      <c r="N162" s="229"/>
      <c r="O162" s="229">
        <f>SUM(O163:O223)</f>
        <v>31.240000000000002</v>
      </c>
      <c r="P162" s="229"/>
      <c r="Q162" s="229">
        <f>SUM(Q163:Q223)</f>
        <v>0</v>
      </c>
      <c r="R162" s="229"/>
      <c r="S162" s="229"/>
      <c r="T162" s="230"/>
      <c r="U162" s="224"/>
      <c r="V162" s="224">
        <f>SUM(V163:V223)</f>
        <v>780.20999999999992</v>
      </c>
      <c r="W162" s="224"/>
      <c r="X162" s="224"/>
      <c r="AG162" t="s">
        <v>259</v>
      </c>
    </row>
    <row r="163" spans="1:60" outlineLevel="1" x14ac:dyDescent="0.25">
      <c r="A163" s="235">
        <v>35</v>
      </c>
      <c r="B163" s="236" t="s">
        <v>466</v>
      </c>
      <c r="C163" s="253" t="s">
        <v>467</v>
      </c>
      <c r="D163" s="237" t="s">
        <v>314</v>
      </c>
      <c r="E163" s="238">
        <v>214.2</v>
      </c>
      <c r="F163" s="239"/>
      <c r="G163" s="240">
        <f>ROUND(E163*F163,2)</f>
        <v>0</v>
      </c>
      <c r="H163" s="239"/>
      <c r="I163" s="240">
        <f>ROUND(E163*H163,2)</f>
        <v>0</v>
      </c>
      <c r="J163" s="239"/>
      <c r="K163" s="240">
        <f>ROUND(E163*J163,2)</f>
        <v>0</v>
      </c>
      <c r="L163" s="240">
        <v>21</v>
      </c>
      <c r="M163" s="240">
        <f>G163*(1+L163/100)</f>
        <v>0</v>
      </c>
      <c r="N163" s="240">
        <v>2.3000000000000001E-4</v>
      </c>
      <c r="O163" s="240">
        <f>ROUND(E163*N163,2)</f>
        <v>0.05</v>
      </c>
      <c r="P163" s="240">
        <v>0</v>
      </c>
      <c r="Q163" s="240">
        <f>ROUND(E163*P163,2)</f>
        <v>0</v>
      </c>
      <c r="R163" s="240" t="s">
        <v>324</v>
      </c>
      <c r="S163" s="240" t="s">
        <v>263</v>
      </c>
      <c r="T163" s="241" t="s">
        <v>263</v>
      </c>
      <c r="U163" s="222">
        <v>0.05</v>
      </c>
      <c r="V163" s="222">
        <f>ROUND(E163*U163,2)</f>
        <v>10.71</v>
      </c>
      <c r="W163" s="222"/>
      <c r="X163" s="222" t="s">
        <v>285</v>
      </c>
      <c r="Y163" s="212"/>
      <c r="Z163" s="212"/>
      <c r="AA163" s="212"/>
      <c r="AB163" s="212"/>
      <c r="AC163" s="212"/>
      <c r="AD163" s="212"/>
      <c r="AE163" s="212"/>
      <c r="AF163" s="212"/>
      <c r="AG163" s="212" t="s">
        <v>286</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5">
      <c r="A164" s="219"/>
      <c r="B164" s="220"/>
      <c r="C164" s="267" t="s">
        <v>432</v>
      </c>
      <c r="D164" s="263"/>
      <c r="E164" s="263"/>
      <c r="F164" s="263"/>
      <c r="G164" s="263"/>
      <c r="H164" s="222"/>
      <c r="I164" s="222"/>
      <c r="J164" s="222"/>
      <c r="K164" s="222"/>
      <c r="L164" s="222"/>
      <c r="M164" s="222"/>
      <c r="N164" s="222"/>
      <c r="O164" s="222"/>
      <c r="P164" s="222"/>
      <c r="Q164" s="222"/>
      <c r="R164" s="222"/>
      <c r="S164" s="222"/>
      <c r="T164" s="222"/>
      <c r="U164" s="222"/>
      <c r="V164" s="222"/>
      <c r="W164" s="222"/>
      <c r="X164" s="222"/>
      <c r="Y164" s="212"/>
      <c r="Z164" s="212"/>
      <c r="AA164" s="212"/>
      <c r="AB164" s="212"/>
      <c r="AC164" s="212"/>
      <c r="AD164" s="212"/>
      <c r="AE164" s="212"/>
      <c r="AF164" s="212"/>
      <c r="AG164" s="212" t="s">
        <v>288</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5">
      <c r="A165" s="219"/>
      <c r="B165" s="220"/>
      <c r="C165" s="268" t="s">
        <v>416</v>
      </c>
      <c r="D165" s="259"/>
      <c r="E165" s="260"/>
      <c r="F165" s="222"/>
      <c r="G165" s="222"/>
      <c r="H165" s="222"/>
      <c r="I165" s="222"/>
      <c r="J165" s="222"/>
      <c r="K165" s="222"/>
      <c r="L165" s="222"/>
      <c r="M165" s="222"/>
      <c r="N165" s="222"/>
      <c r="O165" s="222"/>
      <c r="P165" s="222"/>
      <c r="Q165" s="222"/>
      <c r="R165" s="222"/>
      <c r="S165" s="222"/>
      <c r="T165" s="222"/>
      <c r="U165" s="222"/>
      <c r="V165" s="222"/>
      <c r="W165" s="222"/>
      <c r="X165" s="222"/>
      <c r="Y165" s="212"/>
      <c r="Z165" s="212"/>
      <c r="AA165" s="212"/>
      <c r="AB165" s="212"/>
      <c r="AC165" s="212"/>
      <c r="AD165" s="212"/>
      <c r="AE165" s="212"/>
      <c r="AF165" s="212"/>
      <c r="AG165" s="212" t="s">
        <v>290</v>
      </c>
      <c r="AH165" s="212">
        <v>0</v>
      </c>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5">
      <c r="A166" s="219"/>
      <c r="B166" s="220"/>
      <c r="C166" s="268" t="s">
        <v>433</v>
      </c>
      <c r="D166" s="259"/>
      <c r="E166" s="260">
        <v>11.86</v>
      </c>
      <c r="F166" s="222"/>
      <c r="G166" s="222"/>
      <c r="H166" s="222"/>
      <c r="I166" s="222"/>
      <c r="J166" s="222"/>
      <c r="K166" s="222"/>
      <c r="L166" s="222"/>
      <c r="M166" s="222"/>
      <c r="N166" s="222"/>
      <c r="O166" s="222"/>
      <c r="P166" s="222"/>
      <c r="Q166" s="222"/>
      <c r="R166" s="222"/>
      <c r="S166" s="222"/>
      <c r="T166" s="222"/>
      <c r="U166" s="222"/>
      <c r="V166" s="222"/>
      <c r="W166" s="222"/>
      <c r="X166" s="222"/>
      <c r="Y166" s="212"/>
      <c r="Z166" s="212"/>
      <c r="AA166" s="212"/>
      <c r="AB166" s="212"/>
      <c r="AC166" s="212"/>
      <c r="AD166" s="212"/>
      <c r="AE166" s="212"/>
      <c r="AF166" s="212"/>
      <c r="AG166" s="212" t="s">
        <v>290</v>
      </c>
      <c r="AH166" s="212">
        <v>0</v>
      </c>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5">
      <c r="A167" s="219"/>
      <c r="B167" s="220"/>
      <c r="C167" s="268" t="s">
        <v>434</v>
      </c>
      <c r="D167" s="259"/>
      <c r="E167" s="260">
        <v>10.88</v>
      </c>
      <c r="F167" s="222"/>
      <c r="G167" s="222"/>
      <c r="H167" s="222"/>
      <c r="I167" s="222"/>
      <c r="J167" s="222"/>
      <c r="K167" s="222"/>
      <c r="L167" s="222"/>
      <c r="M167" s="222"/>
      <c r="N167" s="222"/>
      <c r="O167" s="222"/>
      <c r="P167" s="222"/>
      <c r="Q167" s="222"/>
      <c r="R167" s="222"/>
      <c r="S167" s="222"/>
      <c r="T167" s="222"/>
      <c r="U167" s="222"/>
      <c r="V167" s="222"/>
      <c r="W167" s="222"/>
      <c r="X167" s="222"/>
      <c r="Y167" s="212"/>
      <c r="Z167" s="212"/>
      <c r="AA167" s="212"/>
      <c r="AB167" s="212"/>
      <c r="AC167" s="212"/>
      <c r="AD167" s="212"/>
      <c r="AE167" s="212"/>
      <c r="AF167" s="212"/>
      <c r="AG167" s="212" t="s">
        <v>290</v>
      </c>
      <c r="AH167" s="212">
        <v>0</v>
      </c>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5">
      <c r="A168" s="219"/>
      <c r="B168" s="220"/>
      <c r="C168" s="268" t="s">
        <v>435</v>
      </c>
      <c r="D168" s="259"/>
      <c r="E168" s="260">
        <v>10.88</v>
      </c>
      <c r="F168" s="222"/>
      <c r="G168" s="222"/>
      <c r="H168" s="222"/>
      <c r="I168" s="222"/>
      <c r="J168" s="222"/>
      <c r="K168" s="222"/>
      <c r="L168" s="222"/>
      <c r="M168" s="222"/>
      <c r="N168" s="222"/>
      <c r="O168" s="222"/>
      <c r="P168" s="222"/>
      <c r="Q168" s="222"/>
      <c r="R168" s="222"/>
      <c r="S168" s="222"/>
      <c r="T168" s="222"/>
      <c r="U168" s="222"/>
      <c r="V168" s="222"/>
      <c r="W168" s="222"/>
      <c r="X168" s="222"/>
      <c r="Y168" s="212"/>
      <c r="Z168" s="212"/>
      <c r="AA168" s="212"/>
      <c r="AB168" s="212"/>
      <c r="AC168" s="212"/>
      <c r="AD168" s="212"/>
      <c r="AE168" s="212"/>
      <c r="AF168" s="212"/>
      <c r="AG168" s="212" t="s">
        <v>290</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1" x14ac:dyDescent="0.25">
      <c r="A169" s="219"/>
      <c r="B169" s="220"/>
      <c r="C169" s="268" t="s">
        <v>468</v>
      </c>
      <c r="D169" s="259"/>
      <c r="E169" s="260">
        <v>152.88</v>
      </c>
      <c r="F169" s="222"/>
      <c r="G169" s="222"/>
      <c r="H169" s="222"/>
      <c r="I169" s="222"/>
      <c r="J169" s="222"/>
      <c r="K169" s="222"/>
      <c r="L169" s="222"/>
      <c r="M169" s="222"/>
      <c r="N169" s="222"/>
      <c r="O169" s="222"/>
      <c r="P169" s="222"/>
      <c r="Q169" s="222"/>
      <c r="R169" s="222"/>
      <c r="S169" s="222"/>
      <c r="T169" s="222"/>
      <c r="U169" s="222"/>
      <c r="V169" s="222"/>
      <c r="W169" s="222"/>
      <c r="X169" s="222"/>
      <c r="Y169" s="212"/>
      <c r="Z169" s="212"/>
      <c r="AA169" s="212"/>
      <c r="AB169" s="212"/>
      <c r="AC169" s="212"/>
      <c r="AD169" s="212"/>
      <c r="AE169" s="212"/>
      <c r="AF169" s="212"/>
      <c r="AG169" s="212" t="s">
        <v>290</v>
      </c>
      <c r="AH169" s="212">
        <v>0</v>
      </c>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5">
      <c r="A170" s="219"/>
      <c r="B170" s="220"/>
      <c r="C170" s="268" t="s">
        <v>437</v>
      </c>
      <c r="D170" s="259"/>
      <c r="E170" s="260">
        <v>6.14</v>
      </c>
      <c r="F170" s="222"/>
      <c r="G170" s="222"/>
      <c r="H170" s="222"/>
      <c r="I170" s="222"/>
      <c r="J170" s="222"/>
      <c r="K170" s="222"/>
      <c r="L170" s="222"/>
      <c r="M170" s="222"/>
      <c r="N170" s="222"/>
      <c r="O170" s="222"/>
      <c r="P170" s="222"/>
      <c r="Q170" s="222"/>
      <c r="R170" s="222"/>
      <c r="S170" s="222"/>
      <c r="T170" s="222"/>
      <c r="U170" s="222"/>
      <c r="V170" s="222"/>
      <c r="W170" s="222"/>
      <c r="X170" s="222"/>
      <c r="Y170" s="212"/>
      <c r="Z170" s="212"/>
      <c r="AA170" s="212"/>
      <c r="AB170" s="212"/>
      <c r="AC170" s="212"/>
      <c r="AD170" s="212"/>
      <c r="AE170" s="212"/>
      <c r="AF170" s="212"/>
      <c r="AG170" s="212" t="s">
        <v>290</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5">
      <c r="A171" s="219"/>
      <c r="B171" s="220"/>
      <c r="C171" s="268" t="s">
        <v>438</v>
      </c>
      <c r="D171" s="259"/>
      <c r="E171" s="260">
        <v>5.52</v>
      </c>
      <c r="F171" s="222"/>
      <c r="G171" s="222"/>
      <c r="H171" s="222"/>
      <c r="I171" s="222"/>
      <c r="J171" s="222"/>
      <c r="K171" s="222"/>
      <c r="L171" s="222"/>
      <c r="M171" s="222"/>
      <c r="N171" s="222"/>
      <c r="O171" s="222"/>
      <c r="P171" s="222"/>
      <c r="Q171" s="222"/>
      <c r="R171" s="222"/>
      <c r="S171" s="222"/>
      <c r="T171" s="222"/>
      <c r="U171" s="222"/>
      <c r="V171" s="222"/>
      <c r="W171" s="222"/>
      <c r="X171" s="222"/>
      <c r="Y171" s="212"/>
      <c r="Z171" s="212"/>
      <c r="AA171" s="212"/>
      <c r="AB171" s="212"/>
      <c r="AC171" s="212"/>
      <c r="AD171" s="212"/>
      <c r="AE171" s="212"/>
      <c r="AF171" s="212"/>
      <c r="AG171" s="212" t="s">
        <v>290</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5">
      <c r="A172" s="219"/>
      <c r="B172" s="220"/>
      <c r="C172" s="268" t="s">
        <v>439</v>
      </c>
      <c r="D172" s="259"/>
      <c r="E172" s="260">
        <v>5.44</v>
      </c>
      <c r="F172" s="222"/>
      <c r="G172" s="222"/>
      <c r="H172" s="222"/>
      <c r="I172" s="222"/>
      <c r="J172" s="222"/>
      <c r="K172" s="222"/>
      <c r="L172" s="222"/>
      <c r="M172" s="222"/>
      <c r="N172" s="222"/>
      <c r="O172" s="222"/>
      <c r="P172" s="222"/>
      <c r="Q172" s="222"/>
      <c r="R172" s="222"/>
      <c r="S172" s="222"/>
      <c r="T172" s="222"/>
      <c r="U172" s="222"/>
      <c r="V172" s="222"/>
      <c r="W172" s="222"/>
      <c r="X172" s="222"/>
      <c r="Y172" s="212"/>
      <c r="Z172" s="212"/>
      <c r="AA172" s="212"/>
      <c r="AB172" s="212"/>
      <c r="AC172" s="212"/>
      <c r="AD172" s="212"/>
      <c r="AE172" s="212"/>
      <c r="AF172" s="212"/>
      <c r="AG172" s="212" t="s">
        <v>290</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5">
      <c r="A173" s="219"/>
      <c r="B173" s="220"/>
      <c r="C173" s="268" t="s">
        <v>440</v>
      </c>
      <c r="D173" s="259"/>
      <c r="E173" s="260">
        <v>10.6</v>
      </c>
      <c r="F173" s="222"/>
      <c r="G173" s="222"/>
      <c r="H173" s="222"/>
      <c r="I173" s="222"/>
      <c r="J173" s="222"/>
      <c r="K173" s="222"/>
      <c r="L173" s="222"/>
      <c r="M173" s="222"/>
      <c r="N173" s="222"/>
      <c r="O173" s="222"/>
      <c r="P173" s="222"/>
      <c r="Q173" s="222"/>
      <c r="R173" s="222"/>
      <c r="S173" s="222"/>
      <c r="T173" s="222"/>
      <c r="U173" s="222"/>
      <c r="V173" s="222"/>
      <c r="W173" s="222"/>
      <c r="X173" s="222"/>
      <c r="Y173" s="212"/>
      <c r="Z173" s="212"/>
      <c r="AA173" s="212"/>
      <c r="AB173" s="212"/>
      <c r="AC173" s="212"/>
      <c r="AD173" s="212"/>
      <c r="AE173" s="212"/>
      <c r="AF173" s="212"/>
      <c r="AG173" s="212" t="s">
        <v>290</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5">
      <c r="A174" s="235">
        <v>36</v>
      </c>
      <c r="B174" s="236" t="s">
        <v>469</v>
      </c>
      <c r="C174" s="253" t="s">
        <v>470</v>
      </c>
      <c r="D174" s="237" t="s">
        <v>309</v>
      </c>
      <c r="E174" s="238">
        <v>81.861599999999996</v>
      </c>
      <c r="F174" s="239"/>
      <c r="G174" s="240">
        <f>ROUND(E174*F174,2)</f>
        <v>0</v>
      </c>
      <c r="H174" s="239"/>
      <c r="I174" s="240">
        <f>ROUND(E174*H174,2)</f>
        <v>0</v>
      </c>
      <c r="J174" s="239"/>
      <c r="K174" s="240">
        <f>ROUND(E174*J174,2)</f>
        <v>0</v>
      </c>
      <c r="L174" s="240">
        <v>21</v>
      </c>
      <c r="M174" s="240">
        <f>G174*(1+L174/100)</f>
        <v>0</v>
      </c>
      <c r="N174" s="240">
        <v>4.0000000000000003E-5</v>
      </c>
      <c r="O174" s="240">
        <f>ROUND(E174*N174,2)</f>
        <v>0</v>
      </c>
      <c r="P174" s="240">
        <v>0</v>
      </c>
      <c r="Q174" s="240">
        <f>ROUND(E174*P174,2)</f>
        <v>0</v>
      </c>
      <c r="R174" s="240" t="s">
        <v>324</v>
      </c>
      <c r="S174" s="240" t="s">
        <v>263</v>
      </c>
      <c r="T174" s="241" t="s">
        <v>263</v>
      </c>
      <c r="U174" s="222">
        <v>7.8E-2</v>
      </c>
      <c r="V174" s="222">
        <f>ROUND(E174*U174,2)</f>
        <v>6.39</v>
      </c>
      <c r="W174" s="222"/>
      <c r="X174" s="222" t="s">
        <v>285</v>
      </c>
      <c r="Y174" s="212"/>
      <c r="Z174" s="212"/>
      <c r="AA174" s="212"/>
      <c r="AB174" s="212"/>
      <c r="AC174" s="212"/>
      <c r="AD174" s="212"/>
      <c r="AE174" s="212"/>
      <c r="AF174" s="212"/>
      <c r="AG174" s="212" t="s">
        <v>286</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ht="21" outlineLevel="1" x14ac:dyDescent="0.25">
      <c r="A175" s="219"/>
      <c r="B175" s="220"/>
      <c r="C175" s="267" t="s">
        <v>471</v>
      </c>
      <c r="D175" s="263"/>
      <c r="E175" s="263"/>
      <c r="F175" s="263"/>
      <c r="G175" s="263"/>
      <c r="H175" s="222"/>
      <c r="I175" s="222"/>
      <c r="J175" s="222"/>
      <c r="K175" s="222"/>
      <c r="L175" s="222"/>
      <c r="M175" s="222"/>
      <c r="N175" s="222"/>
      <c r="O175" s="222"/>
      <c r="P175" s="222"/>
      <c r="Q175" s="222"/>
      <c r="R175" s="222"/>
      <c r="S175" s="222"/>
      <c r="T175" s="222"/>
      <c r="U175" s="222"/>
      <c r="V175" s="222"/>
      <c r="W175" s="222"/>
      <c r="X175" s="222"/>
      <c r="Y175" s="212"/>
      <c r="Z175" s="212"/>
      <c r="AA175" s="212"/>
      <c r="AB175" s="212"/>
      <c r="AC175" s="212"/>
      <c r="AD175" s="212"/>
      <c r="AE175" s="212"/>
      <c r="AF175" s="212"/>
      <c r="AG175" s="212" t="s">
        <v>288</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42" t="str">
        <f>C175</f>
        <v>s rámy a zárubněmi, zábradlí, předmětů oplechování apod., které se zřizují ještě před úpravami povrchu, před jejich znečištěním při úpravách povrchu nástřikem plastických (lepivých) maltovin</v>
      </c>
      <c r="BB175" s="212"/>
      <c r="BC175" s="212"/>
      <c r="BD175" s="212"/>
      <c r="BE175" s="212"/>
      <c r="BF175" s="212"/>
      <c r="BG175" s="212"/>
      <c r="BH175" s="212"/>
    </row>
    <row r="176" spans="1:60" outlineLevel="1" x14ac:dyDescent="0.25">
      <c r="A176" s="219"/>
      <c r="B176" s="220"/>
      <c r="C176" s="268" t="s">
        <v>416</v>
      </c>
      <c r="D176" s="259"/>
      <c r="E176" s="260"/>
      <c r="F176" s="222"/>
      <c r="G176" s="222"/>
      <c r="H176" s="222"/>
      <c r="I176" s="222"/>
      <c r="J176" s="222"/>
      <c r="K176" s="222"/>
      <c r="L176" s="222"/>
      <c r="M176" s="222"/>
      <c r="N176" s="222"/>
      <c r="O176" s="222"/>
      <c r="P176" s="222"/>
      <c r="Q176" s="222"/>
      <c r="R176" s="222"/>
      <c r="S176" s="222"/>
      <c r="T176" s="222"/>
      <c r="U176" s="222"/>
      <c r="V176" s="222"/>
      <c r="W176" s="222"/>
      <c r="X176" s="222"/>
      <c r="Y176" s="212"/>
      <c r="Z176" s="212"/>
      <c r="AA176" s="212"/>
      <c r="AB176" s="212"/>
      <c r="AC176" s="212"/>
      <c r="AD176" s="212"/>
      <c r="AE176" s="212"/>
      <c r="AF176" s="212"/>
      <c r="AG176" s="212" t="s">
        <v>290</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5">
      <c r="A177" s="219"/>
      <c r="B177" s="220"/>
      <c r="C177" s="268" t="s">
        <v>417</v>
      </c>
      <c r="D177" s="259"/>
      <c r="E177" s="260">
        <v>6.6155999999999997</v>
      </c>
      <c r="F177" s="222"/>
      <c r="G177" s="222"/>
      <c r="H177" s="222"/>
      <c r="I177" s="222"/>
      <c r="J177" s="222"/>
      <c r="K177" s="222"/>
      <c r="L177" s="222"/>
      <c r="M177" s="222"/>
      <c r="N177" s="222"/>
      <c r="O177" s="222"/>
      <c r="P177" s="222"/>
      <c r="Q177" s="222"/>
      <c r="R177" s="222"/>
      <c r="S177" s="222"/>
      <c r="T177" s="222"/>
      <c r="U177" s="222"/>
      <c r="V177" s="222"/>
      <c r="W177" s="222"/>
      <c r="X177" s="222"/>
      <c r="Y177" s="212"/>
      <c r="Z177" s="212"/>
      <c r="AA177" s="212"/>
      <c r="AB177" s="212"/>
      <c r="AC177" s="212"/>
      <c r="AD177" s="212"/>
      <c r="AE177" s="212"/>
      <c r="AF177" s="212"/>
      <c r="AG177" s="212" t="s">
        <v>290</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5">
      <c r="A178" s="219"/>
      <c r="B178" s="220"/>
      <c r="C178" s="268" t="s">
        <v>418</v>
      </c>
      <c r="D178" s="259"/>
      <c r="E178" s="260">
        <v>4.4400000000000004</v>
      </c>
      <c r="F178" s="222"/>
      <c r="G178" s="222"/>
      <c r="H178" s="222"/>
      <c r="I178" s="222"/>
      <c r="J178" s="222"/>
      <c r="K178" s="222"/>
      <c r="L178" s="222"/>
      <c r="M178" s="222"/>
      <c r="N178" s="222"/>
      <c r="O178" s="222"/>
      <c r="P178" s="222"/>
      <c r="Q178" s="222"/>
      <c r="R178" s="222"/>
      <c r="S178" s="222"/>
      <c r="T178" s="222"/>
      <c r="U178" s="222"/>
      <c r="V178" s="222"/>
      <c r="W178" s="222"/>
      <c r="X178" s="222"/>
      <c r="Y178" s="212"/>
      <c r="Z178" s="212"/>
      <c r="AA178" s="212"/>
      <c r="AB178" s="212"/>
      <c r="AC178" s="212"/>
      <c r="AD178" s="212"/>
      <c r="AE178" s="212"/>
      <c r="AF178" s="212"/>
      <c r="AG178" s="212" t="s">
        <v>290</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1" x14ac:dyDescent="0.25">
      <c r="A179" s="219"/>
      <c r="B179" s="220"/>
      <c r="C179" s="268" t="s">
        <v>419</v>
      </c>
      <c r="D179" s="259"/>
      <c r="E179" s="260">
        <v>4.4400000000000004</v>
      </c>
      <c r="F179" s="222"/>
      <c r="G179" s="222"/>
      <c r="H179" s="222"/>
      <c r="I179" s="222"/>
      <c r="J179" s="222"/>
      <c r="K179" s="222"/>
      <c r="L179" s="222"/>
      <c r="M179" s="222"/>
      <c r="N179" s="222"/>
      <c r="O179" s="222"/>
      <c r="P179" s="222"/>
      <c r="Q179" s="222"/>
      <c r="R179" s="222"/>
      <c r="S179" s="222"/>
      <c r="T179" s="222"/>
      <c r="U179" s="222"/>
      <c r="V179" s="222"/>
      <c r="W179" s="222"/>
      <c r="X179" s="222"/>
      <c r="Y179" s="212"/>
      <c r="Z179" s="212"/>
      <c r="AA179" s="212"/>
      <c r="AB179" s="212"/>
      <c r="AC179" s="212"/>
      <c r="AD179" s="212"/>
      <c r="AE179" s="212"/>
      <c r="AF179" s="212"/>
      <c r="AG179" s="212" t="s">
        <v>290</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5">
      <c r="A180" s="219"/>
      <c r="B180" s="220"/>
      <c r="C180" s="268" t="s">
        <v>420</v>
      </c>
      <c r="D180" s="259"/>
      <c r="E180" s="260">
        <v>55.44</v>
      </c>
      <c r="F180" s="222"/>
      <c r="G180" s="222"/>
      <c r="H180" s="222"/>
      <c r="I180" s="222"/>
      <c r="J180" s="222"/>
      <c r="K180" s="222"/>
      <c r="L180" s="222"/>
      <c r="M180" s="222"/>
      <c r="N180" s="222"/>
      <c r="O180" s="222"/>
      <c r="P180" s="222"/>
      <c r="Q180" s="222"/>
      <c r="R180" s="222"/>
      <c r="S180" s="222"/>
      <c r="T180" s="222"/>
      <c r="U180" s="222"/>
      <c r="V180" s="222"/>
      <c r="W180" s="222"/>
      <c r="X180" s="222"/>
      <c r="Y180" s="212"/>
      <c r="Z180" s="212"/>
      <c r="AA180" s="212"/>
      <c r="AB180" s="212"/>
      <c r="AC180" s="212"/>
      <c r="AD180" s="212"/>
      <c r="AE180" s="212"/>
      <c r="AF180" s="212"/>
      <c r="AG180" s="212" t="s">
        <v>290</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5">
      <c r="A181" s="219"/>
      <c r="B181" s="220"/>
      <c r="C181" s="268" t="s">
        <v>421</v>
      </c>
      <c r="D181" s="259"/>
      <c r="E181" s="260">
        <v>1.9139999999999999</v>
      </c>
      <c r="F181" s="222"/>
      <c r="G181" s="222"/>
      <c r="H181" s="222"/>
      <c r="I181" s="222"/>
      <c r="J181" s="222"/>
      <c r="K181" s="222"/>
      <c r="L181" s="222"/>
      <c r="M181" s="222"/>
      <c r="N181" s="222"/>
      <c r="O181" s="222"/>
      <c r="P181" s="222"/>
      <c r="Q181" s="222"/>
      <c r="R181" s="222"/>
      <c r="S181" s="222"/>
      <c r="T181" s="222"/>
      <c r="U181" s="222"/>
      <c r="V181" s="222"/>
      <c r="W181" s="222"/>
      <c r="X181" s="222"/>
      <c r="Y181" s="212"/>
      <c r="Z181" s="212"/>
      <c r="AA181" s="212"/>
      <c r="AB181" s="212"/>
      <c r="AC181" s="212"/>
      <c r="AD181" s="212"/>
      <c r="AE181" s="212"/>
      <c r="AF181" s="212"/>
      <c r="AG181" s="212" t="s">
        <v>290</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1" x14ac:dyDescent="0.25">
      <c r="A182" s="219"/>
      <c r="B182" s="220"/>
      <c r="C182" s="268" t="s">
        <v>422</v>
      </c>
      <c r="D182" s="259"/>
      <c r="E182" s="260">
        <v>1.6928000000000001</v>
      </c>
      <c r="F182" s="222"/>
      <c r="G182" s="222"/>
      <c r="H182" s="222"/>
      <c r="I182" s="222"/>
      <c r="J182" s="222"/>
      <c r="K182" s="222"/>
      <c r="L182" s="222"/>
      <c r="M182" s="222"/>
      <c r="N182" s="222"/>
      <c r="O182" s="222"/>
      <c r="P182" s="222"/>
      <c r="Q182" s="222"/>
      <c r="R182" s="222"/>
      <c r="S182" s="222"/>
      <c r="T182" s="222"/>
      <c r="U182" s="222"/>
      <c r="V182" s="222"/>
      <c r="W182" s="222"/>
      <c r="X182" s="222"/>
      <c r="Y182" s="212"/>
      <c r="Z182" s="212"/>
      <c r="AA182" s="212"/>
      <c r="AB182" s="212"/>
      <c r="AC182" s="212"/>
      <c r="AD182" s="212"/>
      <c r="AE182" s="212"/>
      <c r="AF182" s="212"/>
      <c r="AG182" s="212" t="s">
        <v>290</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5">
      <c r="A183" s="219"/>
      <c r="B183" s="220"/>
      <c r="C183" s="268" t="s">
        <v>423</v>
      </c>
      <c r="D183" s="259"/>
      <c r="E183" s="260">
        <v>1.6192</v>
      </c>
      <c r="F183" s="222"/>
      <c r="G183" s="222"/>
      <c r="H183" s="222"/>
      <c r="I183" s="222"/>
      <c r="J183" s="222"/>
      <c r="K183" s="222"/>
      <c r="L183" s="222"/>
      <c r="M183" s="222"/>
      <c r="N183" s="222"/>
      <c r="O183" s="222"/>
      <c r="P183" s="222"/>
      <c r="Q183" s="222"/>
      <c r="R183" s="222"/>
      <c r="S183" s="222"/>
      <c r="T183" s="222"/>
      <c r="U183" s="222"/>
      <c r="V183" s="222"/>
      <c r="W183" s="222"/>
      <c r="X183" s="222"/>
      <c r="Y183" s="212"/>
      <c r="Z183" s="212"/>
      <c r="AA183" s="212"/>
      <c r="AB183" s="212"/>
      <c r="AC183" s="212"/>
      <c r="AD183" s="212"/>
      <c r="AE183" s="212"/>
      <c r="AF183" s="212"/>
      <c r="AG183" s="212" t="s">
        <v>290</v>
      </c>
      <c r="AH183" s="212">
        <v>0</v>
      </c>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1" x14ac:dyDescent="0.25">
      <c r="A184" s="219"/>
      <c r="B184" s="220"/>
      <c r="C184" s="268" t="s">
        <v>424</v>
      </c>
      <c r="D184" s="259"/>
      <c r="E184" s="260">
        <v>5.7</v>
      </c>
      <c r="F184" s="222"/>
      <c r="G184" s="222"/>
      <c r="H184" s="222"/>
      <c r="I184" s="222"/>
      <c r="J184" s="222"/>
      <c r="K184" s="222"/>
      <c r="L184" s="222"/>
      <c r="M184" s="222"/>
      <c r="N184" s="222"/>
      <c r="O184" s="222"/>
      <c r="P184" s="222"/>
      <c r="Q184" s="222"/>
      <c r="R184" s="222"/>
      <c r="S184" s="222"/>
      <c r="T184" s="222"/>
      <c r="U184" s="222"/>
      <c r="V184" s="222"/>
      <c r="W184" s="222"/>
      <c r="X184" s="222"/>
      <c r="Y184" s="212"/>
      <c r="Z184" s="212"/>
      <c r="AA184" s="212"/>
      <c r="AB184" s="212"/>
      <c r="AC184" s="212"/>
      <c r="AD184" s="212"/>
      <c r="AE184" s="212"/>
      <c r="AF184" s="212"/>
      <c r="AG184" s="212" t="s">
        <v>290</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1" x14ac:dyDescent="0.25">
      <c r="A185" s="235">
        <v>37</v>
      </c>
      <c r="B185" s="236" t="s">
        <v>472</v>
      </c>
      <c r="C185" s="253" t="s">
        <v>473</v>
      </c>
      <c r="D185" s="237" t="s">
        <v>309</v>
      </c>
      <c r="E185" s="238">
        <v>345.84440000000001</v>
      </c>
      <c r="F185" s="239"/>
      <c r="G185" s="240">
        <f>ROUND(E185*F185,2)</f>
        <v>0</v>
      </c>
      <c r="H185" s="239"/>
      <c r="I185" s="240">
        <f>ROUND(E185*H185,2)</f>
        <v>0</v>
      </c>
      <c r="J185" s="239"/>
      <c r="K185" s="240">
        <f>ROUND(E185*J185,2)</f>
        <v>0</v>
      </c>
      <c r="L185" s="240">
        <v>21</v>
      </c>
      <c r="M185" s="240">
        <f>G185*(1+L185/100)</f>
        <v>0</v>
      </c>
      <c r="N185" s="240">
        <v>3.5E-4</v>
      </c>
      <c r="O185" s="240">
        <f>ROUND(E185*N185,2)</f>
        <v>0.12</v>
      </c>
      <c r="P185" s="240">
        <v>0</v>
      </c>
      <c r="Q185" s="240">
        <f>ROUND(E185*P185,2)</f>
        <v>0</v>
      </c>
      <c r="R185" s="240" t="s">
        <v>324</v>
      </c>
      <c r="S185" s="240" t="s">
        <v>263</v>
      </c>
      <c r="T185" s="241" t="s">
        <v>263</v>
      </c>
      <c r="U185" s="222">
        <v>7.0000000000000007E-2</v>
      </c>
      <c r="V185" s="222">
        <f>ROUND(E185*U185,2)</f>
        <v>24.21</v>
      </c>
      <c r="W185" s="222"/>
      <c r="X185" s="222" t="s">
        <v>285</v>
      </c>
      <c r="Y185" s="212"/>
      <c r="Z185" s="212"/>
      <c r="AA185" s="212"/>
      <c r="AB185" s="212"/>
      <c r="AC185" s="212"/>
      <c r="AD185" s="212"/>
      <c r="AE185" s="212"/>
      <c r="AF185" s="212"/>
      <c r="AG185" s="212" t="s">
        <v>286</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5">
      <c r="A186" s="219"/>
      <c r="B186" s="220"/>
      <c r="C186" s="268" t="s">
        <v>474</v>
      </c>
      <c r="D186" s="259"/>
      <c r="E186" s="260">
        <v>142.35</v>
      </c>
      <c r="F186" s="222"/>
      <c r="G186" s="222"/>
      <c r="H186" s="222"/>
      <c r="I186" s="222"/>
      <c r="J186" s="222"/>
      <c r="K186" s="222"/>
      <c r="L186" s="222"/>
      <c r="M186" s="222"/>
      <c r="N186" s="222"/>
      <c r="O186" s="222"/>
      <c r="P186" s="222"/>
      <c r="Q186" s="222"/>
      <c r="R186" s="222"/>
      <c r="S186" s="222"/>
      <c r="T186" s="222"/>
      <c r="U186" s="222"/>
      <c r="V186" s="222"/>
      <c r="W186" s="222"/>
      <c r="X186" s="222"/>
      <c r="Y186" s="212"/>
      <c r="Z186" s="212"/>
      <c r="AA186" s="212"/>
      <c r="AB186" s="212"/>
      <c r="AC186" s="212"/>
      <c r="AD186" s="212"/>
      <c r="AE186" s="212"/>
      <c r="AF186" s="212"/>
      <c r="AG186" s="212" t="s">
        <v>290</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5">
      <c r="A187" s="219"/>
      <c r="B187" s="220"/>
      <c r="C187" s="268" t="s">
        <v>475</v>
      </c>
      <c r="D187" s="259"/>
      <c r="E187" s="260">
        <v>21.6</v>
      </c>
      <c r="F187" s="222"/>
      <c r="G187" s="222"/>
      <c r="H187" s="222"/>
      <c r="I187" s="222"/>
      <c r="J187" s="222"/>
      <c r="K187" s="222"/>
      <c r="L187" s="222"/>
      <c r="M187" s="222"/>
      <c r="N187" s="222"/>
      <c r="O187" s="222"/>
      <c r="P187" s="222"/>
      <c r="Q187" s="222"/>
      <c r="R187" s="222"/>
      <c r="S187" s="222"/>
      <c r="T187" s="222"/>
      <c r="U187" s="222"/>
      <c r="V187" s="222"/>
      <c r="W187" s="222"/>
      <c r="X187" s="222"/>
      <c r="Y187" s="212"/>
      <c r="Z187" s="212"/>
      <c r="AA187" s="212"/>
      <c r="AB187" s="212"/>
      <c r="AC187" s="212"/>
      <c r="AD187" s="212"/>
      <c r="AE187" s="212"/>
      <c r="AF187" s="212"/>
      <c r="AG187" s="212" t="s">
        <v>290</v>
      </c>
      <c r="AH187" s="212">
        <v>0</v>
      </c>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5">
      <c r="A188" s="219"/>
      <c r="B188" s="220"/>
      <c r="C188" s="268" t="s">
        <v>476</v>
      </c>
      <c r="D188" s="259"/>
      <c r="E188" s="260">
        <v>149.04</v>
      </c>
      <c r="F188" s="222"/>
      <c r="G188" s="222"/>
      <c r="H188" s="222"/>
      <c r="I188" s="222"/>
      <c r="J188" s="222"/>
      <c r="K188" s="222"/>
      <c r="L188" s="222"/>
      <c r="M188" s="222"/>
      <c r="N188" s="222"/>
      <c r="O188" s="222"/>
      <c r="P188" s="222"/>
      <c r="Q188" s="222"/>
      <c r="R188" s="222"/>
      <c r="S188" s="222"/>
      <c r="T188" s="222"/>
      <c r="U188" s="222"/>
      <c r="V188" s="222"/>
      <c r="W188" s="222"/>
      <c r="X188" s="222"/>
      <c r="Y188" s="212"/>
      <c r="Z188" s="212"/>
      <c r="AA188" s="212"/>
      <c r="AB188" s="212"/>
      <c r="AC188" s="212"/>
      <c r="AD188" s="212"/>
      <c r="AE188" s="212"/>
      <c r="AF188" s="212"/>
      <c r="AG188" s="212" t="s">
        <v>290</v>
      </c>
      <c r="AH188" s="212">
        <v>0</v>
      </c>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5">
      <c r="A189" s="219"/>
      <c r="B189" s="220"/>
      <c r="C189" s="268" t="s">
        <v>477</v>
      </c>
      <c r="D189" s="259"/>
      <c r="E189" s="260">
        <v>44.2</v>
      </c>
      <c r="F189" s="222"/>
      <c r="G189" s="222"/>
      <c r="H189" s="222"/>
      <c r="I189" s="222"/>
      <c r="J189" s="222"/>
      <c r="K189" s="222"/>
      <c r="L189" s="222"/>
      <c r="M189" s="222"/>
      <c r="N189" s="222"/>
      <c r="O189" s="222"/>
      <c r="P189" s="222"/>
      <c r="Q189" s="222"/>
      <c r="R189" s="222"/>
      <c r="S189" s="222"/>
      <c r="T189" s="222"/>
      <c r="U189" s="222"/>
      <c r="V189" s="222"/>
      <c r="W189" s="222"/>
      <c r="X189" s="222"/>
      <c r="Y189" s="212"/>
      <c r="Z189" s="212"/>
      <c r="AA189" s="212"/>
      <c r="AB189" s="212"/>
      <c r="AC189" s="212"/>
      <c r="AD189" s="212"/>
      <c r="AE189" s="212"/>
      <c r="AF189" s="212"/>
      <c r="AG189" s="212" t="s">
        <v>290</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5">
      <c r="A190" s="219"/>
      <c r="B190" s="220"/>
      <c r="C190" s="268" t="s">
        <v>478</v>
      </c>
      <c r="D190" s="259"/>
      <c r="E190" s="260">
        <v>2.2999999999999998</v>
      </c>
      <c r="F190" s="222"/>
      <c r="G190" s="222"/>
      <c r="H190" s="222"/>
      <c r="I190" s="222"/>
      <c r="J190" s="222"/>
      <c r="K190" s="222"/>
      <c r="L190" s="222"/>
      <c r="M190" s="222"/>
      <c r="N190" s="222"/>
      <c r="O190" s="222"/>
      <c r="P190" s="222"/>
      <c r="Q190" s="222"/>
      <c r="R190" s="222"/>
      <c r="S190" s="222"/>
      <c r="T190" s="222"/>
      <c r="U190" s="222"/>
      <c r="V190" s="222"/>
      <c r="W190" s="222"/>
      <c r="X190" s="222"/>
      <c r="Y190" s="212"/>
      <c r="Z190" s="212"/>
      <c r="AA190" s="212"/>
      <c r="AB190" s="212"/>
      <c r="AC190" s="212"/>
      <c r="AD190" s="212"/>
      <c r="AE190" s="212"/>
      <c r="AF190" s="212"/>
      <c r="AG190" s="212" t="s">
        <v>290</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5">
      <c r="A191" s="219"/>
      <c r="B191" s="220"/>
      <c r="C191" s="268" t="s">
        <v>479</v>
      </c>
      <c r="D191" s="259"/>
      <c r="E191" s="260">
        <v>8.6999999999999993</v>
      </c>
      <c r="F191" s="222"/>
      <c r="G191" s="222"/>
      <c r="H191" s="222"/>
      <c r="I191" s="222"/>
      <c r="J191" s="222"/>
      <c r="K191" s="222"/>
      <c r="L191" s="222"/>
      <c r="M191" s="222"/>
      <c r="N191" s="222"/>
      <c r="O191" s="222"/>
      <c r="P191" s="222"/>
      <c r="Q191" s="222"/>
      <c r="R191" s="222"/>
      <c r="S191" s="222"/>
      <c r="T191" s="222"/>
      <c r="U191" s="222"/>
      <c r="V191" s="222"/>
      <c r="W191" s="222"/>
      <c r="X191" s="222"/>
      <c r="Y191" s="212"/>
      <c r="Z191" s="212"/>
      <c r="AA191" s="212"/>
      <c r="AB191" s="212"/>
      <c r="AC191" s="212"/>
      <c r="AD191" s="212"/>
      <c r="AE191" s="212"/>
      <c r="AF191" s="212"/>
      <c r="AG191" s="212" t="s">
        <v>290</v>
      </c>
      <c r="AH191" s="212">
        <v>0</v>
      </c>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1" x14ac:dyDescent="0.25">
      <c r="A192" s="219"/>
      <c r="B192" s="220"/>
      <c r="C192" s="268" t="s">
        <v>480</v>
      </c>
      <c r="D192" s="259"/>
      <c r="E192" s="260">
        <v>-22.345600000000001</v>
      </c>
      <c r="F192" s="222"/>
      <c r="G192" s="222"/>
      <c r="H192" s="222"/>
      <c r="I192" s="222"/>
      <c r="J192" s="222"/>
      <c r="K192" s="222"/>
      <c r="L192" s="222"/>
      <c r="M192" s="222"/>
      <c r="N192" s="222"/>
      <c r="O192" s="222"/>
      <c r="P192" s="222"/>
      <c r="Q192" s="222"/>
      <c r="R192" s="222"/>
      <c r="S192" s="222"/>
      <c r="T192" s="222"/>
      <c r="U192" s="222"/>
      <c r="V192" s="222"/>
      <c r="W192" s="222"/>
      <c r="X192" s="222"/>
      <c r="Y192" s="212"/>
      <c r="Z192" s="212"/>
      <c r="AA192" s="212"/>
      <c r="AB192" s="212"/>
      <c r="AC192" s="212"/>
      <c r="AD192" s="212"/>
      <c r="AE192" s="212"/>
      <c r="AF192" s="212"/>
      <c r="AG192" s="212" t="s">
        <v>290</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5">
      <c r="A193" s="235">
        <v>38</v>
      </c>
      <c r="B193" s="236" t="s">
        <v>481</v>
      </c>
      <c r="C193" s="253" t="s">
        <v>482</v>
      </c>
      <c r="D193" s="237" t="s">
        <v>309</v>
      </c>
      <c r="E193" s="238">
        <v>755.38440000000003</v>
      </c>
      <c r="F193" s="239"/>
      <c r="G193" s="240">
        <f>ROUND(E193*F193,2)</f>
        <v>0</v>
      </c>
      <c r="H193" s="239"/>
      <c r="I193" s="240">
        <f>ROUND(E193*H193,2)</f>
        <v>0</v>
      </c>
      <c r="J193" s="239"/>
      <c r="K193" s="240">
        <f>ROUND(E193*J193,2)</f>
        <v>0</v>
      </c>
      <c r="L193" s="240">
        <v>21</v>
      </c>
      <c r="M193" s="240">
        <f>G193*(1+L193/100)</f>
        <v>0</v>
      </c>
      <c r="N193" s="240">
        <v>5.1000000000000004E-4</v>
      </c>
      <c r="O193" s="240">
        <f>ROUND(E193*N193,2)</f>
        <v>0.39</v>
      </c>
      <c r="P193" s="240">
        <v>0</v>
      </c>
      <c r="Q193" s="240">
        <f>ROUND(E193*P193,2)</f>
        <v>0</v>
      </c>
      <c r="R193" s="240" t="s">
        <v>324</v>
      </c>
      <c r="S193" s="240" t="s">
        <v>263</v>
      </c>
      <c r="T193" s="241" t="s">
        <v>263</v>
      </c>
      <c r="U193" s="222">
        <v>0.21</v>
      </c>
      <c r="V193" s="222">
        <f>ROUND(E193*U193,2)</f>
        <v>158.63</v>
      </c>
      <c r="W193" s="222"/>
      <c r="X193" s="222" t="s">
        <v>285</v>
      </c>
      <c r="Y193" s="212"/>
      <c r="Z193" s="212"/>
      <c r="AA193" s="212"/>
      <c r="AB193" s="212"/>
      <c r="AC193" s="212"/>
      <c r="AD193" s="212"/>
      <c r="AE193" s="212"/>
      <c r="AF193" s="212"/>
      <c r="AG193" s="212" t="s">
        <v>286</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1" x14ac:dyDescent="0.25">
      <c r="A194" s="219"/>
      <c r="B194" s="220"/>
      <c r="C194" s="267" t="s">
        <v>483</v>
      </c>
      <c r="D194" s="263"/>
      <c r="E194" s="263"/>
      <c r="F194" s="263"/>
      <c r="G194" s="263"/>
      <c r="H194" s="222"/>
      <c r="I194" s="222"/>
      <c r="J194" s="222"/>
      <c r="K194" s="222"/>
      <c r="L194" s="222"/>
      <c r="M194" s="222"/>
      <c r="N194" s="222"/>
      <c r="O194" s="222"/>
      <c r="P194" s="222"/>
      <c r="Q194" s="222"/>
      <c r="R194" s="222"/>
      <c r="S194" s="222"/>
      <c r="T194" s="222"/>
      <c r="U194" s="222"/>
      <c r="V194" s="222"/>
      <c r="W194" s="222"/>
      <c r="X194" s="222"/>
      <c r="Y194" s="212"/>
      <c r="Z194" s="212"/>
      <c r="AA194" s="212"/>
      <c r="AB194" s="212"/>
      <c r="AC194" s="212"/>
      <c r="AD194" s="212"/>
      <c r="AE194" s="212"/>
      <c r="AF194" s="212"/>
      <c r="AG194" s="212" t="s">
        <v>288</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5">
      <c r="A195" s="219"/>
      <c r="B195" s="220"/>
      <c r="C195" s="269" t="s">
        <v>484</v>
      </c>
      <c r="D195" s="264"/>
      <c r="E195" s="264"/>
      <c r="F195" s="264"/>
      <c r="G195" s="264"/>
      <c r="H195" s="222"/>
      <c r="I195" s="222"/>
      <c r="J195" s="222"/>
      <c r="K195" s="222"/>
      <c r="L195" s="222"/>
      <c r="M195" s="222"/>
      <c r="N195" s="222"/>
      <c r="O195" s="222"/>
      <c r="P195" s="222"/>
      <c r="Q195" s="222"/>
      <c r="R195" s="222"/>
      <c r="S195" s="222"/>
      <c r="T195" s="222"/>
      <c r="U195" s="222"/>
      <c r="V195" s="222"/>
      <c r="W195" s="222"/>
      <c r="X195" s="222"/>
      <c r="Y195" s="212"/>
      <c r="Z195" s="212"/>
      <c r="AA195" s="212"/>
      <c r="AB195" s="212"/>
      <c r="AC195" s="212"/>
      <c r="AD195" s="212"/>
      <c r="AE195" s="212"/>
      <c r="AF195" s="212"/>
      <c r="AG195" s="212" t="s">
        <v>268</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5">
      <c r="A196" s="219"/>
      <c r="B196" s="220"/>
      <c r="C196" s="268" t="s">
        <v>485</v>
      </c>
      <c r="D196" s="259"/>
      <c r="E196" s="260">
        <v>755.38440000000003</v>
      </c>
      <c r="F196" s="222"/>
      <c r="G196" s="222"/>
      <c r="H196" s="222"/>
      <c r="I196" s="222"/>
      <c r="J196" s="222"/>
      <c r="K196" s="222"/>
      <c r="L196" s="222"/>
      <c r="M196" s="222"/>
      <c r="N196" s="222"/>
      <c r="O196" s="222"/>
      <c r="P196" s="222"/>
      <c r="Q196" s="222"/>
      <c r="R196" s="222"/>
      <c r="S196" s="222"/>
      <c r="T196" s="222"/>
      <c r="U196" s="222"/>
      <c r="V196" s="222"/>
      <c r="W196" s="222"/>
      <c r="X196" s="222"/>
      <c r="Y196" s="212"/>
      <c r="Z196" s="212"/>
      <c r="AA196" s="212"/>
      <c r="AB196" s="212"/>
      <c r="AC196" s="212"/>
      <c r="AD196" s="212"/>
      <c r="AE196" s="212"/>
      <c r="AF196" s="212"/>
      <c r="AG196" s="212" t="s">
        <v>290</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5">
      <c r="A197" s="235">
        <v>39</v>
      </c>
      <c r="B197" s="236" t="s">
        <v>486</v>
      </c>
      <c r="C197" s="253" t="s">
        <v>487</v>
      </c>
      <c r="D197" s="237" t="s">
        <v>309</v>
      </c>
      <c r="E197" s="238">
        <v>348.04</v>
      </c>
      <c r="F197" s="239"/>
      <c r="G197" s="240">
        <f>ROUND(E197*F197,2)</f>
        <v>0</v>
      </c>
      <c r="H197" s="239"/>
      <c r="I197" s="240">
        <f>ROUND(E197*H197,2)</f>
        <v>0</v>
      </c>
      <c r="J197" s="239"/>
      <c r="K197" s="240">
        <f>ROUND(E197*J197,2)</f>
        <v>0</v>
      </c>
      <c r="L197" s="240">
        <v>21</v>
      </c>
      <c r="M197" s="240">
        <f>G197*(1+L197/100)</f>
        <v>0</v>
      </c>
      <c r="N197" s="240">
        <v>5.2580000000000002E-2</v>
      </c>
      <c r="O197" s="240">
        <f>ROUND(E197*N197,2)</f>
        <v>18.3</v>
      </c>
      <c r="P197" s="240">
        <v>0</v>
      </c>
      <c r="Q197" s="240">
        <f>ROUND(E197*P197,2)</f>
        <v>0</v>
      </c>
      <c r="R197" s="240" t="s">
        <v>324</v>
      </c>
      <c r="S197" s="240" t="s">
        <v>263</v>
      </c>
      <c r="T197" s="241" t="s">
        <v>263</v>
      </c>
      <c r="U197" s="222">
        <v>0.91700000000000004</v>
      </c>
      <c r="V197" s="222">
        <f>ROUND(E197*U197,2)</f>
        <v>319.14999999999998</v>
      </c>
      <c r="W197" s="222"/>
      <c r="X197" s="222" t="s">
        <v>285</v>
      </c>
      <c r="Y197" s="212"/>
      <c r="Z197" s="212"/>
      <c r="AA197" s="212"/>
      <c r="AB197" s="212"/>
      <c r="AC197" s="212"/>
      <c r="AD197" s="212"/>
      <c r="AE197" s="212"/>
      <c r="AF197" s="212"/>
      <c r="AG197" s="212" t="s">
        <v>286</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5">
      <c r="A198" s="219"/>
      <c r="B198" s="220"/>
      <c r="C198" s="268" t="s">
        <v>488</v>
      </c>
      <c r="D198" s="259"/>
      <c r="E198" s="260"/>
      <c r="F198" s="222"/>
      <c r="G198" s="222"/>
      <c r="H198" s="222"/>
      <c r="I198" s="222"/>
      <c r="J198" s="222"/>
      <c r="K198" s="222"/>
      <c r="L198" s="222"/>
      <c r="M198" s="222"/>
      <c r="N198" s="222"/>
      <c r="O198" s="222"/>
      <c r="P198" s="222"/>
      <c r="Q198" s="222"/>
      <c r="R198" s="222"/>
      <c r="S198" s="222"/>
      <c r="T198" s="222"/>
      <c r="U198" s="222"/>
      <c r="V198" s="222"/>
      <c r="W198" s="222"/>
      <c r="X198" s="222"/>
      <c r="Y198" s="212"/>
      <c r="Z198" s="212"/>
      <c r="AA198" s="212"/>
      <c r="AB198" s="212"/>
      <c r="AC198" s="212"/>
      <c r="AD198" s="212"/>
      <c r="AE198" s="212"/>
      <c r="AF198" s="212"/>
      <c r="AG198" s="212" t="s">
        <v>290</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1" x14ac:dyDescent="0.25">
      <c r="A199" s="219"/>
      <c r="B199" s="220"/>
      <c r="C199" s="268" t="s">
        <v>489</v>
      </c>
      <c r="D199" s="259"/>
      <c r="E199" s="260">
        <v>387.52</v>
      </c>
      <c r="F199" s="222"/>
      <c r="G199" s="222"/>
      <c r="H199" s="222"/>
      <c r="I199" s="222"/>
      <c r="J199" s="222"/>
      <c r="K199" s="222"/>
      <c r="L199" s="222"/>
      <c r="M199" s="222"/>
      <c r="N199" s="222"/>
      <c r="O199" s="222"/>
      <c r="P199" s="222"/>
      <c r="Q199" s="222"/>
      <c r="R199" s="222"/>
      <c r="S199" s="222"/>
      <c r="T199" s="222"/>
      <c r="U199" s="222"/>
      <c r="V199" s="222"/>
      <c r="W199" s="222"/>
      <c r="X199" s="222"/>
      <c r="Y199" s="212"/>
      <c r="Z199" s="212"/>
      <c r="AA199" s="212"/>
      <c r="AB199" s="212"/>
      <c r="AC199" s="212"/>
      <c r="AD199" s="212"/>
      <c r="AE199" s="212"/>
      <c r="AF199" s="212"/>
      <c r="AG199" s="212" t="s">
        <v>290</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5">
      <c r="A200" s="219"/>
      <c r="B200" s="220"/>
      <c r="C200" s="268" t="s">
        <v>458</v>
      </c>
      <c r="D200" s="259"/>
      <c r="E200" s="260">
        <v>-54.6</v>
      </c>
      <c r="F200" s="222"/>
      <c r="G200" s="222"/>
      <c r="H200" s="222"/>
      <c r="I200" s="222"/>
      <c r="J200" s="222"/>
      <c r="K200" s="222"/>
      <c r="L200" s="222"/>
      <c r="M200" s="222"/>
      <c r="N200" s="222"/>
      <c r="O200" s="222"/>
      <c r="P200" s="222"/>
      <c r="Q200" s="222"/>
      <c r="R200" s="222"/>
      <c r="S200" s="222"/>
      <c r="T200" s="222"/>
      <c r="U200" s="222"/>
      <c r="V200" s="222"/>
      <c r="W200" s="222"/>
      <c r="X200" s="222"/>
      <c r="Y200" s="212"/>
      <c r="Z200" s="212"/>
      <c r="AA200" s="212"/>
      <c r="AB200" s="212"/>
      <c r="AC200" s="212"/>
      <c r="AD200" s="212"/>
      <c r="AE200" s="212"/>
      <c r="AF200" s="212"/>
      <c r="AG200" s="212" t="s">
        <v>290</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5">
      <c r="A201" s="219"/>
      <c r="B201" s="220"/>
      <c r="C201" s="268" t="s">
        <v>490</v>
      </c>
      <c r="D201" s="259"/>
      <c r="E201" s="260">
        <v>15.12</v>
      </c>
      <c r="F201" s="222"/>
      <c r="G201" s="222"/>
      <c r="H201" s="222"/>
      <c r="I201" s="222"/>
      <c r="J201" s="222"/>
      <c r="K201" s="222"/>
      <c r="L201" s="222"/>
      <c r="M201" s="222"/>
      <c r="N201" s="222"/>
      <c r="O201" s="222"/>
      <c r="P201" s="222"/>
      <c r="Q201" s="222"/>
      <c r="R201" s="222"/>
      <c r="S201" s="222"/>
      <c r="T201" s="222"/>
      <c r="U201" s="222"/>
      <c r="V201" s="222"/>
      <c r="W201" s="222"/>
      <c r="X201" s="222"/>
      <c r="Y201" s="212"/>
      <c r="Z201" s="212"/>
      <c r="AA201" s="212"/>
      <c r="AB201" s="212"/>
      <c r="AC201" s="212"/>
      <c r="AD201" s="212"/>
      <c r="AE201" s="212"/>
      <c r="AF201" s="212"/>
      <c r="AG201" s="212" t="s">
        <v>290</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ht="30.6" outlineLevel="1" x14ac:dyDescent="0.25">
      <c r="A202" s="235">
        <v>40</v>
      </c>
      <c r="B202" s="236" t="s">
        <v>491</v>
      </c>
      <c r="C202" s="253" t="s">
        <v>492</v>
      </c>
      <c r="D202" s="237" t="s">
        <v>309</v>
      </c>
      <c r="E202" s="238">
        <v>345.84440000000001</v>
      </c>
      <c r="F202" s="239"/>
      <c r="G202" s="240">
        <f>ROUND(E202*F202,2)</f>
        <v>0</v>
      </c>
      <c r="H202" s="239"/>
      <c r="I202" s="240">
        <f>ROUND(E202*H202,2)</f>
        <v>0</v>
      </c>
      <c r="J202" s="239"/>
      <c r="K202" s="240">
        <f>ROUND(E202*J202,2)</f>
        <v>0</v>
      </c>
      <c r="L202" s="240">
        <v>21</v>
      </c>
      <c r="M202" s="240">
        <f>G202*(1+L202/100)</f>
        <v>0</v>
      </c>
      <c r="N202" s="240">
        <v>2.3210000000000001E-2</v>
      </c>
      <c r="O202" s="240">
        <f>ROUND(E202*N202,2)</f>
        <v>8.0299999999999994</v>
      </c>
      <c r="P202" s="240">
        <v>0</v>
      </c>
      <c r="Q202" s="240">
        <f>ROUND(E202*P202,2)</f>
        <v>0</v>
      </c>
      <c r="R202" s="240" t="s">
        <v>319</v>
      </c>
      <c r="S202" s="240" t="s">
        <v>263</v>
      </c>
      <c r="T202" s="241" t="s">
        <v>263</v>
      </c>
      <c r="U202" s="222">
        <v>0.56884000000000001</v>
      </c>
      <c r="V202" s="222">
        <f>ROUND(E202*U202,2)</f>
        <v>196.73</v>
      </c>
      <c r="W202" s="222"/>
      <c r="X202" s="222" t="s">
        <v>285</v>
      </c>
      <c r="Y202" s="212"/>
      <c r="Z202" s="212"/>
      <c r="AA202" s="212"/>
      <c r="AB202" s="212"/>
      <c r="AC202" s="212"/>
      <c r="AD202" s="212"/>
      <c r="AE202" s="212"/>
      <c r="AF202" s="212"/>
      <c r="AG202" s="212" t="s">
        <v>286</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5">
      <c r="A203" s="219"/>
      <c r="B203" s="220"/>
      <c r="C203" s="267" t="s">
        <v>493</v>
      </c>
      <c r="D203" s="263"/>
      <c r="E203" s="263"/>
      <c r="F203" s="263"/>
      <c r="G203" s="263"/>
      <c r="H203" s="222"/>
      <c r="I203" s="222"/>
      <c r="J203" s="222"/>
      <c r="K203" s="222"/>
      <c r="L203" s="222"/>
      <c r="M203" s="222"/>
      <c r="N203" s="222"/>
      <c r="O203" s="222"/>
      <c r="P203" s="222"/>
      <c r="Q203" s="222"/>
      <c r="R203" s="222"/>
      <c r="S203" s="222"/>
      <c r="T203" s="222"/>
      <c r="U203" s="222"/>
      <c r="V203" s="222"/>
      <c r="W203" s="222"/>
      <c r="X203" s="222"/>
      <c r="Y203" s="212"/>
      <c r="Z203" s="212"/>
      <c r="AA203" s="212"/>
      <c r="AB203" s="212"/>
      <c r="AC203" s="212"/>
      <c r="AD203" s="212"/>
      <c r="AE203" s="212"/>
      <c r="AF203" s="212"/>
      <c r="AG203" s="212" t="s">
        <v>288</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5">
      <c r="A204" s="219"/>
      <c r="B204" s="220"/>
      <c r="C204" s="268" t="s">
        <v>474</v>
      </c>
      <c r="D204" s="259"/>
      <c r="E204" s="260">
        <v>142.35</v>
      </c>
      <c r="F204" s="222"/>
      <c r="G204" s="222"/>
      <c r="H204" s="222"/>
      <c r="I204" s="222"/>
      <c r="J204" s="222"/>
      <c r="K204" s="222"/>
      <c r="L204" s="222"/>
      <c r="M204" s="222"/>
      <c r="N204" s="222"/>
      <c r="O204" s="222"/>
      <c r="P204" s="222"/>
      <c r="Q204" s="222"/>
      <c r="R204" s="222"/>
      <c r="S204" s="222"/>
      <c r="T204" s="222"/>
      <c r="U204" s="222"/>
      <c r="V204" s="222"/>
      <c r="W204" s="222"/>
      <c r="X204" s="222"/>
      <c r="Y204" s="212"/>
      <c r="Z204" s="212"/>
      <c r="AA204" s="212"/>
      <c r="AB204" s="212"/>
      <c r="AC204" s="212"/>
      <c r="AD204" s="212"/>
      <c r="AE204" s="212"/>
      <c r="AF204" s="212"/>
      <c r="AG204" s="212" t="s">
        <v>290</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1" x14ac:dyDescent="0.25">
      <c r="A205" s="219"/>
      <c r="B205" s="220"/>
      <c r="C205" s="268" t="s">
        <v>475</v>
      </c>
      <c r="D205" s="259"/>
      <c r="E205" s="260">
        <v>21.6</v>
      </c>
      <c r="F205" s="222"/>
      <c r="G205" s="222"/>
      <c r="H205" s="222"/>
      <c r="I205" s="222"/>
      <c r="J205" s="222"/>
      <c r="K205" s="222"/>
      <c r="L205" s="222"/>
      <c r="M205" s="222"/>
      <c r="N205" s="222"/>
      <c r="O205" s="222"/>
      <c r="P205" s="222"/>
      <c r="Q205" s="222"/>
      <c r="R205" s="222"/>
      <c r="S205" s="222"/>
      <c r="T205" s="222"/>
      <c r="U205" s="222"/>
      <c r="V205" s="222"/>
      <c r="W205" s="222"/>
      <c r="X205" s="222"/>
      <c r="Y205" s="212"/>
      <c r="Z205" s="212"/>
      <c r="AA205" s="212"/>
      <c r="AB205" s="212"/>
      <c r="AC205" s="212"/>
      <c r="AD205" s="212"/>
      <c r="AE205" s="212"/>
      <c r="AF205" s="212"/>
      <c r="AG205" s="212" t="s">
        <v>290</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1" x14ac:dyDescent="0.25">
      <c r="A206" s="219"/>
      <c r="B206" s="220"/>
      <c r="C206" s="268" t="s">
        <v>476</v>
      </c>
      <c r="D206" s="259"/>
      <c r="E206" s="260">
        <v>149.04</v>
      </c>
      <c r="F206" s="222"/>
      <c r="G206" s="222"/>
      <c r="H206" s="222"/>
      <c r="I206" s="222"/>
      <c r="J206" s="222"/>
      <c r="K206" s="222"/>
      <c r="L206" s="222"/>
      <c r="M206" s="222"/>
      <c r="N206" s="222"/>
      <c r="O206" s="222"/>
      <c r="P206" s="222"/>
      <c r="Q206" s="222"/>
      <c r="R206" s="222"/>
      <c r="S206" s="222"/>
      <c r="T206" s="222"/>
      <c r="U206" s="222"/>
      <c r="V206" s="222"/>
      <c r="W206" s="222"/>
      <c r="X206" s="222"/>
      <c r="Y206" s="212"/>
      <c r="Z206" s="212"/>
      <c r="AA206" s="212"/>
      <c r="AB206" s="212"/>
      <c r="AC206" s="212"/>
      <c r="AD206" s="212"/>
      <c r="AE206" s="212"/>
      <c r="AF206" s="212"/>
      <c r="AG206" s="212" t="s">
        <v>290</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1" x14ac:dyDescent="0.25">
      <c r="A207" s="219"/>
      <c r="B207" s="220"/>
      <c r="C207" s="268" t="s">
        <v>477</v>
      </c>
      <c r="D207" s="259"/>
      <c r="E207" s="260">
        <v>44.2</v>
      </c>
      <c r="F207" s="222"/>
      <c r="G207" s="222"/>
      <c r="H207" s="222"/>
      <c r="I207" s="222"/>
      <c r="J207" s="222"/>
      <c r="K207" s="222"/>
      <c r="L207" s="222"/>
      <c r="M207" s="222"/>
      <c r="N207" s="222"/>
      <c r="O207" s="222"/>
      <c r="P207" s="222"/>
      <c r="Q207" s="222"/>
      <c r="R207" s="222"/>
      <c r="S207" s="222"/>
      <c r="T207" s="222"/>
      <c r="U207" s="222"/>
      <c r="V207" s="222"/>
      <c r="W207" s="222"/>
      <c r="X207" s="222"/>
      <c r="Y207" s="212"/>
      <c r="Z207" s="212"/>
      <c r="AA207" s="212"/>
      <c r="AB207" s="212"/>
      <c r="AC207" s="212"/>
      <c r="AD207" s="212"/>
      <c r="AE207" s="212"/>
      <c r="AF207" s="212"/>
      <c r="AG207" s="212" t="s">
        <v>290</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1" x14ac:dyDescent="0.25">
      <c r="A208" s="219"/>
      <c r="B208" s="220"/>
      <c r="C208" s="268" t="s">
        <v>478</v>
      </c>
      <c r="D208" s="259"/>
      <c r="E208" s="260">
        <v>2.2999999999999998</v>
      </c>
      <c r="F208" s="222"/>
      <c r="G208" s="222"/>
      <c r="H208" s="222"/>
      <c r="I208" s="222"/>
      <c r="J208" s="222"/>
      <c r="K208" s="222"/>
      <c r="L208" s="222"/>
      <c r="M208" s="222"/>
      <c r="N208" s="222"/>
      <c r="O208" s="222"/>
      <c r="P208" s="222"/>
      <c r="Q208" s="222"/>
      <c r="R208" s="222"/>
      <c r="S208" s="222"/>
      <c r="T208" s="222"/>
      <c r="U208" s="222"/>
      <c r="V208" s="222"/>
      <c r="W208" s="222"/>
      <c r="X208" s="222"/>
      <c r="Y208" s="212"/>
      <c r="Z208" s="212"/>
      <c r="AA208" s="212"/>
      <c r="AB208" s="212"/>
      <c r="AC208" s="212"/>
      <c r="AD208" s="212"/>
      <c r="AE208" s="212"/>
      <c r="AF208" s="212"/>
      <c r="AG208" s="212" t="s">
        <v>290</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5">
      <c r="A209" s="219"/>
      <c r="B209" s="220"/>
      <c r="C209" s="268" t="s">
        <v>479</v>
      </c>
      <c r="D209" s="259"/>
      <c r="E209" s="260">
        <v>8.6999999999999993</v>
      </c>
      <c r="F209" s="222"/>
      <c r="G209" s="222"/>
      <c r="H209" s="222"/>
      <c r="I209" s="222"/>
      <c r="J209" s="222"/>
      <c r="K209" s="222"/>
      <c r="L209" s="222"/>
      <c r="M209" s="222"/>
      <c r="N209" s="222"/>
      <c r="O209" s="222"/>
      <c r="P209" s="222"/>
      <c r="Q209" s="222"/>
      <c r="R209" s="222"/>
      <c r="S209" s="222"/>
      <c r="T209" s="222"/>
      <c r="U209" s="222"/>
      <c r="V209" s="222"/>
      <c r="W209" s="222"/>
      <c r="X209" s="222"/>
      <c r="Y209" s="212"/>
      <c r="Z209" s="212"/>
      <c r="AA209" s="212"/>
      <c r="AB209" s="212"/>
      <c r="AC209" s="212"/>
      <c r="AD209" s="212"/>
      <c r="AE209" s="212"/>
      <c r="AF209" s="212"/>
      <c r="AG209" s="212" t="s">
        <v>290</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5">
      <c r="A210" s="219"/>
      <c r="B210" s="220"/>
      <c r="C210" s="268" t="s">
        <v>480</v>
      </c>
      <c r="D210" s="259"/>
      <c r="E210" s="260">
        <v>-22.345600000000001</v>
      </c>
      <c r="F210" s="222"/>
      <c r="G210" s="222"/>
      <c r="H210" s="222"/>
      <c r="I210" s="222"/>
      <c r="J210" s="222"/>
      <c r="K210" s="222"/>
      <c r="L210" s="222"/>
      <c r="M210" s="222"/>
      <c r="N210" s="222"/>
      <c r="O210" s="222"/>
      <c r="P210" s="222"/>
      <c r="Q210" s="222"/>
      <c r="R210" s="222"/>
      <c r="S210" s="222"/>
      <c r="T210" s="222"/>
      <c r="U210" s="222"/>
      <c r="V210" s="222"/>
      <c r="W210" s="222"/>
      <c r="X210" s="222"/>
      <c r="Y210" s="212"/>
      <c r="Z210" s="212"/>
      <c r="AA210" s="212"/>
      <c r="AB210" s="212"/>
      <c r="AC210" s="212"/>
      <c r="AD210" s="212"/>
      <c r="AE210" s="212"/>
      <c r="AF210" s="212"/>
      <c r="AG210" s="212" t="s">
        <v>290</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5">
      <c r="A211" s="235">
        <v>41</v>
      </c>
      <c r="B211" s="236" t="s">
        <v>494</v>
      </c>
      <c r="C211" s="253" t="s">
        <v>495</v>
      </c>
      <c r="D211" s="237" t="s">
        <v>309</v>
      </c>
      <c r="E211" s="238">
        <v>345.84440000000001</v>
      </c>
      <c r="F211" s="239"/>
      <c r="G211" s="240">
        <f>ROUND(E211*F211,2)</f>
        <v>0</v>
      </c>
      <c r="H211" s="239"/>
      <c r="I211" s="240">
        <f>ROUND(E211*H211,2)</f>
        <v>0</v>
      </c>
      <c r="J211" s="239"/>
      <c r="K211" s="240">
        <f>ROUND(E211*J211,2)</f>
        <v>0</v>
      </c>
      <c r="L211" s="240">
        <v>21</v>
      </c>
      <c r="M211" s="240">
        <f>G211*(1+L211/100)</f>
        <v>0</v>
      </c>
      <c r="N211" s="240">
        <v>2.0000000000000002E-5</v>
      </c>
      <c r="O211" s="240">
        <f>ROUND(E211*N211,2)</f>
        <v>0.01</v>
      </c>
      <c r="P211" s="240">
        <v>0</v>
      </c>
      <c r="Q211" s="240">
        <f>ROUND(E211*P211,2)</f>
        <v>0</v>
      </c>
      <c r="R211" s="240" t="s">
        <v>324</v>
      </c>
      <c r="S211" s="240" t="s">
        <v>263</v>
      </c>
      <c r="T211" s="241" t="s">
        <v>263</v>
      </c>
      <c r="U211" s="222">
        <v>0.11</v>
      </c>
      <c r="V211" s="222">
        <f>ROUND(E211*U211,2)</f>
        <v>38.04</v>
      </c>
      <c r="W211" s="222"/>
      <c r="X211" s="222" t="s">
        <v>285</v>
      </c>
      <c r="Y211" s="212"/>
      <c r="Z211" s="212"/>
      <c r="AA211" s="212"/>
      <c r="AB211" s="212"/>
      <c r="AC211" s="212"/>
      <c r="AD211" s="212"/>
      <c r="AE211" s="212"/>
      <c r="AF211" s="212"/>
      <c r="AG211" s="212" t="s">
        <v>286</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5">
      <c r="A212" s="219"/>
      <c r="B212" s="220"/>
      <c r="C212" s="268" t="s">
        <v>474</v>
      </c>
      <c r="D212" s="259"/>
      <c r="E212" s="260">
        <v>142.35</v>
      </c>
      <c r="F212" s="222"/>
      <c r="G212" s="222"/>
      <c r="H212" s="222"/>
      <c r="I212" s="222"/>
      <c r="J212" s="222"/>
      <c r="K212" s="222"/>
      <c r="L212" s="222"/>
      <c r="M212" s="222"/>
      <c r="N212" s="222"/>
      <c r="O212" s="222"/>
      <c r="P212" s="222"/>
      <c r="Q212" s="222"/>
      <c r="R212" s="222"/>
      <c r="S212" s="222"/>
      <c r="T212" s="222"/>
      <c r="U212" s="222"/>
      <c r="V212" s="222"/>
      <c r="W212" s="222"/>
      <c r="X212" s="222"/>
      <c r="Y212" s="212"/>
      <c r="Z212" s="212"/>
      <c r="AA212" s="212"/>
      <c r="AB212" s="212"/>
      <c r="AC212" s="212"/>
      <c r="AD212" s="212"/>
      <c r="AE212" s="212"/>
      <c r="AF212" s="212"/>
      <c r="AG212" s="212" t="s">
        <v>290</v>
      </c>
      <c r="AH212" s="212">
        <v>0</v>
      </c>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1" x14ac:dyDescent="0.25">
      <c r="A213" s="219"/>
      <c r="B213" s="220"/>
      <c r="C213" s="268" t="s">
        <v>475</v>
      </c>
      <c r="D213" s="259"/>
      <c r="E213" s="260">
        <v>21.6</v>
      </c>
      <c r="F213" s="222"/>
      <c r="G213" s="222"/>
      <c r="H213" s="222"/>
      <c r="I213" s="222"/>
      <c r="J213" s="222"/>
      <c r="K213" s="222"/>
      <c r="L213" s="222"/>
      <c r="M213" s="222"/>
      <c r="N213" s="222"/>
      <c r="O213" s="222"/>
      <c r="P213" s="222"/>
      <c r="Q213" s="222"/>
      <c r="R213" s="222"/>
      <c r="S213" s="222"/>
      <c r="T213" s="222"/>
      <c r="U213" s="222"/>
      <c r="V213" s="222"/>
      <c r="W213" s="222"/>
      <c r="X213" s="222"/>
      <c r="Y213" s="212"/>
      <c r="Z213" s="212"/>
      <c r="AA213" s="212"/>
      <c r="AB213" s="212"/>
      <c r="AC213" s="212"/>
      <c r="AD213" s="212"/>
      <c r="AE213" s="212"/>
      <c r="AF213" s="212"/>
      <c r="AG213" s="212" t="s">
        <v>290</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5">
      <c r="A214" s="219"/>
      <c r="B214" s="220"/>
      <c r="C214" s="268" t="s">
        <v>476</v>
      </c>
      <c r="D214" s="259"/>
      <c r="E214" s="260">
        <v>149.04</v>
      </c>
      <c r="F214" s="222"/>
      <c r="G214" s="222"/>
      <c r="H214" s="222"/>
      <c r="I214" s="222"/>
      <c r="J214" s="222"/>
      <c r="K214" s="222"/>
      <c r="L214" s="222"/>
      <c r="M214" s="222"/>
      <c r="N214" s="222"/>
      <c r="O214" s="222"/>
      <c r="P214" s="222"/>
      <c r="Q214" s="222"/>
      <c r="R214" s="222"/>
      <c r="S214" s="222"/>
      <c r="T214" s="222"/>
      <c r="U214" s="222"/>
      <c r="V214" s="222"/>
      <c r="W214" s="222"/>
      <c r="X214" s="222"/>
      <c r="Y214" s="212"/>
      <c r="Z214" s="212"/>
      <c r="AA214" s="212"/>
      <c r="AB214" s="212"/>
      <c r="AC214" s="212"/>
      <c r="AD214" s="212"/>
      <c r="AE214" s="212"/>
      <c r="AF214" s="212"/>
      <c r="AG214" s="212" t="s">
        <v>290</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5">
      <c r="A215" s="219"/>
      <c r="B215" s="220"/>
      <c r="C215" s="268" t="s">
        <v>477</v>
      </c>
      <c r="D215" s="259"/>
      <c r="E215" s="260">
        <v>44.2</v>
      </c>
      <c r="F215" s="222"/>
      <c r="G215" s="222"/>
      <c r="H215" s="222"/>
      <c r="I215" s="222"/>
      <c r="J215" s="222"/>
      <c r="K215" s="222"/>
      <c r="L215" s="222"/>
      <c r="M215" s="222"/>
      <c r="N215" s="222"/>
      <c r="O215" s="222"/>
      <c r="P215" s="222"/>
      <c r="Q215" s="222"/>
      <c r="R215" s="222"/>
      <c r="S215" s="222"/>
      <c r="T215" s="222"/>
      <c r="U215" s="222"/>
      <c r="V215" s="222"/>
      <c r="W215" s="222"/>
      <c r="X215" s="222"/>
      <c r="Y215" s="212"/>
      <c r="Z215" s="212"/>
      <c r="AA215" s="212"/>
      <c r="AB215" s="212"/>
      <c r="AC215" s="212"/>
      <c r="AD215" s="212"/>
      <c r="AE215" s="212"/>
      <c r="AF215" s="212"/>
      <c r="AG215" s="212" t="s">
        <v>290</v>
      </c>
      <c r="AH215" s="212">
        <v>0</v>
      </c>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5">
      <c r="A216" s="219"/>
      <c r="B216" s="220"/>
      <c r="C216" s="268" t="s">
        <v>478</v>
      </c>
      <c r="D216" s="259"/>
      <c r="E216" s="260">
        <v>2.2999999999999998</v>
      </c>
      <c r="F216" s="222"/>
      <c r="G216" s="222"/>
      <c r="H216" s="222"/>
      <c r="I216" s="222"/>
      <c r="J216" s="222"/>
      <c r="K216" s="222"/>
      <c r="L216" s="222"/>
      <c r="M216" s="222"/>
      <c r="N216" s="222"/>
      <c r="O216" s="222"/>
      <c r="P216" s="222"/>
      <c r="Q216" s="222"/>
      <c r="R216" s="222"/>
      <c r="S216" s="222"/>
      <c r="T216" s="222"/>
      <c r="U216" s="222"/>
      <c r="V216" s="222"/>
      <c r="W216" s="222"/>
      <c r="X216" s="222"/>
      <c r="Y216" s="212"/>
      <c r="Z216" s="212"/>
      <c r="AA216" s="212"/>
      <c r="AB216" s="212"/>
      <c r="AC216" s="212"/>
      <c r="AD216" s="212"/>
      <c r="AE216" s="212"/>
      <c r="AF216" s="212"/>
      <c r="AG216" s="212" t="s">
        <v>290</v>
      </c>
      <c r="AH216" s="212">
        <v>0</v>
      </c>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5">
      <c r="A217" s="219"/>
      <c r="B217" s="220"/>
      <c r="C217" s="268" t="s">
        <v>479</v>
      </c>
      <c r="D217" s="259"/>
      <c r="E217" s="260">
        <v>8.6999999999999993</v>
      </c>
      <c r="F217" s="222"/>
      <c r="G217" s="222"/>
      <c r="H217" s="222"/>
      <c r="I217" s="222"/>
      <c r="J217" s="222"/>
      <c r="K217" s="222"/>
      <c r="L217" s="222"/>
      <c r="M217" s="222"/>
      <c r="N217" s="222"/>
      <c r="O217" s="222"/>
      <c r="P217" s="222"/>
      <c r="Q217" s="222"/>
      <c r="R217" s="222"/>
      <c r="S217" s="222"/>
      <c r="T217" s="222"/>
      <c r="U217" s="222"/>
      <c r="V217" s="222"/>
      <c r="W217" s="222"/>
      <c r="X217" s="222"/>
      <c r="Y217" s="212"/>
      <c r="Z217" s="212"/>
      <c r="AA217" s="212"/>
      <c r="AB217" s="212"/>
      <c r="AC217" s="212"/>
      <c r="AD217" s="212"/>
      <c r="AE217" s="212"/>
      <c r="AF217" s="212"/>
      <c r="AG217" s="212" t="s">
        <v>290</v>
      </c>
      <c r="AH217" s="212">
        <v>0</v>
      </c>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5">
      <c r="A218" s="219"/>
      <c r="B218" s="220"/>
      <c r="C218" s="268" t="s">
        <v>480</v>
      </c>
      <c r="D218" s="259"/>
      <c r="E218" s="260">
        <v>-22.345600000000001</v>
      </c>
      <c r="F218" s="222"/>
      <c r="G218" s="222"/>
      <c r="H218" s="222"/>
      <c r="I218" s="222"/>
      <c r="J218" s="222"/>
      <c r="K218" s="222"/>
      <c r="L218" s="222"/>
      <c r="M218" s="222"/>
      <c r="N218" s="222"/>
      <c r="O218" s="222"/>
      <c r="P218" s="222"/>
      <c r="Q218" s="222"/>
      <c r="R218" s="222"/>
      <c r="S218" s="222"/>
      <c r="T218" s="222"/>
      <c r="U218" s="222"/>
      <c r="V218" s="222"/>
      <c r="W218" s="222"/>
      <c r="X218" s="222"/>
      <c r="Y218" s="212"/>
      <c r="Z218" s="212"/>
      <c r="AA218" s="212"/>
      <c r="AB218" s="212"/>
      <c r="AC218" s="212"/>
      <c r="AD218" s="212"/>
      <c r="AE218" s="212"/>
      <c r="AF218" s="212"/>
      <c r="AG218" s="212" t="s">
        <v>290</v>
      </c>
      <c r="AH218" s="212">
        <v>0</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5">
      <c r="A219" s="235">
        <v>42</v>
      </c>
      <c r="B219" s="236" t="s">
        <v>496</v>
      </c>
      <c r="C219" s="253" t="s">
        <v>497</v>
      </c>
      <c r="D219" s="237" t="s">
        <v>309</v>
      </c>
      <c r="E219" s="238">
        <v>76.602000000000004</v>
      </c>
      <c r="F219" s="239"/>
      <c r="G219" s="240">
        <f>ROUND(E219*F219,2)</f>
        <v>0</v>
      </c>
      <c r="H219" s="239"/>
      <c r="I219" s="240">
        <f>ROUND(E219*H219,2)</f>
        <v>0</v>
      </c>
      <c r="J219" s="239"/>
      <c r="K219" s="240">
        <f>ROUND(E219*J219,2)</f>
        <v>0</v>
      </c>
      <c r="L219" s="240">
        <v>21</v>
      </c>
      <c r="M219" s="240">
        <f>G219*(1+L219/100)</f>
        <v>0</v>
      </c>
      <c r="N219" s="240">
        <v>5.67E-2</v>
      </c>
      <c r="O219" s="240">
        <f>ROUND(E219*N219,2)</f>
        <v>4.34</v>
      </c>
      <c r="P219" s="240">
        <v>0</v>
      </c>
      <c r="Q219" s="240">
        <f>ROUND(E219*P219,2)</f>
        <v>0</v>
      </c>
      <c r="R219" s="240" t="s">
        <v>324</v>
      </c>
      <c r="S219" s="240" t="s">
        <v>263</v>
      </c>
      <c r="T219" s="241" t="s">
        <v>263</v>
      </c>
      <c r="U219" s="222">
        <v>0.34399999999999997</v>
      </c>
      <c r="V219" s="222">
        <f>ROUND(E219*U219,2)</f>
        <v>26.35</v>
      </c>
      <c r="W219" s="222"/>
      <c r="X219" s="222" t="s">
        <v>285</v>
      </c>
      <c r="Y219" s="212"/>
      <c r="Z219" s="212"/>
      <c r="AA219" s="212"/>
      <c r="AB219" s="212"/>
      <c r="AC219" s="212"/>
      <c r="AD219" s="212"/>
      <c r="AE219" s="212"/>
      <c r="AF219" s="212"/>
      <c r="AG219" s="212" t="s">
        <v>286</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1" x14ac:dyDescent="0.25">
      <c r="A220" s="219"/>
      <c r="B220" s="220"/>
      <c r="C220" s="267" t="s">
        <v>498</v>
      </c>
      <c r="D220" s="263"/>
      <c r="E220" s="263"/>
      <c r="F220" s="263"/>
      <c r="G220" s="263"/>
      <c r="H220" s="222"/>
      <c r="I220" s="222"/>
      <c r="J220" s="222"/>
      <c r="K220" s="222"/>
      <c r="L220" s="222"/>
      <c r="M220" s="222"/>
      <c r="N220" s="222"/>
      <c r="O220" s="222"/>
      <c r="P220" s="222"/>
      <c r="Q220" s="222"/>
      <c r="R220" s="222"/>
      <c r="S220" s="222"/>
      <c r="T220" s="222"/>
      <c r="U220" s="222"/>
      <c r="V220" s="222"/>
      <c r="W220" s="222"/>
      <c r="X220" s="222"/>
      <c r="Y220" s="212"/>
      <c r="Z220" s="212"/>
      <c r="AA220" s="212"/>
      <c r="AB220" s="212"/>
      <c r="AC220" s="212"/>
      <c r="AD220" s="212"/>
      <c r="AE220" s="212"/>
      <c r="AF220" s="212"/>
      <c r="AG220" s="212" t="s">
        <v>288</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1" x14ac:dyDescent="0.25">
      <c r="A221" s="219"/>
      <c r="B221" s="220"/>
      <c r="C221" s="268" t="s">
        <v>488</v>
      </c>
      <c r="D221" s="259"/>
      <c r="E221" s="260"/>
      <c r="F221" s="222"/>
      <c r="G221" s="222"/>
      <c r="H221" s="222"/>
      <c r="I221" s="222"/>
      <c r="J221" s="222"/>
      <c r="K221" s="222"/>
      <c r="L221" s="222"/>
      <c r="M221" s="222"/>
      <c r="N221" s="222"/>
      <c r="O221" s="222"/>
      <c r="P221" s="222"/>
      <c r="Q221" s="222"/>
      <c r="R221" s="222"/>
      <c r="S221" s="222"/>
      <c r="T221" s="222"/>
      <c r="U221" s="222"/>
      <c r="V221" s="222"/>
      <c r="W221" s="222"/>
      <c r="X221" s="222"/>
      <c r="Y221" s="212"/>
      <c r="Z221" s="212"/>
      <c r="AA221" s="212"/>
      <c r="AB221" s="212"/>
      <c r="AC221" s="212"/>
      <c r="AD221" s="212"/>
      <c r="AE221" s="212"/>
      <c r="AF221" s="212"/>
      <c r="AG221" s="212" t="s">
        <v>290</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1" x14ac:dyDescent="0.25">
      <c r="A222" s="219"/>
      <c r="B222" s="220"/>
      <c r="C222" s="268" t="s">
        <v>499</v>
      </c>
      <c r="D222" s="259"/>
      <c r="E222" s="260">
        <v>15.102</v>
      </c>
      <c r="F222" s="222"/>
      <c r="G222" s="222"/>
      <c r="H222" s="222"/>
      <c r="I222" s="222"/>
      <c r="J222" s="222"/>
      <c r="K222" s="222"/>
      <c r="L222" s="222"/>
      <c r="M222" s="222"/>
      <c r="N222" s="222"/>
      <c r="O222" s="222"/>
      <c r="P222" s="222"/>
      <c r="Q222" s="222"/>
      <c r="R222" s="222"/>
      <c r="S222" s="222"/>
      <c r="T222" s="222"/>
      <c r="U222" s="222"/>
      <c r="V222" s="222"/>
      <c r="W222" s="222"/>
      <c r="X222" s="222"/>
      <c r="Y222" s="212"/>
      <c r="Z222" s="212"/>
      <c r="AA222" s="212"/>
      <c r="AB222" s="212"/>
      <c r="AC222" s="212"/>
      <c r="AD222" s="212"/>
      <c r="AE222" s="212"/>
      <c r="AF222" s="212"/>
      <c r="AG222" s="212" t="s">
        <v>290</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1" x14ac:dyDescent="0.25">
      <c r="A223" s="219"/>
      <c r="B223" s="220"/>
      <c r="C223" s="268" t="s">
        <v>500</v>
      </c>
      <c r="D223" s="259"/>
      <c r="E223" s="260">
        <v>61.5</v>
      </c>
      <c r="F223" s="222"/>
      <c r="G223" s="222"/>
      <c r="H223" s="222"/>
      <c r="I223" s="222"/>
      <c r="J223" s="222"/>
      <c r="K223" s="222"/>
      <c r="L223" s="222"/>
      <c r="M223" s="222"/>
      <c r="N223" s="222"/>
      <c r="O223" s="222"/>
      <c r="P223" s="222"/>
      <c r="Q223" s="222"/>
      <c r="R223" s="222"/>
      <c r="S223" s="222"/>
      <c r="T223" s="222"/>
      <c r="U223" s="222"/>
      <c r="V223" s="222"/>
      <c r="W223" s="222"/>
      <c r="X223" s="222"/>
      <c r="Y223" s="212"/>
      <c r="Z223" s="212"/>
      <c r="AA223" s="212"/>
      <c r="AB223" s="212"/>
      <c r="AC223" s="212"/>
      <c r="AD223" s="212"/>
      <c r="AE223" s="212"/>
      <c r="AF223" s="212"/>
      <c r="AG223" s="212" t="s">
        <v>290</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x14ac:dyDescent="0.25">
      <c r="A224" s="225" t="s">
        <v>258</v>
      </c>
      <c r="B224" s="226" t="s">
        <v>175</v>
      </c>
      <c r="C224" s="252" t="s">
        <v>176</v>
      </c>
      <c r="D224" s="227"/>
      <c r="E224" s="228"/>
      <c r="F224" s="229"/>
      <c r="G224" s="229">
        <f>SUMIF(AG225:AG232,"&lt;&gt;NOR",G225:G232)</f>
        <v>0</v>
      </c>
      <c r="H224" s="229"/>
      <c r="I224" s="229">
        <f>SUM(I225:I232)</f>
        <v>0</v>
      </c>
      <c r="J224" s="229"/>
      <c r="K224" s="229">
        <f>SUM(K225:K232)</f>
        <v>0</v>
      </c>
      <c r="L224" s="229"/>
      <c r="M224" s="229">
        <f>SUM(M225:M232)</f>
        <v>0</v>
      </c>
      <c r="N224" s="229"/>
      <c r="O224" s="229">
        <f>SUM(O225:O232)</f>
        <v>601.95000000000005</v>
      </c>
      <c r="P224" s="229"/>
      <c r="Q224" s="229">
        <f>SUM(Q225:Q232)</f>
        <v>0</v>
      </c>
      <c r="R224" s="229"/>
      <c r="S224" s="229"/>
      <c r="T224" s="230"/>
      <c r="U224" s="224"/>
      <c r="V224" s="224">
        <f>SUM(V225:V232)</f>
        <v>601.63</v>
      </c>
      <c r="W224" s="224"/>
      <c r="X224" s="224"/>
      <c r="AG224" t="s">
        <v>259</v>
      </c>
    </row>
    <row r="225" spans="1:60" ht="20.399999999999999" outlineLevel="1" x14ac:dyDescent="0.25">
      <c r="A225" s="235">
        <v>43</v>
      </c>
      <c r="B225" s="236" t="s">
        <v>501</v>
      </c>
      <c r="C225" s="253" t="s">
        <v>502</v>
      </c>
      <c r="D225" s="237" t="s">
        <v>283</v>
      </c>
      <c r="E225" s="238">
        <v>54.252499999999998</v>
      </c>
      <c r="F225" s="239"/>
      <c r="G225" s="240">
        <f>ROUND(E225*F225,2)</f>
        <v>0</v>
      </c>
      <c r="H225" s="239"/>
      <c r="I225" s="240">
        <f>ROUND(E225*H225,2)</f>
        <v>0</v>
      </c>
      <c r="J225" s="239"/>
      <c r="K225" s="240">
        <f>ROUND(E225*J225,2)</f>
        <v>0</v>
      </c>
      <c r="L225" s="240">
        <v>21</v>
      </c>
      <c r="M225" s="240">
        <f>G225*(1+L225/100)</f>
        <v>0</v>
      </c>
      <c r="N225" s="240">
        <v>1.837</v>
      </c>
      <c r="O225" s="240">
        <f>ROUND(E225*N225,2)</f>
        <v>99.66</v>
      </c>
      <c r="P225" s="240">
        <v>0</v>
      </c>
      <c r="Q225" s="240">
        <f>ROUND(E225*P225,2)</f>
        <v>0</v>
      </c>
      <c r="R225" s="240" t="s">
        <v>324</v>
      </c>
      <c r="S225" s="240" t="s">
        <v>263</v>
      </c>
      <c r="T225" s="241" t="s">
        <v>263</v>
      </c>
      <c r="U225" s="222">
        <v>1.8360000000000001</v>
      </c>
      <c r="V225" s="222">
        <f>ROUND(E225*U225,2)</f>
        <v>99.61</v>
      </c>
      <c r="W225" s="222"/>
      <c r="X225" s="222" t="s">
        <v>285</v>
      </c>
      <c r="Y225" s="212"/>
      <c r="Z225" s="212"/>
      <c r="AA225" s="212"/>
      <c r="AB225" s="212"/>
      <c r="AC225" s="212"/>
      <c r="AD225" s="212"/>
      <c r="AE225" s="212"/>
      <c r="AF225" s="212"/>
      <c r="AG225" s="212" t="s">
        <v>286</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1" x14ac:dyDescent="0.25">
      <c r="A226" s="219"/>
      <c r="B226" s="220"/>
      <c r="C226" s="267" t="s">
        <v>503</v>
      </c>
      <c r="D226" s="263"/>
      <c r="E226" s="263"/>
      <c r="F226" s="263"/>
      <c r="G226" s="263"/>
      <c r="H226" s="222"/>
      <c r="I226" s="222"/>
      <c r="J226" s="222"/>
      <c r="K226" s="222"/>
      <c r="L226" s="222"/>
      <c r="M226" s="222"/>
      <c r="N226" s="222"/>
      <c r="O226" s="222"/>
      <c r="P226" s="222"/>
      <c r="Q226" s="222"/>
      <c r="R226" s="222"/>
      <c r="S226" s="222"/>
      <c r="T226" s="222"/>
      <c r="U226" s="222"/>
      <c r="V226" s="222"/>
      <c r="W226" s="222"/>
      <c r="X226" s="222"/>
      <c r="Y226" s="212"/>
      <c r="Z226" s="212"/>
      <c r="AA226" s="212"/>
      <c r="AB226" s="212"/>
      <c r="AC226" s="212"/>
      <c r="AD226" s="212"/>
      <c r="AE226" s="212"/>
      <c r="AF226" s="212"/>
      <c r="AG226" s="212" t="s">
        <v>288</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42" t="str">
        <f>C226</f>
        <v>pod mazaniny a dlažby, popř. na plochých střechách, vodorovný nebo ve spádu, s udusáním a urovnáním povrchu,</v>
      </c>
      <c r="BB226" s="212"/>
      <c r="BC226" s="212"/>
      <c r="BD226" s="212"/>
      <c r="BE226" s="212"/>
      <c r="BF226" s="212"/>
      <c r="BG226" s="212"/>
      <c r="BH226" s="212"/>
    </row>
    <row r="227" spans="1:60" outlineLevel="1" x14ac:dyDescent="0.25">
      <c r="A227" s="219"/>
      <c r="B227" s="220"/>
      <c r="C227" s="268" t="s">
        <v>504</v>
      </c>
      <c r="D227" s="259"/>
      <c r="E227" s="260">
        <v>48.052500000000002</v>
      </c>
      <c r="F227" s="222"/>
      <c r="G227" s="222"/>
      <c r="H227" s="222"/>
      <c r="I227" s="222"/>
      <c r="J227" s="222"/>
      <c r="K227" s="222"/>
      <c r="L227" s="222"/>
      <c r="M227" s="222"/>
      <c r="N227" s="222"/>
      <c r="O227" s="222"/>
      <c r="P227" s="222"/>
      <c r="Q227" s="222"/>
      <c r="R227" s="222"/>
      <c r="S227" s="222"/>
      <c r="T227" s="222"/>
      <c r="U227" s="222"/>
      <c r="V227" s="222"/>
      <c r="W227" s="222"/>
      <c r="X227" s="222"/>
      <c r="Y227" s="212"/>
      <c r="Z227" s="212"/>
      <c r="AA227" s="212"/>
      <c r="AB227" s="212"/>
      <c r="AC227" s="212"/>
      <c r="AD227" s="212"/>
      <c r="AE227" s="212"/>
      <c r="AF227" s="212"/>
      <c r="AG227" s="212" t="s">
        <v>290</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1" x14ac:dyDescent="0.25">
      <c r="A228" s="219"/>
      <c r="B228" s="220"/>
      <c r="C228" s="268" t="s">
        <v>505</v>
      </c>
      <c r="D228" s="259"/>
      <c r="E228" s="260">
        <v>6.2</v>
      </c>
      <c r="F228" s="222"/>
      <c r="G228" s="222"/>
      <c r="H228" s="222"/>
      <c r="I228" s="222"/>
      <c r="J228" s="222"/>
      <c r="K228" s="222"/>
      <c r="L228" s="222"/>
      <c r="M228" s="222"/>
      <c r="N228" s="222"/>
      <c r="O228" s="222"/>
      <c r="P228" s="222"/>
      <c r="Q228" s="222"/>
      <c r="R228" s="222"/>
      <c r="S228" s="222"/>
      <c r="T228" s="222"/>
      <c r="U228" s="222"/>
      <c r="V228" s="222"/>
      <c r="W228" s="222"/>
      <c r="X228" s="222"/>
      <c r="Y228" s="212"/>
      <c r="Z228" s="212"/>
      <c r="AA228" s="212"/>
      <c r="AB228" s="212"/>
      <c r="AC228" s="212"/>
      <c r="AD228" s="212"/>
      <c r="AE228" s="212"/>
      <c r="AF228" s="212"/>
      <c r="AG228" s="212" t="s">
        <v>290</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ht="20.399999999999999" outlineLevel="1" x14ac:dyDescent="0.25">
      <c r="A229" s="235">
        <v>44</v>
      </c>
      <c r="B229" s="236" t="s">
        <v>506</v>
      </c>
      <c r="C229" s="253" t="s">
        <v>507</v>
      </c>
      <c r="D229" s="237" t="s">
        <v>283</v>
      </c>
      <c r="E229" s="238">
        <v>273.43099999999998</v>
      </c>
      <c r="F229" s="239"/>
      <c r="G229" s="240">
        <f>ROUND(E229*F229,2)</f>
        <v>0</v>
      </c>
      <c r="H229" s="239"/>
      <c r="I229" s="240">
        <f>ROUND(E229*H229,2)</f>
        <v>0</v>
      </c>
      <c r="J229" s="239"/>
      <c r="K229" s="240">
        <f>ROUND(E229*J229,2)</f>
        <v>0</v>
      </c>
      <c r="L229" s="240">
        <v>21</v>
      </c>
      <c r="M229" s="240">
        <f>G229*(1+L229/100)</f>
        <v>0</v>
      </c>
      <c r="N229" s="240">
        <v>1.837</v>
      </c>
      <c r="O229" s="240">
        <f>ROUND(E229*N229,2)</f>
        <v>502.29</v>
      </c>
      <c r="P229" s="240">
        <v>0</v>
      </c>
      <c r="Q229" s="240">
        <f>ROUND(E229*P229,2)</f>
        <v>0</v>
      </c>
      <c r="R229" s="240" t="s">
        <v>324</v>
      </c>
      <c r="S229" s="240" t="s">
        <v>263</v>
      </c>
      <c r="T229" s="241" t="s">
        <v>263</v>
      </c>
      <c r="U229" s="222">
        <v>1.8360000000000001</v>
      </c>
      <c r="V229" s="222">
        <f>ROUND(E229*U229,2)</f>
        <v>502.02</v>
      </c>
      <c r="W229" s="222"/>
      <c r="X229" s="222" t="s">
        <v>285</v>
      </c>
      <c r="Y229" s="212"/>
      <c r="Z229" s="212"/>
      <c r="AA229" s="212"/>
      <c r="AB229" s="212"/>
      <c r="AC229" s="212"/>
      <c r="AD229" s="212"/>
      <c r="AE229" s="212"/>
      <c r="AF229" s="212"/>
      <c r="AG229" s="212" t="s">
        <v>286</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5">
      <c r="A230" s="219"/>
      <c r="B230" s="220"/>
      <c r="C230" s="267" t="s">
        <v>503</v>
      </c>
      <c r="D230" s="263"/>
      <c r="E230" s="263"/>
      <c r="F230" s="263"/>
      <c r="G230" s="263"/>
      <c r="H230" s="222"/>
      <c r="I230" s="222"/>
      <c r="J230" s="222"/>
      <c r="K230" s="222"/>
      <c r="L230" s="222"/>
      <c r="M230" s="222"/>
      <c r="N230" s="222"/>
      <c r="O230" s="222"/>
      <c r="P230" s="222"/>
      <c r="Q230" s="222"/>
      <c r="R230" s="222"/>
      <c r="S230" s="222"/>
      <c r="T230" s="222"/>
      <c r="U230" s="222"/>
      <c r="V230" s="222"/>
      <c r="W230" s="222"/>
      <c r="X230" s="222"/>
      <c r="Y230" s="212"/>
      <c r="Z230" s="212"/>
      <c r="AA230" s="212"/>
      <c r="AB230" s="212"/>
      <c r="AC230" s="212"/>
      <c r="AD230" s="212"/>
      <c r="AE230" s="212"/>
      <c r="AF230" s="212"/>
      <c r="AG230" s="212" t="s">
        <v>288</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42" t="str">
        <f>C230</f>
        <v>pod mazaniny a dlažby, popř. na plochých střechách, vodorovný nebo ve spádu, s udusáním a urovnáním povrchu,</v>
      </c>
      <c r="BB230" s="212"/>
      <c r="BC230" s="212"/>
      <c r="BD230" s="212"/>
      <c r="BE230" s="212"/>
      <c r="BF230" s="212"/>
      <c r="BG230" s="212"/>
      <c r="BH230" s="212"/>
    </row>
    <row r="231" spans="1:60" outlineLevel="1" x14ac:dyDescent="0.25">
      <c r="A231" s="219"/>
      <c r="B231" s="220"/>
      <c r="C231" s="268" t="s">
        <v>508</v>
      </c>
      <c r="D231" s="259"/>
      <c r="E231" s="260">
        <v>211.43100000000001</v>
      </c>
      <c r="F231" s="222"/>
      <c r="G231" s="222"/>
      <c r="H231" s="222"/>
      <c r="I231" s="222"/>
      <c r="J231" s="222"/>
      <c r="K231" s="222"/>
      <c r="L231" s="222"/>
      <c r="M231" s="222"/>
      <c r="N231" s="222"/>
      <c r="O231" s="222"/>
      <c r="P231" s="222"/>
      <c r="Q231" s="222"/>
      <c r="R231" s="222"/>
      <c r="S231" s="222"/>
      <c r="T231" s="222"/>
      <c r="U231" s="222"/>
      <c r="V231" s="222"/>
      <c r="W231" s="222"/>
      <c r="X231" s="222"/>
      <c r="Y231" s="212"/>
      <c r="Z231" s="212"/>
      <c r="AA231" s="212"/>
      <c r="AB231" s="212"/>
      <c r="AC231" s="212"/>
      <c r="AD231" s="212"/>
      <c r="AE231" s="212"/>
      <c r="AF231" s="212"/>
      <c r="AG231" s="212" t="s">
        <v>290</v>
      </c>
      <c r="AH231" s="212">
        <v>0</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1" x14ac:dyDescent="0.25">
      <c r="A232" s="219"/>
      <c r="B232" s="220"/>
      <c r="C232" s="268" t="s">
        <v>509</v>
      </c>
      <c r="D232" s="259"/>
      <c r="E232" s="260">
        <v>62</v>
      </c>
      <c r="F232" s="222"/>
      <c r="G232" s="222"/>
      <c r="H232" s="222"/>
      <c r="I232" s="222"/>
      <c r="J232" s="222"/>
      <c r="K232" s="222"/>
      <c r="L232" s="222"/>
      <c r="M232" s="222"/>
      <c r="N232" s="222"/>
      <c r="O232" s="222"/>
      <c r="P232" s="222"/>
      <c r="Q232" s="222"/>
      <c r="R232" s="222"/>
      <c r="S232" s="222"/>
      <c r="T232" s="222"/>
      <c r="U232" s="222"/>
      <c r="V232" s="222"/>
      <c r="W232" s="222"/>
      <c r="X232" s="222"/>
      <c r="Y232" s="212"/>
      <c r="Z232" s="212"/>
      <c r="AA232" s="212"/>
      <c r="AB232" s="212"/>
      <c r="AC232" s="212"/>
      <c r="AD232" s="212"/>
      <c r="AE232" s="212"/>
      <c r="AF232" s="212"/>
      <c r="AG232" s="212" t="s">
        <v>290</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x14ac:dyDescent="0.25">
      <c r="A233" s="225" t="s">
        <v>258</v>
      </c>
      <c r="B233" s="226" t="s">
        <v>181</v>
      </c>
      <c r="C233" s="252" t="s">
        <v>182</v>
      </c>
      <c r="D233" s="227"/>
      <c r="E233" s="228"/>
      <c r="F233" s="229"/>
      <c r="G233" s="229">
        <f>SUMIF(AG234:AG236,"&lt;&gt;NOR",G234:G236)</f>
        <v>0</v>
      </c>
      <c r="H233" s="229"/>
      <c r="I233" s="229">
        <f>SUM(I234:I236)</f>
        <v>0</v>
      </c>
      <c r="J233" s="229"/>
      <c r="K233" s="229">
        <f>SUM(K234:K236)</f>
        <v>0</v>
      </c>
      <c r="L233" s="229"/>
      <c r="M233" s="229">
        <f>SUM(M234:M236)</f>
        <v>0</v>
      </c>
      <c r="N233" s="229"/>
      <c r="O233" s="229">
        <f>SUM(O234:O236)</f>
        <v>0</v>
      </c>
      <c r="P233" s="229"/>
      <c r="Q233" s="229">
        <f>SUM(Q234:Q236)</f>
        <v>0</v>
      </c>
      <c r="R233" s="229"/>
      <c r="S233" s="229"/>
      <c r="T233" s="230"/>
      <c r="U233" s="224"/>
      <c r="V233" s="224">
        <f>SUM(V234:V236)</f>
        <v>0</v>
      </c>
      <c r="W233" s="224"/>
      <c r="X233" s="224"/>
      <c r="AG233" t="s">
        <v>259</v>
      </c>
    </row>
    <row r="234" spans="1:60" outlineLevel="1" x14ac:dyDescent="0.25">
      <c r="A234" s="244">
        <v>45</v>
      </c>
      <c r="B234" s="245" t="s">
        <v>510</v>
      </c>
      <c r="C234" s="255" t="s">
        <v>511</v>
      </c>
      <c r="D234" s="246" t="s">
        <v>512</v>
      </c>
      <c r="E234" s="247">
        <v>100</v>
      </c>
      <c r="F234" s="248"/>
      <c r="G234" s="249">
        <f>ROUND(E234*F234,2)</f>
        <v>0</v>
      </c>
      <c r="H234" s="248"/>
      <c r="I234" s="249">
        <f>ROUND(E234*H234,2)</f>
        <v>0</v>
      </c>
      <c r="J234" s="248"/>
      <c r="K234" s="249">
        <f>ROUND(E234*J234,2)</f>
        <v>0</v>
      </c>
      <c r="L234" s="249">
        <v>21</v>
      </c>
      <c r="M234" s="249">
        <f>G234*(1+L234/100)</f>
        <v>0</v>
      </c>
      <c r="N234" s="249">
        <v>0</v>
      </c>
      <c r="O234" s="249">
        <f>ROUND(E234*N234,2)</f>
        <v>0</v>
      </c>
      <c r="P234" s="249">
        <v>0</v>
      </c>
      <c r="Q234" s="249">
        <f>ROUND(E234*P234,2)</f>
        <v>0</v>
      </c>
      <c r="R234" s="249"/>
      <c r="S234" s="249" t="s">
        <v>315</v>
      </c>
      <c r="T234" s="250" t="s">
        <v>264</v>
      </c>
      <c r="U234" s="222">
        <v>0</v>
      </c>
      <c r="V234" s="222">
        <f>ROUND(E234*U234,2)</f>
        <v>0</v>
      </c>
      <c r="W234" s="222"/>
      <c r="X234" s="222" t="s">
        <v>285</v>
      </c>
      <c r="Y234" s="212"/>
      <c r="Z234" s="212"/>
      <c r="AA234" s="212"/>
      <c r="AB234" s="212"/>
      <c r="AC234" s="212"/>
      <c r="AD234" s="212"/>
      <c r="AE234" s="212"/>
      <c r="AF234" s="212"/>
      <c r="AG234" s="212" t="s">
        <v>286</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1" x14ac:dyDescent="0.25">
      <c r="A235" s="235">
        <v>46</v>
      </c>
      <c r="B235" s="236" t="s">
        <v>513</v>
      </c>
      <c r="C235" s="253" t="s">
        <v>514</v>
      </c>
      <c r="D235" s="237" t="s">
        <v>314</v>
      </c>
      <c r="E235" s="238">
        <v>530</v>
      </c>
      <c r="F235" s="239"/>
      <c r="G235" s="240">
        <f>ROUND(E235*F235,2)</f>
        <v>0</v>
      </c>
      <c r="H235" s="239"/>
      <c r="I235" s="240">
        <f>ROUND(E235*H235,2)</f>
        <v>0</v>
      </c>
      <c r="J235" s="239"/>
      <c r="K235" s="240">
        <f>ROUND(E235*J235,2)</f>
        <v>0</v>
      </c>
      <c r="L235" s="240">
        <v>21</v>
      </c>
      <c r="M235" s="240">
        <f>G235*(1+L235/100)</f>
        <v>0</v>
      </c>
      <c r="N235" s="240">
        <v>0</v>
      </c>
      <c r="O235" s="240">
        <f>ROUND(E235*N235,2)</f>
        <v>0</v>
      </c>
      <c r="P235" s="240">
        <v>0</v>
      </c>
      <c r="Q235" s="240">
        <f>ROUND(E235*P235,2)</f>
        <v>0</v>
      </c>
      <c r="R235" s="240"/>
      <c r="S235" s="240" t="s">
        <v>315</v>
      </c>
      <c r="T235" s="241" t="s">
        <v>264</v>
      </c>
      <c r="U235" s="222">
        <v>0</v>
      </c>
      <c r="V235" s="222">
        <f>ROUND(E235*U235,2)</f>
        <v>0</v>
      </c>
      <c r="W235" s="222"/>
      <c r="X235" s="222" t="s">
        <v>515</v>
      </c>
      <c r="Y235" s="212"/>
      <c r="Z235" s="212"/>
      <c r="AA235" s="212"/>
      <c r="AB235" s="212"/>
      <c r="AC235" s="212"/>
      <c r="AD235" s="212"/>
      <c r="AE235" s="212"/>
      <c r="AF235" s="212"/>
      <c r="AG235" s="212" t="s">
        <v>516</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1" x14ac:dyDescent="0.25">
      <c r="A236" s="219"/>
      <c r="B236" s="220"/>
      <c r="C236" s="268" t="s">
        <v>517</v>
      </c>
      <c r="D236" s="259"/>
      <c r="E236" s="260">
        <v>530</v>
      </c>
      <c r="F236" s="222"/>
      <c r="G236" s="222"/>
      <c r="H236" s="222"/>
      <c r="I236" s="222"/>
      <c r="J236" s="222"/>
      <c r="K236" s="222"/>
      <c r="L236" s="222"/>
      <c r="M236" s="222"/>
      <c r="N236" s="222"/>
      <c r="O236" s="222"/>
      <c r="P236" s="222"/>
      <c r="Q236" s="222"/>
      <c r="R236" s="222"/>
      <c r="S236" s="222"/>
      <c r="T236" s="222"/>
      <c r="U236" s="222"/>
      <c r="V236" s="222"/>
      <c r="W236" s="222"/>
      <c r="X236" s="222"/>
      <c r="Y236" s="212"/>
      <c r="Z236" s="212"/>
      <c r="AA236" s="212"/>
      <c r="AB236" s="212"/>
      <c r="AC236" s="212"/>
      <c r="AD236" s="212"/>
      <c r="AE236" s="212"/>
      <c r="AF236" s="212"/>
      <c r="AG236" s="212" t="s">
        <v>290</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x14ac:dyDescent="0.25">
      <c r="A237" s="225" t="s">
        <v>258</v>
      </c>
      <c r="B237" s="226" t="s">
        <v>183</v>
      </c>
      <c r="C237" s="252" t="s">
        <v>184</v>
      </c>
      <c r="D237" s="227"/>
      <c r="E237" s="228"/>
      <c r="F237" s="229"/>
      <c r="G237" s="229">
        <f>SUMIF(AG238:AG249,"&lt;&gt;NOR",G238:G249)</f>
        <v>0</v>
      </c>
      <c r="H237" s="229"/>
      <c r="I237" s="229">
        <f>SUM(I238:I249)</f>
        <v>0</v>
      </c>
      <c r="J237" s="229"/>
      <c r="K237" s="229">
        <f>SUM(K238:K249)</f>
        <v>0</v>
      </c>
      <c r="L237" s="229"/>
      <c r="M237" s="229">
        <f>SUM(M238:M249)</f>
        <v>0</v>
      </c>
      <c r="N237" s="229"/>
      <c r="O237" s="229">
        <f>SUM(O238:O249)</f>
        <v>15.7</v>
      </c>
      <c r="P237" s="229"/>
      <c r="Q237" s="229">
        <f>SUM(Q238:Q249)</f>
        <v>0</v>
      </c>
      <c r="R237" s="229"/>
      <c r="S237" s="229"/>
      <c r="T237" s="230"/>
      <c r="U237" s="224"/>
      <c r="V237" s="224">
        <f>SUM(V238:V249)</f>
        <v>395.27</v>
      </c>
      <c r="W237" s="224"/>
      <c r="X237" s="224"/>
      <c r="AG237" t="s">
        <v>259</v>
      </c>
    </row>
    <row r="238" spans="1:60" ht="20.399999999999999" outlineLevel="1" x14ac:dyDescent="0.25">
      <c r="A238" s="235">
        <v>47</v>
      </c>
      <c r="B238" s="236" t="s">
        <v>518</v>
      </c>
      <c r="C238" s="253" t="s">
        <v>519</v>
      </c>
      <c r="D238" s="237" t="s">
        <v>309</v>
      </c>
      <c r="E238" s="238">
        <v>699.2</v>
      </c>
      <c r="F238" s="239"/>
      <c r="G238" s="240">
        <f>ROUND(E238*F238,2)</f>
        <v>0</v>
      </c>
      <c r="H238" s="239"/>
      <c r="I238" s="240">
        <f>ROUND(E238*H238,2)</f>
        <v>0</v>
      </c>
      <c r="J238" s="239"/>
      <c r="K238" s="240">
        <f>ROUND(E238*J238,2)</f>
        <v>0</v>
      </c>
      <c r="L238" s="240">
        <v>21</v>
      </c>
      <c r="M238" s="240">
        <f>G238*(1+L238/100)</f>
        <v>0</v>
      </c>
      <c r="N238" s="240">
        <v>1.8380000000000001E-2</v>
      </c>
      <c r="O238" s="240">
        <f>ROUND(E238*N238,2)</f>
        <v>12.85</v>
      </c>
      <c r="P238" s="240">
        <v>0</v>
      </c>
      <c r="Q238" s="240">
        <f>ROUND(E238*P238,2)</f>
        <v>0</v>
      </c>
      <c r="R238" s="240" t="s">
        <v>520</v>
      </c>
      <c r="S238" s="240" t="s">
        <v>263</v>
      </c>
      <c r="T238" s="241" t="s">
        <v>263</v>
      </c>
      <c r="U238" s="222">
        <v>0.13</v>
      </c>
      <c r="V238" s="222">
        <f>ROUND(E238*U238,2)</f>
        <v>90.9</v>
      </c>
      <c r="W238" s="222"/>
      <c r="X238" s="222" t="s">
        <v>285</v>
      </c>
      <c r="Y238" s="212"/>
      <c r="Z238" s="212"/>
      <c r="AA238" s="212"/>
      <c r="AB238" s="212"/>
      <c r="AC238" s="212"/>
      <c r="AD238" s="212"/>
      <c r="AE238" s="212"/>
      <c r="AF238" s="212"/>
      <c r="AG238" s="212" t="s">
        <v>390</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5">
      <c r="A239" s="219"/>
      <c r="B239" s="220"/>
      <c r="C239" s="267" t="s">
        <v>521</v>
      </c>
      <c r="D239" s="263"/>
      <c r="E239" s="263"/>
      <c r="F239" s="263"/>
      <c r="G239" s="263"/>
      <c r="H239" s="222"/>
      <c r="I239" s="222"/>
      <c r="J239" s="222"/>
      <c r="K239" s="222"/>
      <c r="L239" s="222"/>
      <c r="M239" s="222"/>
      <c r="N239" s="222"/>
      <c r="O239" s="222"/>
      <c r="P239" s="222"/>
      <c r="Q239" s="222"/>
      <c r="R239" s="222"/>
      <c r="S239" s="222"/>
      <c r="T239" s="222"/>
      <c r="U239" s="222"/>
      <c r="V239" s="222"/>
      <c r="W239" s="222"/>
      <c r="X239" s="222"/>
      <c r="Y239" s="212"/>
      <c r="Z239" s="212"/>
      <c r="AA239" s="212"/>
      <c r="AB239" s="212"/>
      <c r="AC239" s="212"/>
      <c r="AD239" s="212"/>
      <c r="AE239" s="212"/>
      <c r="AF239" s="212"/>
      <c r="AG239" s="212" t="s">
        <v>288</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5">
      <c r="A240" s="219"/>
      <c r="B240" s="220"/>
      <c r="C240" s="269" t="s">
        <v>522</v>
      </c>
      <c r="D240" s="264"/>
      <c r="E240" s="264"/>
      <c r="F240" s="264"/>
      <c r="G240" s="264"/>
      <c r="H240" s="222"/>
      <c r="I240" s="222"/>
      <c r="J240" s="222"/>
      <c r="K240" s="222"/>
      <c r="L240" s="222"/>
      <c r="M240" s="222"/>
      <c r="N240" s="222"/>
      <c r="O240" s="222"/>
      <c r="P240" s="222"/>
      <c r="Q240" s="222"/>
      <c r="R240" s="222"/>
      <c r="S240" s="222"/>
      <c r="T240" s="222"/>
      <c r="U240" s="222"/>
      <c r="V240" s="222"/>
      <c r="W240" s="222"/>
      <c r="X240" s="222"/>
      <c r="Y240" s="212"/>
      <c r="Z240" s="212"/>
      <c r="AA240" s="212"/>
      <c r="AB240" s="212"/>
      <c r="AC240" s="212"/>
      <c r="AD240" s="212"/>
      <c r="AE240" s="212"/>
      <c r="AF240" s="212"/>
      <c r="AG240" s="212" t="s">
        <v>268</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1" x14ac:dyDescent="0.25">
      <c r="A241" s="219"/>
      <c r="B241" s="220"/>
      <c r="C241" s="268" t="s">
        <v>523</v>
      </c>
      <c r="D241" s="259"/>
      <c r="E241" s="260">
        <v>246</v>
      </c>
      <c r="F241" s="222"/>
      <c r="G241" s="222"/>
      <c r="H241" s="222"/>
      <c r="I241" s="222"/>
      <c r="J241" s="222"/>
      <c r="K241" s="222"/>
      <c r="L241" s="222"/>
      <c r="M241" s="222"/>
      <c r="N241" s="222"/>
      <c r="O241" s="222"/>
      <c r="P241" s="222"/>
      <c r="Q241" s="222"/>
      <c r="R241" s="222"/>
      <c r="S241" s="222"/>
      <c r="T241" s="222"/>
      <c r="U241" s="222"/>
      <c r="V241" s="222"/>
      <c r="W241" s="222"/>
      <c r="X241" s="222"/>
      <c r="Y241" s="212"/>
      <c r="Z241" s="212"/>
      <c r="AA241" s="212"/>
      <c r="AB241" s="212"/>
      <c r="AC241" s="212"/>
      <c r="AD241" s="212"/>
      <c r="AE241" s="212"/>
      <c r="AF241" s="212"/>
      <c r="AG241" s="212" t="s">
        <v>290</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1" x14ac:dyDescent="0.25">
      <c r="A242" s="219"/>
      <c r="B242" s="220"/>
      <c r="C242" s="268" t="s">
        <v>524</v>
      </c>
      <c r="D242" s="259"/>
      <c r="E242" s="260">
        <v>291.2</v>
      </c>
      <c r="F242" s="222"/>
      <c r="G242" s="222"/>
      <c r="H242" s="222"/>
      <c r="I242" s="222"/>
      <c r="J242" s="222"/>
      <c r="K242" s="222"/>
      <c r="L242" s="222"/>
      <c r="M242" s="222"/>
      <c r="N242" s="222"/>
      <c r="O242" s="222"/>
      <c r="P242" s="222"/>
      <c r="Q242" s="222"/>
      <c r="R242" s="222"/>
      <c r="S242" s="222"/>
      <c r="T242" s="222"/>
      <c r="U242" s="222"/>
      <c r="V242" s="222"/>
      <c r="W242" s="222"/>
      <c r="X242" s="222"/>
      <c r="Y242" s="212"/>
      <c r="Z242" s="212"/>
      <c r="AA242" s="212"/>
      <c r="AB242" s="212"/>
      <c r="AC242" s="212"/>
      <c r="AD242" s="212"/>
      <c r="AE242" s="212"/>
      <c r="AF242" s="212"/>
      <c r="AG242" s="212" t="s">
        <v>290</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1" x14ac:dyDescent="0.25">
      <c r="A243" s="219"/>
      <c r="B243" s="220"/>
      <c r="C243" s="268" t="s">
        <v>525</v>
      </c>
      <c r="D243" s="259"/>
      <c r="E243" s="260">
        <v>162</v>
      </c>
      <c r="F243" s="222"/>
      <c r="G243" s="222"/>
      <c r="H243" s="222"/>
      <c r="I243" s="222"/>
      <c r="J243" s="222"/>
      <c r="K243" s="222"/>
      <c r="L243" s="222"/>
      <c r="M243" s="222"/>
      <c r="N243" s="222"/>
      <c r="O243" s="222"/>
      <c r="P243" s="222"/>
      <c r="Q243" s="222"/>
      <c r="R243" s="222"/>
      <c r="S243" s="222"/>
      <c r="T243" s="222"/>
      <c r="U243" s="222"/>
      <c r="V243" s="222"/>
      <c r="W243" s="222"/>
      <c r="X243" s="222"/>
      <c r="Y243" s="212"/>
      <c r="Z243" s="212"/>
      <c r="AA243" s="212"/>
      <c r="AB243" s="212"/>
      <c r="AC243" s="212"/>
      <c r="AD243" s="212"/>
      <c r="AE243" s="212"/>
      <c r="AF243" s="212"/>
      <c r="AG243" s="212" t="s">
        <v>290</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ht="30.6" outlineLevel="1" x14ac:dyDescent="0.25">
      <c r="A244" s="235">
        <v>48</v>
      </c>
      <c r="B244" s="236" t="s">
        <v>526</v>
      </c>
      <c r="C244" s="253" t="s">
        <v>527</v>
      </c>
      <c r="D244" s="237" t="s">
        <v>309</v>
      </c>
      <c r="E244" s="238">
        <v>1398.4</v>
      </c>
      <c r="F244" s="239"/>
      <c r="G244" s="240">
        <f>ROUND(E244*F244,2)</f>
        <v>0</v>
      </c>
      <c r="H244" s="239"/>
      <c r="I244" s="240">
        <f>ROUND(E244*H244,2)</f>
        <v>0</v>
      </c>
      <c r="J244" s="239"/>
      <c r="K244" s="240">
        <f>ROUND(E244*J244,2)</f>
        <v>0</v>
      </c>
      <c r="L244" s="240">
        <v>21</v>
      </c>
      <c r="M244" s="240">
        <f>G244*(1+L244/100)</f>
        <v>0</v>
      </c>
      <c r="N244" s="240">
        <v>8.4999999999999995E-4</v>
      </c>
      <c r="O244" s="240">
        <f>ROUND(E244*N244,2)</f>
        <v>1.19</v>
      </c>
      <c r="P244" s="240">
        <v>0</v>
      </c>
      <c r="Q244" s="240">
        <f>ROUND(E244*P244,2)</f>
        <v>0</v>
      </c>
      <c r="R244" s="240" t="s">
        <v>520</v>
      </c>
      <c r="S244" s="240" t="s">
        <v>263</v>
      </c>
      <c r="T244" s="241" t="s">
        <v>263</v>
      </c>
      <c r="U244" s="222">
        <v>6.0000000000000001E-3</v>
      </c>
      <c r="V244" s="222">
        <f>ROUND(E244*U244,2)</f>
        <v>8.39</v>
      </c>
      <c r="W244" s="222"/>
      <c r="X244" s="222" t="s">
        <v>285</v>
      </c>
      <c r="Y244" s="212"/>
      <c r="Z244" s="212"/>
      <c r="AA244" s="212"/>
      <c r="AB244" s="212"/>
      <c r="AC244" s="212"/>
      <c r="AD244" s="212"/>
      <c r="AE244" s="212"/>
      <c r="AF244" s="212"/>
      <c r="AG244" s="212" t="s">
        <v>390</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1" x14ac:dyDescent="0.25">
      <c r="A245" s="219"/>
      <c r="B245" s="220"/>
      <c r="C245" s="267" t="s">
        <v>521</v>
      </c>
      <c r="D245" s="263"/>
      <c r="E245" s="263"/>
      <c r="F245" s="263"/>
      <c r="G245" s="263"/>
      <c r="H245" s="222"/>
      <c r="I245" s="222"/>
      <c r="J245" s="222"/>
      <c r="K245" s="222"/>
      <c r="L245" s="222"/>
      <c r="M245" s="222"/>
      <c r="N245" s="222"/>
      <c r="O245" s="222"/>
      <c r="P245" s="222"/>
      <c r="Q245" s="222"/>
      <c r="R245" s="222"/>
      <c r="S245" s="222"/>
      <c r="T245" s="222"/>
      <c r="U245" s="222"/>
      <c r="V245" s="222"/>
      <c r="W245" s="222"/>
      <c r="X245" s="222"/>
      <c r="Y245" s="212"/>
      <c r="Z245" s="212"/>
      <c r="AA245" s="212"/>
      <c r="AB245" s="212"/>
      <c r="AC245" s="212"/>
      <c r="AD245" s="212"/>
      <c r="AE245" s="212"/>
      <c r="AF245" s="212"/>
      <c r="AG245" s="212" t="s">
        <v>288</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5">
      <c r="A246" s="219"/>
      <c r="B246" s="220"/>
      <c r="C246" s="268" t="s">
        <v>528</v>
      </c>
      <c r="D246" s="259"/>
      <c r="E246" s="260">
        <v>1398.4</v>
      </c>
      <c r="F246" s="222"/>
      <c r="G246" s="222"/>
      <c r="H246" s="222"/>
      <c r="I246" s="222"/>
      <c r="J246" s="222"/>
      <c r="K246" s="222"/>
      <c r="L246" s="222"/>
      <c r="M246" s="222"/>
      <c r="N246" s="222"/>
      <c r="O246" s="222"/>
      <c r="P246" s="222"/>
      <c r="Q246" s="222"/>
      <c r="R246" s="222"/>
      <c r="S246" s="222"/>
      <c r="T246" s="222"/>
      <c r="U246" s="222"/>
      <c r="V246" s="222"/>
      <c r="W246" s="222"/>
      <c r="X246" s="222"/>
      <c r="Y246" s="212"/>
      <c r="Z246" s="212"/>
      <c r="AA246" s="212"/>
      <c r="AB246" s="212"/>
      <c r="AC246" s="212"/>
      <c r="AD246" s="212"/>
      <c r="AE246" s="212"/>
      <c r="AF246" s="212"/>
      <c r="AG246" s="212" t="s">
        <v>290</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1" x14ac:dyDescent="0.25">
      <c r="A247" s="244">
        <v>49</v>
      </c>
      <c r="B247" s="245" t="s">
        <v>529</v>
      </c>
      <c r="C247" s="255" t="s">
        <v>530</v>
      </c>
      <c r="D247" s="246" t="s">
        <v>309</v>
      </c>
      <c r="E247" s="247">
        <v>699.2</v>
      </c>
      <c r="F247" s="248"/>
      <c r="G247" s="249">
        <f>ROUND(E247*F247,2)</f>
        <v>0</v>
      </c>
      <c r="H247" s="248"/>
      <c r="I247" s="249">
        <f>ROUND(E247*H247,2)</f>
        <v>0</v>
      </c>
      <c r="J247" s="248"/>
      <c r="K247" s="249">
        <f>ROUND(E247*J247,2)</f>
        <v>0</v>
      </c>
      <c r="L247" s="249">
        <v>21</v>
      </c>
      <c r="M247" s="249">
        <f>G247*(1+L247/100)</f>
        <v>0</v>
      </c>
      <c r="N247" s="249">
        <v>0</v>
      </c>
      <c r="O247" s="249">
        <f>ROUND(E247*N247,2)</f>
        <v>0</v>
      </c>
      <c r="P247" s="249">
        <v>0</v>
      </c>
      <c r="Q247" s="249">
        <f>ROUND(E247*P247,2)</f>
        <v>0</v>
      </c>
      <c r="R247" s="249" t="s">
        <v>520</v>
      </c>
      <c r="S247" s="249" t="s">
        <v>263</v>
      </c>
      <c r="T247" s="250" t="s">
        <v>263</v>
      </c>
      <c r="U247" s="222">
        <v>0.10199999999999999</v>
      </c>
      <c r="V247" s="222">
        <f>ROUND(E247*U247,2)</f>
        <v>71.319999999999993</v>
      </c>
      <c r="W247" s="222"/>
      <c r="X247" s="222" t="s">
        <v>285</v>
      </c>
      <c r="Y247" s="212"/>
      <c r="Z247" s="212"/>
      <c r="AA247" s="212"/>
      <c r="AB247" s="212"/>
      <c r="AC247" s="212"/>
      <c r="AD247" s="212"/>
      <c r="AE247" s="212"/>
      <c r="AF247" s="212"/>
      <c r="AG247" s="212" t="s">
        <v>390</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1" x14ac:dyDescent="0.25">
      <c r="A248" s="235">
        <v>50</v>
      </c>
      <c r="B248" s="236" t="s">
        <v>531</v>
      </c>
      <c r="C248" s="253" t="s">
        <v>532</v>
      </c>
      <c r="D248" s="237" t="s">
        <v>309</v>
      </c>
      <c r="E248" s="238">
        <v>1049.8</v>
      </c>
      <c r="F248" s="239"/>
      <c r="G248" s="240">
        <f>ROUND(E248*F248,2)</f>
        <v>0</v>
      </c>
      <c r="H248" s="239"/>
      <c r="I248" s="240">
        <f>ROUND(E248*H248,2)</f>
        <v>0</v>
      </c>
      <c r="J248" s="239"/>
      <c r="K248" s="240">
        <f>ROUND(E248*J248,2)</f>
        <v>0</v>
      </c>
      <c r="L248" s="240">
        <v>21</v>
      </c>
      <c r="M248" s="240">
        <f>G248*(1+L248/100)</f>
        <v>0</v>
      </c>
      <c r="N248" s="240">
        <v>1.58E-3</v>
      </c>
      <c r="O248" s="240">
        <f>ROUND(E248*N248,2)</f>
        <v>1.66</v>
      </c>
      <c r="P248" s="240">
        <v>0</v>
      </c>
      <c r="Q248" s="240">
        <f>ROUND(E248*P248,2)</f>
        <v>0</v>
      </c>
      <c r="R248" s="240" t="s">
        <v>520</v>
      </c>
      <c r="S248" s="240" t="s">
        <v>263</v>
      </c>
      <c r="T248" s="241" t="s">
        <v>263</v>
      </c>
      <c r="U248" s="222">
        <v>0.214</v>
      </c>
      <c r="V248" s="222">
        <f>ROUND(E248*U248,2)</f>
        <v>224.66</v>
      </c>
      <c r="W248" s="222"/>
      <c r="X248" s="222" t="s">
        <v>285</v>
      </c>
      <c r="Y248" s="212"/>
      <c r="Z248" s="212"/>
      <c r="AA248" s="212"/>
      <c r="AB248" s="212"/>
      <c r="AC248" s="212"/>
      <c r="AD248" s="212"/>
      <c r="AE248" s="212"/>
      <c r="AF248" s="212"/>
      <c r="AG248" s="212" t="s">
        <v>286</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5">
      <c r="A249" s="219"/>
      <c r="B249" s="220"/>
      <c r="C249" s="268" t="s">
        <v>406</v>
      </c>
      <c r="D249" s="259"/>
      <c r="E249" s="260">
        <v>1049.8</v>
      </c>
      <c r="F249" s="222"/>
      <c r="G249" s="222"/>
      <c r="H249" s="222"/>
      <c r="I249" s="222"/>
      <c r="J249" s="222"/>
      <c r="K249" s="222"/>
      <c r="L249" s="222"/>
      <c r="M249" s="222"/>
      <c r="N249" s="222"/>
      <c r="O249" s="222"/>
      <c r="P249" s="222"/>
      <c r="Q249" s="222"/>
      <c r="R249" s="222"/>
      <c r="S249" s="222"/>
      <c r="T249" s="222"/>
      <c r="U249" s="222"/>
      <c r="V249" s="222"/>
      <c r="W249" s="222"/>
      <c r="X249" s="222"/>
      <c r="Y249" s="212"/>
      <c r="Z249" s="212"/>
      <c r="AA249" s="212"/>
      <c r="AB249" s="212"/>
      <c r="AC249" s="212"/>
      <c r="AD249" s="212"/>
      <c r="AE249" s="212"/>
      <c r="AF249" s="212"/>
      <c r="AG249" s="212" t="s">
        <v>290</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x14ac:dyDescent="0.25">
      <c r="A250" s="225" t="s">
        <v>258</v>
      </c>
      <c r="B250" s="226" t="s">
        <v>185</v>
      </c>
      <c r="C250" s="252" t="s">
        <v>186</v>
      </c>
      <c r="D250" s="227"/>
      <c r="E250" s="228"/>
      <c r="F250" s="229"/>
      <c r="G250" s="229">
        <f>SUMIF(AG251:AG252,"&lt;&gt;NOR",G251:G252)</f>
        <v>0</v>
      </c>
      <c r="H250" s="229"/>
      <c r="I250" s="229">
        <f>SUM(I251:I252)</f>
        <v>0</v>
      </c>
      <c r="J250" s="229"/>
      <c r="K250" s="229">
        <f>SUM(K251:K252)</f>
        <v>0</v>
      </c>
      <c r="L250" s="229"/>
      <c r="M250" s="229">
        <f>SUM(M251:M252)</f>
        <v>0</v>
      </c>
      <c r="N250" s="229"/>
      <c r="O250" s="229">
        <f>SUM(O251:O252)</f>
        <v>0.03</v>
      </c>
      <c r="P250" s="229"/>
      <c r="Q250" s="229">
        <f>SUM(Q251:Q252)</f>
        <v>0</v>
      </c>
      <c r="R250" s="229"/>
      <c r="S250" s="229"/>
      <c r="T250" s="230"/>
      <c r="U250" s="224"/>
      <c r="V250" s="224">
        <f>SUM(V251:V252)</f>
        <v>276.10000000000002</v>
      </c>
      <c r="W250" s="224"/>
      <c r="X250" s="224"/>
      <c r="AG250" t="s">
        <v>259</v>
      </c>
    </row>
    <row r="251" spans="1:60" ht="30.6" outlineLevel="1" x14ac:dyDescent="0.25">
      <c r="A251" s="235">
        <v>51</v>
      </c>
      <c r="B251" s="236" t="s">
        <v>533</v>
      </c>
      <c r="C251" s="253" t="s">
        <v>534</v>
      </c>
      <c r="D251" s="237" t="s">
        <v>309</v>
      </c>
      <c r="E251" s="238">
        <v>1049.8</v>
      </c>
      <c r="F251" s="239"/>
      <c r="G251" s="240">
        <f>ROUND(E251*F251,2)</f>
        <v>0</v>
      </c>
      <c r="H251" s="239"/>
      <c r="I251" s="240">
        <f>ROUND(E251*H251,2)</f>
        <v>0</v>
      </c>
      <c r="J251" s="239"/>
      <c r="K251" s="240">
        <f>ROUND(E251*J251,2)</f>
        <v>0</v>
      </c>
      <c r="L251" s="240">
        <v>21</v>
      </c>
      <c r="M251" s="240">
        <f>G251*(1+L251/100)</f>
        <v>0</v>
      </c>
      <c r="N251" s="240">
        <v>3.0000000000000001E-5</v>
      </c>
      <c r="O251" s="240">
        <f>ROUND(E251*N251,2)</f>
        <v>0.03</v>
      </c>
      <c r="P251" s="240">
        <v>0</v>
      </c>
      <c r="Q251" s="240">
        <f>ROUND(E251*P251,2)</f>
        <v>0</v>
      </c>
      <c r="R251" s="240" t="s">
        <v>324</v>
      </c>
      <c r="S251" s="240" t="s">
        <v>263</v>
      </c>
      <c r="T251" s="241" t="s">
        <v>263</v>
      </c>
      <c r="U251" s="222">
        <v>0.26300000000000001</v>
      </c>
      <c r="V251" s="222">
        <f>ROUND(E251*U251,2)</f>
        <v>276.10000000000002</v>
      </c>
      <c r="W251" s="222"/>
      <c r="X251" s="222" t="s">
        <v>285</v>
      </c>
      <c r="Y251" s="212"/>
      <c r="Z251" s="212"/>
      <c r="AA251" s="212"/>
      <c r="AB251" s="212"/>
      <c r="AC251" s="212"/>
      <c r="AD251" s="212"/>
      <c r="AE251" s="212"/>
      <c r="AF251" s="212"/>
      <c r="AG251" s="212" t="s">
        <v>390</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1" x14ac:dyDescent="0.25">
      <c r="A252" s="219"/>
      <c r="B252" s="220"/>
      <c r="C252" s="268" t="s">
        <v>406</v>
      </c>
      <c r="D252" s="259"/>
      <c r="E252" s="260">
        <v>1049.8</v>
      </c>
      <c r="F252" s="222"/>
      <c r="G252" s="222"/>
      <c r="H252" s="222"/>
      <c r="I252" s="222"/>
      <c r="J252" s="222"/>
      <c r="K252" s="222"/>
      <c r="L252" s="222"/>
      <c r="M252" s="222"/>
      <c r="N252" s="222"/>
      <c r="O252" s="222"/>
      <c r="P252" s="222"/>
      <c r="Q252" s="222"/>
      <c r="R252" s="222"/>
      <c r="S252" s="222"/>
      <c r="T252" s="222"/>
      <c r="U252" s="222"/>
      <c r="V252" s="222"/>
      <c r="W252" s="222"/>
      <c r="X252" s="222"/>
      <c r="Y252" s="212"/>
      <c r="Z252" s="212"/>
      <c r="AA252" s="212"/>
      <c r="AB252" s="212"/>
      <c r="AC252" s="212"/>
      <c r="AD252" s="212"/>
      <c r="AE252" s="212"/>
      <c r="AF252" s="212"/>
      <c r="AG252" s="212" t="s">
        <v>290</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x14ac:dyDescent="0.25">
      <c r="A253" s="225" t="s">
        <v>258</v>
      </c>
      <c r="B253" s="226" t="s">
        <v>187</v>
      </c>
      <c r="C253" s="252" t="s">
        <v>188</v>
      </c>
      <c r="D253" s="227"/>
      <c r="E253" s="228"/>
      <c r="F253" s="229"/>
      <c r="G253" s="229">
        <f>SUMIF(AG254:AG346,"&lt;&gt;NOR",G254:G346)</f>
        <v>0</v>
      </c>
      <c r="H253" s="229"/>
      <c r="I253" s="229">
        <f>SUM(I254:I346)</f>
        <v>0</v>
      </c>
      <c r="J253" s="229"/>
      <c r="K253" s="229">
        <f>SUM(K254:K346)</f>
        <v>0</v>
      </c>
      <c r="L253" s="229"/>
      <c r="M253" s="229">
        <f>SUM(M254:M346)</f>
        <v>0</v>
      </c>
      <c r="N253" s="229"/>
      <c r="O253" s="229">
        <f>SUM(O254:O346)</f>
        <v>0.33</v>
      </c>
      <c r="P253" s="229"/>
      <c r="Q253" s="229">
        <f>SUM(Q254:Q346)</f>
        <v>877.33999999999992</v>
      </c>
      <c r="R253" s="229"/>
      <c r="S253" s="229"/>
      <c r="T253" s="230"/>
      <c r="U253" s="224"/>
      <c r="V253" s="224">
        <f>SUM(V254:V346)</f>
        <v>41482.57</v>
      </c>
      <c r="W253" s="224"/>
      <c r="X253" s="224"/>
      <c r="AG253" t="s">
        <v>259</v>
      </c>
    </row>
    <row r="254" spans="1:60" outlineLevel="1" x14ac:dyDescent="0.25">
      <c r="A254" s="235">
        <v>52</v>
      </c>
      <c r="B254" s="236" t="s">
        <v>535</v>
      </c>
      <c r="C254" s="253" t="s">
        <v>536</v>
      </c>
      <c r="D254" s="237" t="s">
        <v>309</v>
      </c>
      <c r="E254" s="238">
        <v>38.979999999999997</v>
      </c>
      <c r="F254" s="239"/>
      <c r="G254" s="240">
        <f>ROUND(E254*F254,2)</f>
        <v>0</v>
      </c>
      <c r="H254" s="239"/>
      <c r="I254" s="240">
        <f>ROUND(E254*H254,2)</f>
        <v>0</v>
      </c>
      <c r="J254" s="239"/>
      <c r="K254" s="240">
        <f>ROUND(E254*J254,2)</f>
        <v>0</v>
      </c>
      <c r="L254" s="240">
        <v>21</v>
      </c>
      <c r="M254" s="240">
        <f>G254*(1+L254/100)</f>
        <v>0</v>
      </c>
      <c r="N254" s="240">
        <v>6.7000000000000002E-4</v>
      </c>
      <c r="O254" s="240">
        <f>ROUND(E254*N254,2)</f>
        <v>0.03</v>
      </c>
      <c r="P254" s="240">
        <v>0.184</v>
      </c>
      <c r="Q254" s="240">
        <f>ROUND(E254*P254,2)</f>
        <v>7.17</v>
      </c>
      <c r="R254" s="240" t="s">
        <v>537</v>
      </c>
      <c r="S254" s="240" t="s">
        <v>263</v>
      </c>
      <c r="T254" s="241" t="s">
        <v>263</v>
      </c>
      <c r="U254" s="222">
        <v>0.22700000000000001</v>
      </c>
      <c r="V254" s="222">
        <f>ROUND(E254*U254,2)</f>
        <v>8.85</v>
      </c>
      <c r="W254" s="222"/>
      <c r="X254" s="222" t="s">
        <v>285</v>
      </c>
      <c r="Y254" s="212"/>
      <c r="Z254" s="212"/>
      <c r="AA254" s="212"/>
      <c r="AB254" s="212"/>
      <c r="AC254" s="212"/>
      <c r="AD254" s="212"/>
      <c r="AE254" s="212"/>
      <c r="AF254" s="212"/>
      <c r="AG254" s="212" t="s">
        <v>286</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ht="21" outlineLevel="1" x14ac:dyDescent="0.25">
      <c r="A255" s="219"/>
      <c r="B255" s="220"/>
      <c r="C255" s="267" t="s">
        <v>538</v>
      </c>
      <c r="D255" s="263"/>
      <c r="E255" s="263"/>
      <c r="F255" s="263"/>
      <c r="G255" s="263"/>
      <c r="H255" s="222"/>
      <c r="I255" s="222"/>
      <c r="J255" s="222"/>
      <c r="K255" s="222"/>
      <c r="L255" s="222"/>
      <c r="M255" s="222"/>
      <c r="N255" s="222"/>
      <c r="O255" s="222"/>
      <c r="P255" s="222"/>
      <c r="Q255" s="222"/>
      <c r="R255" s="222"/>
      <c r="S255" s="222"/>
      <c r="T255" s="222"/>
      <c r="U255" s="222"/>
      <c r="V255" s="222"/>
      <c r="W255" s="222"/>
      <c r="X255" s="222"/>
      <c r="Y255" s="212"/>
      <c r="Z255" s="212"/>
      <c r="AA255" s="212"/>
      <c r="AB255" s="212"/>
      <c r="AC255" s="212"/>
      <c r="AD255" s="212"/>
      <c r="AE255" s="212"/>
      <c r="AF255" s="212"/>
      <c r="AG255" s="212" t="s">
        <v>288</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42" t="str">
        <f>C255</f>
        <v>nebo vybourání otvorů průřezové plochy přes 4 m2 v příčkách, včetně pomocného lešení o výšce podlahy do 1900 mm a pro zatížení do 1,5 kPa  (150 kg/m2),</v>
      </c>
      <c r="BB255" s="212"/>
      <c r="BC255" s="212"/>
      <c r="BD255" s="212"/>
      <c r="BE255" s="212"/>
      <c r="BF255" s="212"/>
      <c r="BG255" s="212"/>
      <c r="BH255" s="212"/>
    </row>
    <row r="256" spans="1:60" outlineLevel="1" x14ac:dyDescent="0.25">
      <c r="A256" s="219"/>
      <c r="B256" s="220"/>
      <c r="C256" s="268" t="s">
        <v>539</v>
      </c>
      <c r="D256" s="259"/>
      <c r="E256" s="260">
        <v>42.18</v>
      </c>
      <c r="F256" s="222"/>
      <c r="G256" s="222"/>
      <c r="H256" s="222"/>
      <c r="I256" s="222"/>
      <c r="J256" s="222"/>
      <c r="K256" s="222"/>
      <c r="L256" s="222"/>
      <c r="M256" s="222"/>
      <c r="N256" s="222"/>
      <c r="O256" s="222"/>
      <c r="P256" s="222"/>
      <c r="Q256" s="222"/>
      <c r="R256" s="222"/>
      <c r="S256" s="222"/>
      <c r="T256" s="222"/>
      <c r="U256" s="222"/>
      <c r="V256" s="222"/>
      <c r="W256" s="222"/>
      <c r="X256" s="222"/>
      <c r="Y256" s="212"/>
      <c r="Z256" s="212"/>
      <c r="AA256" s="212"/>
      <c r="AB256" s="212"/>
      <c r="AC256" s="212"/>
      <c r="AD256" s="212"/>
      <c r="AE256" s="212"/>
      <c r="AF256" s="212"/>
      <c r="AG256" s="212" t="s">
        <v>290</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1" x14ac:dyDescent="0.25">
      <c r="A257" s="219"/>
      <c r="B257" s="220"/>
      <c r="C257" s="268" t="s">
        <v>540</v>
      </c>
      <c r="D257" s="259"/>
      <c r="E257" s="260">
        <v>-3.2</v>
      </c>
      <c r="F257" s="222"/>
      <c r="G257" s="222"/>
      <c r="H257" s="222"/>
      <c r="I257" s="222"/>
      <c r="J257" s="222"/>
      <c r="K257" s="222"/>
      <c r="L257" s="222"/>
      <c r="M257" s="222"/>
      <c r="N257" s="222"/>
      <c r="O257" s="222"/>
      <c r="P257" s="222"/>
      <c r="Q257" s="222"/>
      <c r="R257" s="222"/>
      <c r="S257" s="222"/>
      <c r="T257" s="222"/>
      <c r="U257" s="222"/>
      <c r="V257" s="222"/>
      <c r="W257" s="222"/>
      <c r="X257" s="222"/>
      <c r="Y257" s="212"/>
      <c r="Z257" s="212"/>
      <c r="AA257" s="212"/>
      <c r="AB257" s="212"/>
      <c r="AC257" s="212"/>
      <c r="AD257" s="212"/>
      <c r="AE257" s="212"/>
      <c r="AF257" s="212"/>
      <c r="AG257" s="212" t="s">
        <v>290</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ht="20.399999999999999" outlineLevel="1" x14ac:dyDescent="0.25">
      <c r="A258" s="235">
        <v>53</v>
      </c>
      <c r="B258" s="236" t="s">
        <v>541</v>
      </c>
      <c r="C258" s="253" t="s">
        <v>542</v>
      </c>
      <c r="D258" s="237" t="s">
        <v>283</v>
      </c>
      <c r="E258" s="238">
        <v>3.363</v>
      </c>
      <c r="F258" s="239"/>
      <c r="G258" s="240">
        <f>ROUND(E258*F258,2)</f>
        <v>0</v>
      </c>
      <c r="H258" s="239"/>
      <c r="I258" s="240">
        <f>ROUND(E258*H258,2)</f>
        <v>0</v>
      </c>
      <c r="J258" s="239"/>
      <c r="K258" s="240">
        <f>ROUND(E258*J258,2)</f>
        <v>0</v>
      </c>
      <c r="L258" s="240">
        <v>21</v>
      </c>
      <c r="M258" s="240">
        <f>G258*(1+L258/100)</f>
        <v>0</v>
      </c>
      <c r="N258" s="240">
        <v>1.2800000000000001E-3</v>
      </c>
      <c r="O258" s="240">
        <f>ROUND(E258*N258,2)</f>
        <v>0</v>
      </c>
      <c r="P258" s="240">
        <v>1.8</v>
      </c>
      <c r="Q258" s="240">
        <f>ROUND(E258*P258,2)</f>
        <v>6.05</v>
      </c>
      <c r="R258" s="240" t="s">
        <v>537</v>
      </c>
      <c r="S258" s="240" t="s">
        <v>263</v>
      </c>
      <c r="T258" s="241" t="s">
        <v>263</v>
      </c>
      <c r="U258" s="222">
        <v>1.52</v>
      </c>
      <c r="V258" s="222">
        <f>ROUND(E258*U258,2)</f>
        <v>5.1100000000000003</v>
      </c>
      <c r="W258" s="222"/>
      <c r="X258" s="222" t="s">
        <v>285</v>
      </c>
      <c r="Y258" s="212"/>
      <c r="Z258" s="212"/>
      <c r="AA258" s="212"/>
      <c r="AB258" s="212"/>
      <c r="AC258" s="212"/>
      <c r="AD258" s="212"/>
      <c r="AE258" s="212"/>
      <c r="AF258" s="212"/>
      <c r="AG258" s="212" t="s">
        <v>286</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ht="21" outlineLevel="1" x14ac:dyDescent="0.25">
      <c r="A259" s="219"/>
      <c r="B259" s="220"/>
      <c r="C259" s="267" t="s">
        <v>543</v>
      </c>
      <c r="D259" s="263"/>
      <c r="E259" s="263"/>
      <c r="F259" s="263"/>
      <c r="G259" s="263"/>
      <c r="H259" s="222"/>
      <c r="I259" s="222"/>
      <c r="J259" s="222"/>
      <c r="K259" s="222"/>
      <c r="L259" s="222"/>
      <c r="M259" s="222"/>
      <c r="N259" s="222"/>
      <c r="O259" s="222"/>
      <c r="P259" s="222"/>
      <c r="Q259" s="222"/>
      <c r="R259" s="222"/>
      <c r="S259" s="222"/>
      <c r="T259" s="222"/>
      <c r="U259" s="222"/>
      <c r="V259" s="222"/>
      <c r="W259" s="222"/>
      <c r="X259" s="222"/>
      <c r="Y259" s="212"/>
      <c r="Z259" s="212"/>
      <c r="AA259" s="212"/>
      <c r="AB259" s="212"/>
      <c r="AC259" s="212"/>
      <c r="AD259" s="212"/>
      <c r="AE259" s="212"/>
      <c r="AF259" s="212"/>
      <c r="AG259" s="212" t="s">
        <v>288</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42" t="str">
        <f>C259</f>
        <v>nebo vybourání otvorů průřezové plochy přes 4 m2 ve zdivu nadzákladovém, včetně pomocného lešení o výšce podlahy do 1900 mm a pro zatížení do 1,5 kPa  (150 kg/m2)</v>
      </c>
      <c r="BB259" s="212"/>
      <c r="BC259" s="212"/>
      <c r="BD259" s="212"/>
      <c r="BE259" s="212"/>
      <c r="BF259" s="212"/>
      <c r="BG259" s="212"/>
      <c r="BH259" s="212"/>
    </row>
    <row r="260" spans="1:60" outlineLevel="1" x14ac:dyDescent="0.25">
      <c r="A260" s="219"/>
      <c r="B260" s="220"/>
      <c r="C260" s="268" t="s">
        <v>544</v>
      </c>
      <c r="D260" s="259"/>
      <c r="E260" s="260">
        <v>3.363</v>
      </c>
      <c r="F260" s="222"/>
      <c r="G260" s="222"/>
      <c r="H260" s="222"/>
      <c r="I260" s="222"/>
      <c r="J260" s="222"/>
      <c r="K260" s="222"/>
      <c r="L260" s="222"/>
      <c r="M260" s="222"/>
      <c r="N260" s="222"/>
      <c r="O260" s="222"/>
      <c r="P260" s="222"/>
      <c r="Q260" s="222"/>
      <c r="R260" s="222"/>
      <c r="S260" s="222"/>
      <c r="T260" s="222"/>
      <c r="U260" s="222"/>
      <c r="V260" s="222"/>
      <c r="W260" s="222"/>
      <c r="X260" s="222"/>
      <c r="Y260" s="212"/>
      <c r="Z260" s="212"/>
      <c r="AA260" s="212"/>
      <c r="AB260" s="212"/>
      <c r="AC260" s="212"/>
      <c r="AD260" s="212"/>
      <c r="AE260" s="212"/>
      <c r="AF260" s="212"/>
      <c r="AG260" s="212" t="s">
        <v>290</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ht="20.399999999999999" outlineLevel="1" x14ac:dyDescent="0.25">
      <c r="A261" s="235">
        <v>54</v>
      </c>
      <c r="B261" s="236" t="s">
        <v>545</v>
      </c>
      <c r="C261" s="253" t="s">
        <v>546</v>
      </c>
      <c r="D261" s="237" t="s">
        <v>283</v>
      </c>
      <c r="E261" s="238">
        <v>344.7835</v>
      </c>
      <c r="F261" s="239"/>
      <c r="G261" s="240">
        <f>ROUND(E261*F261,2)</f>
        <v>0</v>
      </c>
      <c r="H261" s="239"/>
      <c r="I261" s="240">
        <f>ROUND(E261*H261,2)</f>
        <v>0</v>
      </c>
      <c r="J261" s="239"/>
      <c r="K261" s="240">
        <f>ROUND(E261*J261,2)</f>
        <v>0</v>
      </c>
      <c r="L261" s="240">
        <v>21</v>
      </c>
      <c r="M261" s="240">
        <f>G261*(1+L261/100)</f>
        <v>0</v>
      </c>
      <c r="N261" s="240">
        <v>0</v>
      </c>
      <c r="O261" s="240">
        <f>ROUND(E261*N261,2)</f>
        <v>0</v>
      </c>
      <c r="P261" s="240">
        <v>2.2000000000000002</v>
      </c>
      <c r="Q261" s="240">
        <f>ROUND(E261*P261,2)</f>
        <v>758.52</v>
      </c>
      <c r="R261" s="240" t="s">
        <v>537</v>
      </c>
      <c r="S261" s="240" t="s">
        <v>263</v>
      </c>
      <c r="T261" s="241" t="s">
        <v>263</v>
      </c>
      <c r="U261" s="222">
        <v>3.9769999999999999</v>
      </c>
      <c r="V261" s="222">
        <f>ROUND(E261*U261,2)</f>
        <v>1371.2</v>
      </c>
      <c r="W261" s="222"/>
      <c r="X261" s="222" t="s">
        <v>285</v>
      </c>
      <c r="Y261" s="212"/>
      <c r="Z261" s="212"/>
      <c r="AA261" s="212"/>
      <c r="AB261" s="212"/>
      <c r="AC261" s="212"/>
      <c r="AD261" s="212"/>
      <c r="AE261" s="212"/>
      <c r="AF261" s="212"/>
      <c r="AG261" s="212" t="s">
        <v>286</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1" x14ac:dyDescent="0.25">
      <c r="A262" s="219"/>
      <c r="B262" s="220"/>
      <c r="C262" s="268" t="s">
        <v>547</v>
      </c>
      <c r="D262" s="259"/>
      <c r="E262" s="260">
        <v>103.806</v>
      </c>
      <c r="F262" s="222"/>
      <c r="G262" s="222"/>
      <c r="H262" s="222"/>
      <c r="I262" s="222"/>
      <c r="J262" s="222"/>
      <c r="K262" s="222"/>
      <c r="L262" s="222"/>
      <c r="M262" s="222"/>
      <c r="N262" s="222"/>
      <c r="O262" s="222"/>
      <c r="P262" s="222"/>
      <c r="Q262" s="222"/>
      <c r="R262" s="222"/>
      <c r="S262" s="222"/>
      <c r="T262" s="222"/>
      <c r="U262" s="222"/>
      <c r="V262" s="222"/>
      <c r="W262" s="222"/>
      <c r="X262" s="222"/>
      <c r="Y262" s="212"/>
      <c r="Z262" s="212"/>
      <c r="AA262" s="212"/>
      <c r="AB262" s="212"/>
      <c r="AC262" s="212"/>
      <c r="AD262" s="212"/>
      <c r="AE262" s="212"/>
      <c r="AF262" s="212"/>
      <c r="AG262" s="212" t="s">
        <v>290</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1" x14ac:dyDescent="0.25">
      <c r="A263" s="219"/>
      <c r="B263" s="220"/>
      <c r="C263" s="268" t="s">
        <v>548</v>
      </c>
      <c r="D263" s="259"/>
      <c r="E263" s="260">
        <v>38.847999999999999</v>
      </c>
      <c r="F263" s="222"/>
      <c r="G263" s="222"/>
      <c r="H263" s="222"/>
      <c r="I263" s="222"/>
      <c r="J263" s="222"/>
      <c r="K263" s="222"/>
      <c r="L263" s="222"/>
      <c r="M263" s="222"/>
      <c r="N263" s="222"/>
      <c r="O263" s="222"/>
      <c r="P263" s="222"/>
      <c r="Q263" s="222"/>
      <c r="R263" s="222"/>
      <c r="S263" s="222"/>
      <c r="T263" s="222"/>
      <c r="U263" s="222"/>
      <c r="V263" s="222"/>
      <c r="W263" s="222"/>
      <c r="X263" s="222"/>
      <c r="Y263" s="212"/>
      <c r="Z263" s="212"/>
      <c r="AA263" s="212"/>
      <c r="AB263" s="212"/>
      <c r="AC263" s="212"/>
      <c r="AD263" s="212"/>
      <c r="AE263" s="212"/>
      <c r="AF263" s="212"/>
      <c r="AG263" s="212" t="s">
        <v>290</v>
      </c>
      <c r="AH263" s="212">
        <v>0</v>
      </c>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1" x14ac:dyDescent="0.25">
      <c r="A264" s="219"/>
      <c r="B264" s="220"/>
      <c r="C264" s="268" t="s">
        <v>549</v>
      </c>
      <c r="D264" s="259"/>
      <c r="E264" s="260">
        <v>142.89750000000001</v>
      </c>
      <c r="F264" s="222"/>
      <c r="G264" s="222"/>
      <c r="H264" s="222"/>
      <c r="I264" s="222"/>
      <c r="J264" s="222"/>
      <c r="K264" s="222"/>
      <c r="L264" s="222"/>
      <c r="M264" s="222"/>
      <c r="N264" s="222"/>
      <c r="O264" s="222"/>
      <c r="P264" s="222"/>
      <c r="Q264" s="222"/>
      <c r="R264" s="222"/>
      <c r="S264" s="222"/>
      <c r="T264" s="222"/>
      <c r="U264" s="222"/>
      <c r="V264" s="222"/>
      <c r="W264" s="222"/>
      <c r="X264" s="222"/>
      <c r="Y264" s="212"/>
      <c r="Z264" s="212"/>
      <c r="AA264" s="212"/>
      <c r="AB264" s="212"/>
      <c r="AC264" s="212"/>
      <c r="AD264" s="212"/>
      <c r="AE264" s="212"/>
      <c r="AF264" s="212"/>
      <c r="AG264" s="212" t="s">
        <v>290</v>
      </c>
      <c r="AH264" s="212">
        <v>0</v>
      </c>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1" x14ac:dyDescent="0.25">
      <c r="A265" s="219"/>
      <c r="B265" s="220"/>
      <c r="C265" s="268" t="s">
        <v>550</v>
      </c>
      <c r="D265" s="259"/>
      <c r="E265" s="260">
        <v>59.231999999999999</v>
      </c>
      <c r="F265" s="222"/>
      <c r="G265" s="222"/>
      <c r="H265" s="222"/>
      <c r="I265" s="222"/>
      <c r="J265" s="222"/>
      <c r="K265" s="222"/>
      <c r="L265" s="222"/>
      <c r="M265" s="222"/>
      <c r="N265" s="222"/>
      <c r="O265" s="222"/>
      <c r="P265" s="222"/>
      <c r="Q265" s="222"/>
      <c r="R265" s="222"/>
      <c r="S265" s="222"/>
      <c r="T265" s="222"/>
      <c r="U265" s="222"/>
      <c r="V265" s="222"/>
      <c r="W265" s="222"/>
      <c r="X265" s="222"/>
      <c r="Y265" s="212"/>
      <c r="Z265" s="212"/>
      <c r="AA265" s="212"/>
      <c r="AB265" s="212"/>
      <c r="AC265" s="212"/>
      <c r="AD265" s="212"/>
      <c r="AE265" s="212"/>
      <c r="AF265" s="212"/>
      <c r="AG265" s="212" t="s">
        <v>290</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ht="20.399999999999999" outlineLevel="1" x14ac:dyDescent="0.25">
      <c r="A266" s="235">
        <v>55</v>
      </c>
      <c r="B266" s="236" t="s">
        <v>551</v>
      </c>
      <c r="C266" s="253" t="s">
        <v>552</v>
      </c>
      <c r="D266" s="237" t="s">
        <v>283</v>
      </c>
      <c r="E266" s="238">
        <v>202.12950000000001</v>
      </c>
      <c r="F266" s="239"/>
      <c r="G266" s="240">
        <f>ROUND(E266*F266,2)</f>
        <v>0</v>
      </c>
      <c r="H266" s="239"/>
      <c r="I266" s="240">
        <f>ROUND(E266*H266,2)</f>
        <v>0</v>
      </c>
      <c r="J266" s="239"/>
      <c r="K266" s="240">
        <f>ROUND(E266*J266,2)</f>
        <v>0</v>
      </c>
      <c r="L266" s="240">
        <v>21</v>
      </c>
      <c r="M266" s="240">
        <f>G266*(1+L266/100)</f>
        <v>0</v>
      </c>
      <c r="N266" s="240">
        <v>0</v>
      </c>
      <c r="O266" s="240">
        <f>ROUND(E266*N266,2)</f>
        <v>0</v>
      </c>
      <c r="P266" s="240">
        <v>0</v>
      </c>
      <c r="Q266" s="240">
        <f>ROUND(E266*P266,2)</f>
        <v>0</v>
      </c>
      <c r="R266" s="240" t="s">
        <v>537</v>
      </c>
      <c r="S266" s="240" t="s">
        <v>263</v>
      </c>
      <c r="T266" s="241" t="s">
        <v>263</v>
      </c>
      <c r="U266" s="222">
        <v>4.8280000000000003</v>
      </c>
      <c r="V266" s="222">
        <f>ROUND(E266*U266,2)</f>
        <v>975.88</v>
      </c>
      <c r="W266" s="222"/>
      <c r="X266" s="222" t="s">
        <v>285</v>
      </c>
      <c r="Y266" s="212"/>
      <c r="Z266" s="212"/>
      <c r="AA266" s="212"/>
      <c r="AB266" s="212"/>
      <c r="AC266" s="212"/>
      <c r="AD266" s="212"/>
      <c r="AE266" s="212"/>
      <c r="AF266" s="212"/>
      <c r="AG266" s="212" t="s">
        <v>286</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1" x14ac:dyDescent="0.25">
      <c r="A267" s="219"/>
      <c r="B267" s="220"/>
      <c r="C267" s="268" t="s">
        <v>553</v>
      </c>
      <c r="D267" s="259"/>
      <c r="E267" s="260">
        <v>142.89750000000001</v>
      </c>
      <c r="F267" s="222"/>
      <c r="G267" s="222"/>
      <c r="H267" s="222"/>
      <c r="I267" s="222"/>
      <c r="J267" s="222"/>
      <c r="K267" s="222"/>
      <c r="L267" s="222"/>
      <c r="M267" s="222"/>
      <c r="N267" s="222"/>
      <c r="O267" s="222"/>
      <c r="P267" s="222"/>
      <c r="Q267" s="222"/>
      <c r="R267" s="222"/>
      <c r="S267" s="222"/>
      <c r="T267" s="222"/>
      <c r="U267" s="222"/>
      <c r="V267" s="222"/>
      <c r="W267" s="222"/>
      <c r="X267" s="222"/>
      <c r="Y267" s="212"/>
      <c r="Z267" s="212"/>
      <c r="AA267" s="212"/>
      <c r="AB267" s="212"/>
      <c r="AC267" s="212"/>
      <c r="AD267" s="212"/>
      <c r="AE267" s="212"/>
      <c r="AF267" s="212"/>
      <c r="AG267" s="212" t="s">
        <v>290</v>
      </c>
      <c r="AH267" s="212">
        <v>0</v>
      </c>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5">
      <c r="A268" s="219"/>
      <c r="B268" s="220"/>
      <c r="C268" s="268" t="s">
        <v>550</v>
      </c>
      <c r="D268" s="259"/>
      <c r="E268" s="260">
        <v>59.231999999999999</v>
      </c>
      <c r="F268" s="222"/>
      <c r="G268" s="222"/>
      <c r="H268" s="222"/>
      <c r="I268" s="222"/>
      <c r="J268" s="222"/>
      <c r="K268" s="222"/>
      <c r="L268" s="222"/>
      <c r="M268" s="222"/>
      <c r="N268" s="222"/>
      <c r="O268" s="222"/>
      <c r="P268" s="222"/>
      <c r="Q268" s="222"/>
      <c r="R268" s="222"/>
      <c r="S268" s="222"/>
      <c r="T268" s="222"/>
      <c r="U268" s="222"/>
      <c r="V268" s="222"/>
      <c r="W268" s="222"/>
      <c r="X268" s="222"/>
      <c r="Y268" s="212"/>
      <c r="Z268" s="212"/>
      <c r="AA268" s="212"/>
      <c r="AB268" s="212"/>
      <c r="AC268" s="212"/>
      <c r="AD268" s="212"/>
      <c r="AE268" s="212"/>
      <c r="AF268" s="212"/>
      <c r="AG268" s="212" t="s">
        <v>290</v>
      </c>
      <c r="AH268" s="212">
        <v>0</v>
      </c>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ht="20.399999999999999" outlineLevel="1" x14ac:dyDescent="0.25">
      <c r="A269" s="235">
        <v>56</v>
      </c>
      <c r="B269" s="236" t="s">
        <v>554</v>
      </c>
      <c r="C269" s="253" t="s">
        <v>555</v>
      </c>
      <c r="D269" s="237" t="s">
        <v>309</v>
      </c>
      <c r="E269" s="238">
        <v>1.4</v>
      </c>
      <c r="F269" s="239"/>
      <c r="G269" s="240">
        <f>ROUND(E269*F269,2)</f>
        <v>0</v>
      </c>
      <c r="H269" s="239"/>
      <c r="I269" s="240">
        <f>ROUND(E269*H269,2)</f>
        <v>0</v>
      </c>
      <c r="J269" s="239"/>
      <c r="K269" s="240">
        <f>ROUND(E269*J269,2)</f>
        <v>0</v>
      </c>
      <c r="L269" s="240">
        <v>21</v>
      </c>
      <c r="M269" s="240">
        <f>G269*(1+L269/100)</f>
        <v>0</v>
      </c>
      <c r="N269" s="240">
        <v>3.4000000000000002E-4</v>
      </c>
      <c r="O269" s="240">
        <f>ROUND(E269*N269,2)</f>
        <v>0</v>
      </c>
      <c r="P269" s="240">
        <v>0.27500000000000002</v>
      </c>
      <c r="Q269" s="240">
        <f>ROUND(E269*P269,2)</f>
        <v>0.39</v>
      </c>
      <c r="R269" s="240" t="s">
        <v>537</v>
      </c>
      <c r="S269" s="240" t="s">
        <v>263</v>
      </c>
      <c r="T269" s="241" t="s">
        <v>263</v>
      </c>
      <c r="U269" s="222">
        <v>1.0529999999999999</v>
      </c>
      <c r="V269" s="222">
        <f>ROUND(E269*U269,2)</f>
        <v>1.47</v>
      </c>
      <c r="W269" s="222"/>
      <c r="X269" s="222" t="s">
        <v>285</v>
      </c>
      <c r="Y269" s="212"/>
      <c r="Z269" s="212"/>
      <c r="AA269" s="212"/>
      <c r="AB269" s="212"/>
      <c r="AC269" s="212"/>
      <c r="AD269" s="212"/>
      <c r="AE269" s="212"/>
      <c r="AF269" s="212"/>
      <c r="AG269" s="212" t="s">
        <v>286</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1" x14ac:dyDescent="0.25">
      <c r="A270" s="219"/>
      <c r="B270" s="220"/>
      <c r="C270" s="267" t="s">
        <v>556</v>
      </c>
      <c r="D270" s="263"/>
      <c r="E270" s="263"/>
      <c r="F270" s="263"/>
      <c r="G270" s="263"/>
      <c r="H270" s="222"/>
      <c r="I270" s="222"/>
      <c r="J270" s="222"/>
      <c r="K270" s="222"/>
      <c r="L270" s="222"/>
      <c r="M270" s="222"/>
      <c r="N270" s="222"/>
      <c r="O270" s="222"/>
      <c r="P270" s="222"/>
      <c r="Q270" s="222"/>
      <c r="R270" s="222"/>
      <c r="S270" s="222"/>
      <c r="T270" s="222"/>
      <c r="U270" s="222"/>
      <c r="V270" s="222"/>
      <c r="W270" s="222"/>
      <c r="X270" s="222"/>
      <c r="Y270" s="212"/>
      <c r="Z270" s="212"/>
      <c r="AA270" s="212"/>
      <c r="AB270" s="212"/>
      <c r="AC270" s="212"/>
      <c r="AD270" s="212"/>
      <c r="AE270" s="212"/>
      <c r="AF270" s="212"/>
      <c r="AG270" s="212" t="s">
        <v>288</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42" t="str">
        <f>C270</f>
        <v>z jakýchkoliv cihel pálených, včetně pomocného lešení o výšce podlahy do 1900 mm a pro zatížení do 1,5 kPa  (150 kg/m2),</v>
      </c>
      <c r="BB270" s="212"/>
      <c r="BC270" s="212"/>
      <c r="BD270" s="212"/>
      <c r="BE270" s="212"/>
      <c r="BF270" s="212"/>
      <c r="BG270" s="212"/>
      <c r="BH270" s="212"/>
    </row>
    <row r="271" spans="1:60" outlineLevel="1" x14ac:dyDescent="0.25">
      <c r="A271" s="219"/>
      <c r="B271" s="220"/>
      <c r="C271" s="268" t="s">
        <v>557</v>
      </c>
      <c r="D271" s="259"/>
      <c r="E271" s="260">
        <v>1.4</v>
      </c>
      <c r="F271" s="222"/>
      <c r="G271" s="222"/>
      <c r="H271" s="222"/>
      <c r="I271" s="222"/>
      <c r="J271" s="222"/>
      <c r="K271" s="222"/>
      <c r="L271" s="222"/>
      <c r="M271" s="222"/>
      <c r="N271" s="222"/>
      <c r="O271" s="222"/>
      <c r="P271" s="222"/>
      <c r="Q271" s="222"/>
      <c r="R271" s="222"/>
      <c r="S271" s="222"/>
      <c r="T271" s="222"/>
      <c r="U271" s="222"/>
      <c r="V271" s="222"/>
      <c r="W271" s="222"/>
      <c r="X271" s="222"/>
      <c r="Y271" s="212"/>
      <c r="Z271" s="212"/>
      <c r="AA271" s="212"/>
      <c r="AB271" s="212"/>
      <c r="AC271" s="212"/>
      <c r="AD271" s="212"/>
      <c r="AE271" s="212"/>
      <c r="AF271" s="212"/>
      <c r="AG271" s="212" t="s">
        <v>290</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5">
      <c r="A272" s="235">
        <v>57</v>
      </c>
      <c r="B272" s="236" t="s">
        <v>558</v>
      </c>
      <c r="C272" s="253" t="s">
        <v>559</v>
      </c>
      <c r="D272" s="237" t="s">
        <v>335</v>
      </c>
      <c r="E272" s="238">
        <v>96</v>
      </c>
      <c r="F272" s="239"/>
      <c r="G272" s="240">
        <f>ROUND(E272*F272,2)</f>
        <v>0</v>
      </c>
      <c r="H272" s="239"/>
      <c r="I272" s="240">
        <f>ROUND(E272*H272,2)</f>
        <v>0</v>
      </c>
      <c r="J272" s="239"/>
      <c r="K272" s="240">
        <f>ROUND(E272*J272,2)</f>
        <v>0</v>
      </c>
      <c r="L272" s="240">
        <v>21</v>
      </c>
      <c r="M272" s="240">
        <f>G272*(1+L272/100)</f>
        <v>0</v>
      </c>
      <c r="N272" s="240">
        <v>0</v>
      </c>
      <c r="O272" s="240">
        <f>ROUND(E272*N272,2)</f>
        <v>0</v>
      </c>
      <c r="P272" s="240">
        <v>0</v>
      </c>
      <c r="Q272" s="240">
        <f>ROUND(E272*P272,2)</f>
        <v>0</v>
      </c>
      <c r="R272" s="240" t="s">
        <v>537</v>
      </c>
      <c r="S272" s="240" t="s">
        <v>263</v>
      </c>
      <c r="T272" s="241" t="s">
        <v>263</v>
      </c>
      <c r="U272" s="222">
        <v>0.03</v>
      </c>
      <c r="V272" s="222">
        <f>ROUND(E272*U272,2)</f>
        <v>2.88</v>
      </c>
      <c r="W272" s="222"/>
      <c r="X272" s="222" t="s">
        <v>285</v>
      </c>
      <c r="Y272" s="212"/>
      <c r="Z272" s="212"/>
      <c r="AA272" s="212"/>
      <c r="AB272" s="212"/>
      <c r="AC272" s="212"/>
      <c r="AD272" s="212"/>
      <c r="AE272" s="212"/>
      <c r="AF272" s="212"/>
      <c r="AG272" s="212" t="s">
        <v>286</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1" x14ac:dyDescent="0.25">
      <c r="A273" s="219"/>
      <c r="B273" s="220"/>
      <c r="C273" s="267" t="s">
        <v>560</v>
      </c>
      <c r="D273" s="263"/>
      <c r="E273" s="263"/>
      <c r="F273" s="263"/>
      <c r="G273" s="263"/>
      <c r="H273" s="222"/>
      <c r="I273" s="222"/>
      <c r="J273" s="222"/>
      <c r="K273" s="222"/>
      <c r="L273" s="222"/>
      <c r="M273" s="222"/>
      <c r="N273" s="222"/>
      <c r="O273" s="222"/>
      <c r="P273" s="222"/>
      <c r="Q273" s="222"/>
      <c r="R273" s="222"/>
      <c r="S273" s="222"/>
      <c r="T273" s="222"/>
      <c r="U273" s="222"/>
      <c r="V273" s="222"/>
      <c r="W273" s="222"/>
      <c r="X273" s="222"/>
      <c r="Y273" s="212"/>
      <c r="Z273" s="212"/>
      <c r="AA273" s="212"/>
      <c r="AB273" s="212"/>
      <c r="AC273" s="212"/>
      <c r="AD273" s="212"/>
      <c r="AE273" s="212"/>
      <c r="AF273" s="212"/>
      <c r="AG273" s="212" t="s">
        <v>288</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5">
      <c r="A274" s="219"/>
      <c r="B274" s="220"/>
      <c r="C274" s="268" t="s">
        <v>561</v>
      </c>
      <c r="D274" s="259"/>
      <c r="E274" s="260">
        <v>96</v>
      </c>
      <c r="F274" s="222"/>
      <c r="G274" s="222"/>
      <c r="H274" s="222"/>
      <c r="I274" s="222"/>
      <c r="J274" s="222"/>
      <c r="K274" s="222"/>
      <c r="L274" s="222"/>
      <c r="M274" s="222"/>
      <c r="N274" s="222"/>
      <c r="O274" s="222"/>
      <c r="P274" s="222"/>
      <c r="Q274" s="222"/>
      <c r="R274" s="222"/>
      <c r="S274" s="222"/>
      <c r="T274" s="222"/>
      <c r="U274" s="222"/>
      <c r="V274" s="222"/>
      <c r="W274" s="222"/>
      <c r="X274" s="222"/>
      <c r="Y274" s="212"/>
      <c r="Z274" s="212"/>
      <c r="AA274" s="212"/>
      <c r="AB274" s="212"/>
      <c r="AC274" s="212"/>
      <c r="AD274" s="212"/>
      <c r="AE274" s="212"/>
      <c r="AF274" s="212"/>
      <c r="AG274" s="212" t="s">
        <v>290</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1" x14ac:dyDescent="0.25">
      <c r="A275" s="235">
        <v>58</v>
      </c>
      <c r="B275" s="236" t="s">
        <v>562</v>
      </c>
      <c r="C275" s="253" t="s">
        <v>563</v>
      </c>
      <c r="D275" s="237" t="s">
        <v>335</v>
      </c>
      <c r="E275" s="238">
        <v>20</v>
      </c>
      <c r="F275" s="239"/>
      <c r="G275" s="240">
        <f>ROUND(E275*F275,2)</f>
        <v>0</v>
      </c>
      <c r="H275" s="239"/>
      <c r="I275" s="240">
        <f>ROUND(E275*H275,2)</f>
        <v>0</v>
      </c>
      <c r="J275" s="239"/>
      <c r="K275" s="240">
        <f>ROUND(E275*J275,2)</f>
        <v>0</v>
      </c>
      <c r="L275" s="240">
        <v>21</v>
      </c>
      <c r="M275" s="240">
        <f>G275*(1+L275/100)</f>
        <v>0</v>
      </c>
      <c r="N275" s="240">
        <v>0</v>
      </c>
      <c r="O275" s="240">
        <f>ROUND(E275*N275,2)</f>
        <v>0</v>
      </c>
      <c r="P275" s="240">
        <v>0</v>
      </c>
      <c r="Q275" s="240">
        <f>ROUND(E275*P275,2)</f>
        <v>0</v>
      </c>
      <c r="R275" s="240" t="s">
        <v>537</v>
      </c>
      <c r="S275" s="240" t="s">
        <v>263</v>
      </c>
      <c r="T275" s="241" t="s">
        <v>263</v>
      </c>
      <c r="U275" s="222">
        <v>0.05</v>
      </c>
      <c r="V275" s="222">
        <f>ROUND(E275*U275,2)</f>
        <v>1</v>
      </c>
      <c r="W275" s="222"/>
      <c r="X275" s="222" t="s">
        <v>285</v>
      </c>
      <c r="Y275" s="212"/>
      <c r="Z275" s="212"/>
      <c r="AA275" s="212"/>
      <c r="AB275" s="212"/>
      <c r="AC275" s="212"/>
      <c r="AD275" s="212"/>
      <c r="AE275" s="212"/>
      <c r="AF275" s="212"/>
      <c r="AG275" s="212" t="s">
        <v>286</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1" x14ac:dyDescent="0.25">
      <c r="A276" s="219"/>
      <c r="B276" s="220"/>
      <c r="C276" s="267" t="s">
        <v>560</v>
      </c>
      <c r="D276" s="263"/>
      <c r="E276" s="263"/>
      <c r="F276" s="263"/>
      <c r="G276" s="263"/>
      <c r="H276" s="222"/>
      <c r="I276" s="222"/>
      <c r="J276" s="222"/>
      <c r="K276" s="222"/>
      <c r="L276" s="222"/>
      <c r="M276" s="222"/>
      <c r="N276" s="222"/>
      <c r="O276" s="222"/>
      <c r="P276" s="222"/>
      <c r="Q276" s="222"/>
      <c r="R276" s="222"/>
      <c r="S276" s="222"/>
      <c r="T276" s="222"/>
      <c r="U276" s="222"/>
      <c r="V276" s="222"/>
      <c r="W276" s="222"/>
      <c r="X276" s="222"/>
      <c r="Y276" s="212"/>
      <c r="Z276" s="212"/>
      <c r="AA276" s="212"/>
      <c r="AB276" s="212"/>
      <c r="AC276" s="212"/>
      <c r="AD276" s="212"/>
      <c r="AE276" s="212"/>
      <c r="AF276" s="212"/>
      <c r="AG276" s="212" t="s">
        <v>288</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1" x14ac:dyDescent="0.25">
      <c r="A277" s="219"/>
      <c r="B277" s="220"/>
      <c r="C277" s="268" t="s">
        <v>564</v>
      </c>
      <c r="D277" s="259"/>
      <c r="E277" s="260">
        <v>20</v>
      </c>
      <c r="F277" s="222"/>
      <c r="G277" s="222"/>
      <c r="H277" s="222"/>
      <c r="I277" s="222"/>
      <c r="J277" s="222"/>
      <c r="K277" s="222"/>
      <c r="L277" s="222"/>
      <c r="M277" s="222"/>
      <c r="N277" s="222"/>
      <c r="O277" s="222"/>
      <c r="P277" s="222"/>
      <c r="Q277" s="222"/>
      <c r="R277" s="222"/>
      <c r="S277" s="222"/>
      <c r="T277" s="222"/>
      <c r="U277" s="222"/>
      <c r="V277" s="222"/>
      <c r="W277" s="222"/>
      <c r="X277" s="222"/>
      <c r="Y277" s="212"/>
      <c r="Z277" s="212"/>
      <c r="AA277" s="212"/>
      <c r="AB277" s="212"/>
      <c r="AC277" s="212"/>
      <c r="AD277" s="212"/>
      <c r="AE277" s="212"/>
      <c r="AF277" s="212"/>
      <c r="AG277" s="212" t="s">
        <v>290</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1" x14ac:dyDescent="0.25">
      <c r="A278" s="235">
        <v>59</v>
      </c>
      <c r="B278" s="236" t="s">
        <v>565</v>
      </c>
      <c r="C278" s="253" t="s">
        <v>566</v>
      </c>
      <c r="D278" s="237" t="s">
        <v>335</v>
      </c>
      <c r="E278" s="238">
        <v>4</v>
      </c>
      <c r="F278" s="239"/>
      <c r="G278" s="240">
        <f>ROUND(E278*F278,2)</f>
        <v>0</v>
      </c>
      <c r="H278" s="239"/>
      <c r="I278" s="240">
        <f>ROUND(E278*H278,2)</f>
        <v>0</v>
      </c>
      <c r="J278" s="239"/>
      <c r="K278" s="240">
        <f>ROUND(E278*J278,2)</f>
        <v>0</v>
      </c>
      <c r="L278" s="240">
        <v>21</v>
      </c>
      <c r="M278" s="240">
        <f>G278*(1+L278/100)</f>
        <v>0</v>
      </c>
      <c r="N278" s="240">
        <v>0</v>
      </c>
      <c r="O278" s="240">
        <f>ROUND(E278*N278,2)</f>
        <v>0</v>
      </c>
      <c r="P278" s="240">
        <v>0</v>
      </c>
      <c r="Q278" s="240">
        <f>ROUND(E278*P278,2)</f>
        <v>0</v>
      </c>
      <c r="R278" s="240" t="s">
        <v>537</v>
      </c>
      <c r="S278" s="240" t="s">
        <v>263</v>
      </c>
      <c r="T278" s="241" t="s">
        <v>263</v>
      </c>
      <c r="U278" s="222">
        <v>0.23</v>
      </c>
      <c r="V278" s="222">
        <f>ROUND(E278*U278,2)</f>
        <v>0.92</v>
      </c>
      <c r="W278" s="222"/>
      <c r="X278" s="222" t="s">
        <v>285</v>
      </c>
      <c r="Y278" s="212"/>
      <c r="Z278" s="212"/>
      <c r="AA278" s="212"/>
      <c r="AB278" s="212"/>
      <c r="AC278" s="212"/>
      <c r="AD278" s="212"/>
      <c r="AE278" s="212"/>
      <c r="AF278" s="212"/>
      <c r="AG278" s="212" t="s">
        <v>286</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1" x14ac:dyDescent="0.25">
      <c r="A279" s="219"/>
      <c r="B279" s="220"/>
      <c r="C279" s="267" t="s">
        <v>560</v>
      </c>
      <c r="D279" s="263"/>
      <c r="E279" s="263"/>
      <c r="F279" s="263"/>
      <c r="G279" s="263"/>
      <c r="H279" s="222"/>
      <c r="I279" s="222"/>
      <c r="J279" s="222"/>
      <c r="K279" s="222"/>
      <c r="L279" s="222"/>
      <c r="M279" s="222"/>
      <c r="N279" s="222"/>
      <c r="O279" s="222"/>
      <c r="P279" s="222"/>
      <c r="Q279" s="222"/>
      <c r="R279" s="222"/>
      <c r="S279" s="222"/>
      <c r="T279" s="222"/>
      <c r="U279" s="222"/>
      <c r="V279" s="222"/>
      <c r="W279" s="222"/>
      <c r="X279" s="222"/>
      <c r="Y279" s="212"/>
      <c r="Z279" s="212"/>
      <c r="AA279" s="212"/>
      <c r="AB279" s="212"/>
      <c r="AC279" s="212"/>
      <c r="AD279" s="212"/>
      <c r="AE279" s="212"/>
      <c r="AF279" s="212"/>
      <c r="AG279" s="212" t="s">
        <v>288</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1" x14ac:dyDescent="0.25">
      <c r="A280" s="219"/>
      <c r="B280" s="220"/>
      <c r="C280" s="268" t="s">
        <v>567</v>
      </c>
      <c r="D280" s="259"/>
      <c r="E280" s="260">
        <v>4</v>
      </c>
      <c r="F280" s="222"/>
      <c r="G280" s="222"/>
      <c r="H280" s="222"/>
      <c r="I280" s="222"/>
      <c r="J280" s="222"/>
      <c r="K280" s="222"/>
      <c r="L280" s="222"/>
      <c r="M280" s="222"/>
      <c r="N280" s="222"/>
      <c r="O280" s="222"/>
      <c r="P280" s="222"/>
      <c r="Q280" s="222"/>
      <c r="R280" s="222"/>
      <c r="S280" s="222"/>
      <c r="T280" s="222"/>
      <c r="U280" s="222"/>
      <c r="V280" s="222"/>
      <c r="W280" s="222"/>
      <c r="X280" s="222"/>
      <c r="Y280" s="212"/>
      <c r="Z280" s="212"/>
      <c r="AA280" s="212"/>
      <c r="AB280" s="212"/>
      <c r="AC280" s="212"/>
      <c r="AD280" s="212"/>
      <c r="AE280" s="212"/>
      <c r="AF280" s="212"/>
      <c r="AG280" s="212" t="s">
        <v>290</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1" x14ac:dyDescent="0.25">
      <c r="A281" s="235">
        <v>60</v>
      </c>
      <c r="B281" s="236" t="s">
        <v>568</v>
      </c>
      <c r="C281" s="253" t="s">
        <v>569</v>
      </c>
      <c r="D281" s="237" t="s">
        <v>309</v>
      </c>
      <c r="E281" s="238">
        <v>42.862000000000002</v>
      </c>
      <c r="F281" s="239"/>
      <c r="G281" s="240">
        <f>ROUND(E281*F281,2)</f>
        <v>0</v>
      </c>
      <c r="H281" s="239"/>
      <c r="I281" s="240">
        <f>ROUND(E281*H281,2)</f>
        <v>0</v>
      </c>
      <c r="J281" s="239"/>
      <c r="K281" s="240">
        <f>ROUND(E281*J281,2)</f>
        <v>0</v>
      </c>
      <c r="L281" s="240">
        <v>21</v>
      </c>
      <c r="M281" s="240">
        <f>G281*(1+L281/100)</f>
        <v>0</v>
      </c>
      <c r="N281" s="240">
        <v>2.1900000000000001E-3</v>
      </c>
      <c r="O281" s="240">
        <f>ROUND(E281*N281,2)</f>
        <v>0.09</v>
      </c>
      <c r="P281" s="240">
        <v>7.4999999999999997E-2</v>
      </c>
      <c r="Q281" s="240">
        <f>ROUND(E281*P281,2)</f>
        <v>3.21</v>
      </c>
      <c r="R281" s="240" t="s">
        <v>537</v>
      </c>
      <c r="S281" s="240" t="s">
        <v>263</v>
      </c>
      <c r="T281" s="241" t="s">
        <v>263</v>
      </c>
      <c r="U281" s="222">
        <v>0.95499999999999996</v>
      </c>
      <c r="V281" s="222">
        <f>ROUND(E281*U281,2)</f>
        <v>40.93</v>
      </c>
      <c r="W281" s="222"/>
      <c r="X281" s="222" t="s">
        <v>285</v>
      </c>
      <c r="Y281" s="212"/>
      <c r="Z281" s="212"/>
      <c r="AA281" s="212"/>
      <c r="AB281" s="212"/>
      <c r="AC281" s="212"/>
      <c r="AD281" s="212"/>
      <c r="AE281" s="212"/>
      <c r="AF281" s="212"/>
      <c r="AG281" s="212" t="s">
        <v>286</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1" x14ac:dyDescent="0.25">
      <c r="A282" s="219"/>
      <c r="B282" s="220"/>
      <c r="C282" s="267" t="s">
        <v>570</v>
      </c>
      <c r="D282" s="263"/>
      <c r="E282" s="263"/>
      <c r="F282" s="263"/>
      <c r="G282" s="263"/>
      <c r="H282" s="222"/>
      <c r="I282" s="222"/>
      <c r="J282" s="222"/>
      <c r="K282" s="222"/>
      <c r="L282" s="222"/>
      <c r="M282" s="222"/>
      <c r="N282" s="222"/>
      <c r="O282" s="222"/>
      <c r="P282" s="222"/>
      <c r="Q282" s="222"/>
      <c r="R282" s="222"/>
      <c r="S282" s="222"/>
      <c r="T282" s="222"/>
      <c r="U282" s="222"/>
      <c r="V282" s="222"/>
      <c r="W282" s="222"/>
      <c r="X282" s="222"/>
      <c r="Y282" s="212"/>
      <c r="Z282" s="212"/>
      <c r="AA282" s="212"/>
      <c r="AB282" s="212"/>
      <c r="AC282" s="212"/>
      <c r="AD282" s="212"/>
      <c r="AE282" s="212"/>
      <c r="AF282" s="212"/>
      <c r="AG282" s="212" t="s">
        <v>288</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1" x14ac:dyDescent="0.25">
      <c r="A283" s="219"/>
      <c r="B283" s="220"/>
      <c r="C283" s="268" t="s">
        <v>571</v>
      </c>
      <c r="D283" s="259"/>
      <c r="E283" s="260">
        <v>37.636000000000003</v>
      </c>
      <c r="F283" s="222"/>
      <c r="G283" s="222"/>
      <c r="H283" s="222"/>
      <c r="I283" s="222"/>
      <c r="J283" s="222"/>
      <c r="K283" s="222"/>
      <c r="L283" s="222"/>
      <c r="M283" s="222"/>
      <c r="N283" s="222"/>
      <c r="O283" s="222"/>
      <c r="P283" s="222"/>
      <c r="Q283" s="222"/>
      <c r="R283" s="222"/>
      <c r="S283" s="222"/>
      <c r="T283" s="222"/>
      <c r="U283" s="222"/>
      <c r="V283" s="222"/>
      <c r="W283" s="222"/>
      <c r="X283" s="222"/>
      <c r="Y283" s="212"/>
      <c r="Z283" s="212"/>
      <c r="AA283" s="212"/>
      <c r="AB283" s="212"/>
      <c r="AC283" s="212"/>
      <c r="AD283" s="212"/>
      <c r="AE283" s="212"/>
      <c r="AF283" s="212"/>
      <c r="AG283" s="212" t="s">
        <v>290</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1" x14ac:dyDescent="0.25">
      <c r="A284" s="219"/>
      <c r="B284" s="220"/>
      <c r="C284" s="268" t="s">
        <v>572</v>
      </c>
      <c r="D284" s="259"/>
      <c r="E284" s="260">
        <v>1.6928000000000001</v>
      </c>
      <c r="F284" s="222"/>
      <c r="G284" s="222"/>
      <c r="H284" s="222"/>
      <c r="I284" s="222"/>
      <c r="J284" s="222"/>
      <c r="K284" s="222"/>
      <c r="L284" s="222"/>
      <c r="M284" s="222"/>
      <c r="N284" s="222"/>
      <c r="O284" s="222"/>
      <c r="P284" s="222"/>
      <c r="Q284" s="222"/>
      <c r="R284" s="222"/>
      <c r="S284" s="222"/>
      <c r="T284" s="222"/>
      <c r="U284" s="222"/>
      <c r="V284" s="222"/>
      <c r="W284" s="222"/>
      <c r="X284" s="222"/>
      <c r="Y284" s="212"/>
      <c r="Z284" s="212"/>
      <c r="AA284" s="212"/>
      <c r="AB284" s="212"/>
      <c r="AC284" s="212"/>
      <c r="AD284" s="212"/>
      <c r="AE284" s="212"/>
      <c r="AF284" s="212"/>
      <c r="AG284" s="212" t="s">
        <v>290</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1" x14ac:dyDescent="0.25">
      <c r="A285" s="219"/>
      <c r="B285" s="220"/>
      <c r="C285" s="268" t="s">
        <v>573</v>
      </c>
      <c r="D285" s="259"/>
      <c r="E285" s="260">
        <v>1.6192</v>
      </c>
      <c r="F285" s="222"/>
      <c r="G285" s="222"/>
      <c r="H285" s="222"/>
      <c r="I285" s="222"/>
      <c r="J285" s="222"/>
      <c r="K285" s="222"/>
      <c r="L285" s="222"/>
      <c r="M285" s="222"/>
      <c r="N285" s="222"/>
      <c r="O285" s="222"/>
      <c r="P285" s="222"/>
      <c r="Q285" s="222"/>
      <c r="R285" s="222"/>
      <c r="S285" s="222"/>
      <c r="T285" s="222"/>
      <c r="U285" s="222"/>
      <c r="V285" s="222"/>
      <c r="W285" s="222"/>
      <c r="X285" s="222"/>
      <c r="Y285" s="212"/>
      <c r="Z285" s="212"/>
      <c r="AA285" s="212"/>
      <c r="AB285" s="212"/>
      <c r="AC285" s="212"/>
      <c r="AD285" s="212"/>
      <c r="AE285" s="212"/>
      <c r="AF285" s="212"/>
      <c r="AG285" s="212" t="s">
        <v>290</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1" x14ac:dyDescent="0.25">
      <c r="A286" s="219"/>
      <c r="B286" s="220"/>
      <c r="C286" s="268" t="s">
        <v>574</v>
      </c>
      <c r="D286" s="259"/>
      <c r="E286" s="260">
        <v>1.9139999999999999</v>
      </c>
      <c r="F286" s="222"/>
      <c r="G286" s="222"/>
      <c r="H286" s="222"/>
      <c r="I286" s="222"/>
      <c r="J286" s="222"/>
      <c r="K286" s="222"/>
      <c r="L286" s="222"/>
      <c r="M286" s="222"/>
      <c r="N286" s="222"/>
      <c r="O286" s="222"/>
      <c r="P286" s="222"/>
      <c r="Q286" s="222"/>
      <c r="R286" s="222"/>
      <c r="S286" s="222"/>
      <c r="T286" s="222"/>
      <c r="U286" s="222"/>
      <c r="V286" s="222"/>
      <c r="W286" s="222"/>
      <c r="X286" s="222"/>
      <c r="Y286" s="212"/>
      <c r="Z286" s="212"/>
      <c r="AA286" s="212"/>
      <c r="AB286" s="212"/>
      <c r="AC286" s="212"/>
      <c r="AD286" s="212"/>
      <c r="AE286" s="212"/>
      <c r="AF286" s="212"/>
      <c r="AG286" s="212" t="s">
        <v>290</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1" x14ac:dyDescent="0.25">
      <c r="A287" s="235">
        <v>61</v>
      </c>
      <c r="B287" s="236" t="s">
        <v>575</v>
      </c>
      <c r="C287" s="253" t="s">
        <v>576</v>
      </c>
      <c r="D287" s="237" t="s">
        <v>309</v>
      </c>
      <c r="E287" s="238">
        <v>5.7</v>
      </c>
      <c r="F287" s="239"/>
      <c r="G287" s="240">
        <f>ROUND(E287*F287,2)</f>
        <v>0</v>
      </c>
      <c r="H287" s="239"/>
      <c r="I287" s="240">
        <f>ROUND(E287*H287,2)</f>
        <v>0</v>
      </c>
      <c r="J287" s="239"/>
      <c r="K287" s="240">
        <f>ROUND(E287*J287,2)</f>
        <v>0</v>
      </c>
      <c r="L287" s="240">
        <v>21</v>
      </c>
      <c r="M287" s="240">
        <f>G287*(1+L287/100)</f>
        <v>0</v>
      </c>
      <c r="N287" s="240">
        <v>9.2000000000000003E-4</v>
      </c>
      <c r="O287" s="240">
        <f>ROUND(E287*N287,2)</f>
        <v>0.01</v>
      </c>
      <c r="P287" s="240">
        <v>5.3999999999999999E-2</v>
      </c>
      <c r="Q287" s="240">
        <f>ROUND(E287*P287,2)</f>
        <v>0.31</v>
      </c>
      <c r="R287" s="240" t="s">
        <v>537</v>
      </c>
      <c r="S287" s="240" t="s">
        <v>263</v>
      </c>
      <c r="T287" s="241" t="s">
        <v>263</v>
      </c>
      <c r="U287" s="222">
        <v>0.46500000000000002</v>
      </c>
      <c r="V287" s="222">
        <f>ROUND(E287*U287,2)</f>
        <v>2.65</v>
      </c>
      <c r="W287" s="222"/>
      <c r="X287" s="222" t="s">
        <v>285</v>
      </c>
      <c r="Y287" s="212"/>
      <c r="Z287" s="212"/>
      <c r="AA287" s="212"/>
      <c r="AB287" s="212"/>
      <c r="AC287" s="212"/>
      <c r="AD287" s="212"/>
      <c r="AE287" s="212"/>
      <c r="AF287" s="212"/>
      <c r="AG287" s="212" t="s">
        <v>286</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1" x14ac:dyDescent="0.25">
      <c r="A288" s="219"/>
      <c r="B288" s="220"/>
      <c r="C288" s="267" t="s">
        <v>570</v>
      </c>
      <c r="D288" s="263"/>
      <c r="E288" s="263"/>
      <c r="F288" s="263"/>
      <c r="G288" s="263"/>
      <c r="H288" s="222"/>
      <c r="I288" s="222"/>
      <c r="J288" s="222"/>
      <c r="K288" s="222"/>
      <c r="L288" s="222"/>
      <c r="M288" s="222"/>
      <c r="N288" s="222"/>
      <c r="O288" s="222"/>
      <c r="P288" s="222"/>
      <c r="Q288" s="222"/>
      <c r="R288" s="222"/>
      <c r="S288" s="222"/>
      <c r="T288" s="222"/>
      <c r="U288" s="222"/>
      <c r="V288" s="222"/>
      <c r="W288" s="222"/>
      <c r="X288" s="222"/>
      <c r="Y288" s="212"/>
      <c r="Z288" s="212"/>
      <c r="AA288" s="212"/>
      <c r="AB288" s="212"/>
      <c r="AC288" s="212"/>
      <c r="AD288" s="212"/>
      <c r="AE288" s="212"/>
      <c r="AF288" s="212"/>
      <c r="AG288" s="212" t="s">
        <v>288</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1" x14ac:dyDescent="0.25">
      <c r="A289" s="219"/>
      <c r="B289" s="220"/>
      <c r="C289" s="268" t="s">
        <v>577</v>
      </c>
      <c r="D289" s="259"/>
      <c r="E289" s="260">
        <v>5.7</v>
      </c>
      <c r="F289" s="222"/>
      <c r="G289" s="222"/>
      <c r="H289" s="222"/>
      <c r="I289" s="222"/>
      <c r="J289" s="222"/>
      <c r="K289" s="222"/>
      <c r="L289" s="222"/>
      <c r="M289" s="222"/>
      <c r="N289" s="222"/>
      <c r="O289" s="222"/>
      <c r="P289" s="222"/>
      <c r="Q289" s="222"/>
      <c r="R289" s="222"/>
      <c r="S289" s="222"/>
      <c r="T289" s="222"/>
      <c r="U289" s="222"/>
      <c r="V289" s="222"/>
      <c r="W289" s="222"/>
      <c r="X289" s="222"/>
      <c r="Y289" s="212"/>
      <c r="Z289" s="212"/>
      <c r="AA289" s="212"/>
      <c r="AB289" s="212"/>
      <c r="AC289" s="212"/>
      <c r="AD289" s="212"/>
      <c r="AE289" s="212"/>
      <c r="AF289" s="212"/>
      <c r="AG289" s="212" t="s">
        <v>290</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ht="20.399999999999999" outlineLevel="1" x14ac:dyDescent="0.25">
      <c r="A290" s="235">
        <v>62</v>
      </c>
      <c r="B290" s="236" t="s">
        <v>578</v>
      </c>
      <c r="C290" s="253" t="s">
        <v>579</v>
      </c>
      <c r="D290" s="237" t="s">
        <v>309</v>
      </c>
      <c r="E290" s="238">
        <v>8</v>
      </c>
      <c r="F290" s="239"/>
      <c r="G290" s="240">
        <f>ROUND(E290*F290,2)</f>
        <v>0</v>
      </c>
      <c r="H290" s="239"/>
      <c r="I290" s="240">
        <f>ROUND(E290*H290,2)</f>
        <v>0</v>
      </c>
      <c r="J290" s="239"/>
      <c r="K290" s="240">
        <f>ROUND(E290*J290,2)</f>
        <v>0</v>
      </c>
      <c r="L290" s="240">
        <v>21</v>
      </c>
      <c r="M290" s="240">
        <f>G290*(1+L290/100)</f>
        <v>0</v>
      </c>
      <c r="N290" s="240">
        <v>1.17E-3</v>
      </c>
      <c r="O290" s="240">
        <f>ROUND(E290*N290,2)</f>
        <v>0.01</v>
      </c>
      <c r="P290" s="240">
        <v>7.5999999999999998E-2</v>
      </c>
      <c r="Q290" s="240">
        <f>ROUND(E290*P290,2)</f>
        <v>0.61</v>
      </c>
      <c r="R290" s="240" t="s">
        <v>537</v>
      </c>
      <c r="S290" s="240" t="s">
        <v>263</v>
      </c>
      <c r="T290" s="241" t="s">
        <v>263</v>
      </c>
      <c r="U290" s="222">
        <v>0.93899999999999995</v>
      </c>
      <c r="V290" s="222">
        <f>ROUND(E290*U290,2)</f>
        <v>7.51</v>
      </c>
      <c r="W290" s="222"/>
      <c r="X290" s="222" t="s">
        <v>285</v>
      </c>
      <c r="Y290" s="212"/>
      <c r="Z290" s="212"/>
      <c r="AA290" s="212"/>
      <c r="AB290" s="212"/>
      <c r="AC290" s="212"/>
      <c r="AD290" s="212"/>
      <c r="AE290" s="212"/>
      <c r="AF290" s="212"/>
      <c r="AG290" s="212" t="s">
        <v>286</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1" x14ac:dyDescent="0.25">
      <c r="A291" s="219"/>
      <c r="B291" s="220"/>
      <c r="C291" s="268" t="s">
        <v>580</v>
      </c>
      <c r="D291" s="259"/>
      <c r="E291" s="260">
        <v>8</v>
      </c>
      <c r="F291" s="222"/>
      <c r="G291" s="222"/>
      <c r="H291" s="222"/>
      <c r="I291" s="222"/>
      <c r="J291" s="222"/>
      <c r="K291" s="222"/>
      <c r="L291" s="222"/>
      <c r="M291" s="222"/>
      <c r="N291" s="222"/>
      <c r="O291" s="222"/>
      <c r="P291" s="222"/>
      <c r="Q291" s="222"/>
      <c r="R291" s="222"/>
      <c r="S291" s="222"/>
      <c r="T291" s="222"/>
      <c r="U291" s="222"/>
      <c r="V291" s="222"/>
      <c r="W291" s="222"/>
      <c r="X291" s="222"/>
      <c r="Y291" s="212"/>
      <c r="Z291" s="212"/>
      <c r="AA291" s="212"/>
      <c r="AB291" s="212"/>
      <c r="AC291" s="212"/>
      <c r="AD291" s="212"/>
      <c r="AE291" s="212"/>
      <c r="AF291" s="212"/>
      <c r="AG291" s="212" t="s">
        <v>290</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ht="20.399999999999999" outlineLevel="1" x14ac:dyDescent="0.25">
      <c r="A292" s="235">
        <v>63</v>
      </c>
      <c r="B292" s="236" t="s">
        <v>581</v>
      </c>
      <c r="C292" s="253" t="s">
        <v>582</v>
      </c>
      <c r="D292" s="237" t="s">
        <v>309</v>
      </c>
      <c r="E292" s="238">
        <v>21.7956</v>
      </c>
      <c r="F292" s="239"/>
      <c r="G292" s="240">
        <f>ROUND(E292*F292,2)</f>
        <v>0</v>
      </c>
      <c r="H292" s="239"/>
      <c r="I292" s="240">
        <f>ROUND(E292*H292,2)</f>
        <v>0</v>
      </c>
      <c r="J292" s="239"/>
      <c r="K292" s="240">
        <f>ROUND(E292*J292,2)</f>
        <v>0</v>
      </c>
      <c r="L292" s="240">
        <v>21</v>
      </c>
      <c r="M292" s="240">
        <f>G292*(1+L292/100)</f>
        <v>0</v>
      </c>
      <c r="N292" s="240">
        <v>1E-3</v>
      </c>
      <c r="O292" s="240">
        <f>ROUND(E292*N292,2)</f>
        <v>0.02</v>
      </c>
      <c r="P292" s="240">
        <v>6.3E-2</v>
      </c>
      <c r="Q292" s="240">
        <f>ROUND(E292*P292,2)</f>
        <v>1.37</v>
      </c>
      <c r="R292" s="240" t="s">
        <v>537</v>
      </c>
      <c r="S292" s="240" t="s">
        <v>263</v>
      </c>
      <c r="T292" s="241" t="s">
        <v>263</v>
      </c>
      <c r="U292" s="222">
        <v>0.71799999999999997</v>
      </c>
      <c r="V292" s="222">
        <f>ROUND(E292*U292,2)</f>
        <v>15.65</v>
      </c>
      <c r="W292" s="222"/>
      <c r="X292" s="222" t="s">
        <v>285</v>
      </c>
      <c r="Y292" s="212"/>
      <c r="Z292" s="212"/>
      <c r="AA292" s="212"/>
      <c r="AB292" s="212"/>
      <c r="AC292" s="212"/>
      <c r="AD292" s="212"/>
      <c r="AE292" s="212"/>
      <c r="AF292" s="212"/>
      <c r="AG292" s="212" t="s">
        <v>286</v>
      </c>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1" x14ac:dyDescent="0.25">
      <c r="A293" s="219"/>
      <c r="B293" s="220"/>
      <c r="C293" s="268" t="s">
        <v>583</v>
      </c>
      <c r="D293" s="259"/>
      <c r="E293" s="260">
        <v>6.6155999999999997</v>
      </c>
      <c r="F293" s="222"/>
      <c r="G293" s="222"/>
      <c r="H293" s="222"/>
      <c r="I293" s="222"/>
      <c r="J293" s="222"/>
      <c r="K293" s="222"/>
      <c r="L293" s="222"/>
      <c r="M293" s="222"/>
      <c r="N293" s="222"/>
      <c r="O293" s="222"/>
      <c r="P293" s="222"/>
      <c r="Q293" s="222"/>
      <c r="R293" s="222"/>
      <c r="S293" s="222"/>
      <c r="T293" s="222"/>
      <c r="U293" s="222"/>
      <c r="V293" s="222"/>
      <c r="W293" s="222"/>
      <c r="X293" s="222"/>
      <c r="Y293" s="212"/>
      <c r="Z293" s="212"/>
      <c r="AA293" s="212"/>
      <c r="AB293" s="212"/>
      <c r="AC293" s="212"/>
      <c r="AD293" s="212"/>
      <c r="AE293" s="212"/>
      <c r="AF293" s="212"/>
      <c r="AG293" s="212" t="s">
        <v>290</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1" x14ac:dyDescent="0.25">
      <c r="A294" s="219"/>
      <c r="B294" s="220"/>
      <c r="C294" s="268" t="s">
        <v>584</v>
      </c>
      <c r="D294" s="259"/>
      <c r="E294" s="260">
        <v>3.78</v>
      </c>
      <c r="F294" s="222"/>
      <c r="G294" s="222"/>
      <c r="H294" s="222"/>
      <c r="I294" s="222"/>
      <c r="J294" s="222"/>
      <c r="K294" s="222"/>
      <c r="L294" s="222"/>
      <c r="M294" s="222"/>
      <c r="N294" s="222"/>
      <c r="O294" s="222"/>
      <c r="P294" s="222"/>
      <c r="Q294" s="222"/>
      <c r="R294" s="222"/>
      <c r="S294" s="222"/>
      <c r="T294" s="222"/>
      <c r="U294" s="222"/>
      <c r="V294" s="222"/>
      <c r="W294" s="222"/>
      <c r="X294" s="222"/>
      <c r="Y294" s="212"/>
      <c r="Z294" s="212"/>
      <c r="AA294" s="212"/>
      <c r="AB294" s="212"/>
      <c r="AC294" s="212"/>
      <c r="AD294" s="212"/>
      <c r="AE294" s="212"/>
      <c r="AF294" s="212"/>
      <c r="AG294" s="212" t="s">
        <v>290</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1" x14ac:dyDescent="0.25">
      <c r="A295" s="219"/>
      <c r="B295" s="220"/>
      <c r="C295" s="268" t="s">
        <v>585</v>
      </c>
      <c r="D295" s="259"/>
      <c r="E295" s="260">
        <v>8.8800000000000008</v>
      </c>
      <c r="F295" s="222"/>
      <c r="G295" s="222"/>
      <c r="H295" s="222"/>
      <c r="I295" s="222"/>
      <c r="J295" s="222"/>
      <c r="K295" s="222"/>
      <c r="L295" s="222"/>
      <c r="M295" s="222"/>
      <c r="N295" s="222"/>
      <c r="O295" s="222"/>
      <c r="P295" s="222"/>
      <c r="Q295" s="222"/>
      <c r="R295" s="222"/>
      <c r="S295" s="222"/>
      <c r="T295" s="222"/>
      <c r="U295" s="222"/>
      <c r="V295" s="222"/>
      <c r="W295" s="222"/>
      <c r="X295" s="222"/>
      <c r="Y295" s="212"/>
      <c r="Z295" s="212"/>
      <c r="AA295" s="212"/>
      <c r="AB295" s="212"/>
      <c r="AC295" s="212"/>
      <c r="AD295" s="212"/>
      <c r="AE295" s="212"/>
      <c r="AF295" s="212"/>
      <c r="AG295" s="212" t="s">
        <v>290</v>
      </c>
      <c r="AH295" s="212">
        <v>0</v>
      </c>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1" x14ac:dyDescent="0.25">
      <c r="A296" s="219"/>
      <c r="B296" s="220"/>
      <c r="C296" s="268" t="s">
        <v>586</v>
      </c>
      <c r="D296" s="259"/>
      <c r="E296" s="260">
        <v>2.52</v>
      </c>
      <c r="F296" s="222"/>
      <c r="G296" s="222"/>
      <c r="H296" s="222"/>
      <c r="I296" s="222"/>
      <c r="J296" s="222"/>
      <c r="K296" s="222"/>
      <c r="L296" s="222"/>
      <c r="M296" s="222"/>
      <c r="N296" s="222"/>
      <c r="O296" s="222"/>
      <c r="P296" s="222"/>
      <c r="Q296" s="222"/>
      <c r="R296" s="222"/>
      <c r="S296" s="222"/>
      <c r="T296" s="222"/>
      <c r="U296" s="222"/>
      <c r="V296" s="222"/>
      <c r="W296" s="222"/>
      <c r="X296" s="222"/>
      <c r="Y296" s="212"/>
      <c r="Z296" s="212"/>
      <c r="AA296" s="212"/>
      <c r="AB296" s="212"/>
      <c r="AC296" s="212"/>
      <c r="AD296" s="212"/>
      <c r="AE296" s="212"/>
      <c r="AF296" s="212"/>
      <c r="AG296" s="212" t="s">
        <v>290</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ht="20.399999999999999" outlineLevel="1" x14ac:dyDescent="0.25">
      <c r="A297" s="235">
        <v>64</v>
      </c>
      <c r="B297" s="236" t="s">
        <v>587</v>
      </c>
      <c r="C297" s="253" t="s">
        <v>588</v>
      </c>
      <c r="D297" s="237" t="s">
        <v>309</v>
      </c>
      <c r="E297" s="238">
        <v>11.2288</v>
      </c>
      <c r="F297" s="239"/>
      <c r="G297" s="240">
        <f>ROUND(E297*F297,2)</f>
        <v>0</v>
      </c>
      <c r="H297" s="239"/>
      <c r="I297" s="240">
        <f>ROUND(E297*H297,2)</f>
        <v>0</v>
      </c>
      <c r="J297" s="239"/>
      <c r="K297" s="240">
        <f>ROUND(E297*J297,2)</f>
        <v>0</v>
      </c>
      <c r="L297" s="240">
        <v>21</v>
      </c>
      <c r="M297" s="240">
        <f>G297*(1+L297/100)</f>
        <v>0</v>
      </c>
      <c r="N297" s="240">
        <v>5.5999999999999995E-4</v>
      </c>
      <c r="O297" s="240">
        <f>ROUND(E297*N297,2)</f>
        <v>0.01</v>
      </c>
      <c r="P297" s="240">
        <v>6.6000000000000003E-2</v>
      </c>
      <c r="Q297" s="240">
        <f>ROUND(E297*P297,2)</f>
        <v>0.74</v>
      </c>
      <c r="R297" s="240" t="s">
        <v>537</v>
      </c>
      <c r="S297" s="240" t="s">
        <v>263</v>
      </c>
      <c r="T297" s="241" t="s">
        <v>263</v>
      </c>
      <c r="U297" s="222">
        <v>0.34699999999999998</v>
      </c>
      <c r="V297" s="222">
        <f>ROUND(E297*U297,2)</f>
        <v>3.9</v>
      </c>
      <c r="W297" s="222"/>
      <c r="X297" s="222" t="s">
        <v>285</v>
      </c>
      <c r="Y297" s="212"/>
      <c r="Z297" s="212"/>
      <c r="AA297" s="212"/>
      <c r="AB297" s="212"/>
      <c r="AC297" s="212"/>
      <c r="AD297" s="212"/>
      <c r="AE297" s="212"/>
      <c r="AF297" s="212"/>
      <c r="AG297" s="212" t="s">
        <v>286</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1" x14ac:dyDescent="0.25">
      <c r="A298" s="219"/>
      <c r="B298" s="220"/>
      <c r="C298" s="268" t="s">
        <v>589</v>
      </c>
      <c r="D298" s="259"/>
      <c r="E298" s="260">
        <v>11.2288</v>
      </c>
      <c r="F298" s="222"/>
      <c r="G298" s="222"/>
      <c r="H298" s="222"/>
      <c r="I298" s="222"/>
      <c r="J298" s="222"/>
      <c r="K298" s="222"/>
      <c r="L298" s="222"/>
      <c r="M298" s="222"/>
      <c r="N298" s="222"/>
      <c r="O298" s="222"/>
      <c r="P298" s="222"/>
      <c r="Q298" s="222"/>
      <c r="R298" s="222"/>
      <c r="S298" s="222"/>
      <c r="T298" s="222"/>
      <c r="U298" s="222"/>
      <c r="V298" s="222"/>
      <c r="W298" s="222"/>
      <c r="X298" s="222"/>
      <c r="Y298" s="212"/>
      <c r="Z298" s="212"/>
      <c r="AA298" s="212"/>
      <c r="AB298" s="212"/>
      <c r="AC298" s="212"/>
      <c r="AD298" s="212"/>
      <c r="AE298" s="212"/>
      <c r="AF298" s="212"/>
      <c r="AG298" s="212" t="s">
        <v>290</v>
      </c>
      <c r="AH298" s="212">
        <v>0</v>
      </c>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1" x14ac:dyDescent="0.25">
      <c r="A299" s="235">
        <v>65</v>
      </c>
      <c r="B299" s="236" t="s">
        <v>590</v>
      </c>
      <c r="C299" s="253" t="s">
        <v>591</v>
      </c>
      <c r="D299" s="237" t="s">
        <v>314</v>
      </c>
      <c r="E299" s="238">
        <v>6.6</v>
      </c>
      <c r="F299" s="239"/>
      <c r="G299" s="240">
        <f>ROUND(E299*F299,2)</f>
        <v>0</v>
      </c>
      <c r="H299" s="239"/>
      <c r="I299" s="240">
        <f>ROUND(E299*H299,2)</f>
        <v>0</v>
      </c>
      <c r="J299" s="239"/>
      <c r="K299" s="240">
        <f>ROUND(E299*J299,2)</f>
        <v>0</v>
      </c>
      <c r="L299" s="240">
        <v>21</v>
      </c>
      <c r="M299" s="240">
        <f>G299*(1+L299/100)</f>
        <v>0</v>
      </c>
      <c r="N299" s="240">
        <v>0</v>
      </c>
      <c r="O299" s="240">
        <f>ROUND(E299*N299,2)</f>
        <v>0</v>
      </c>
      <c r="P299" s="240">
        <v>1.1129999999999999E-2</v>
      </c>
      <c r="Q299" s="240">
        <f>ROUND(E299*P299,2)</f>
        <v>7.0000000000000007E-2</v>
      </c>
      <c r="R299" s="240" t="s">
        <v>537</v>
      </c>
      <c r="S299" s="240" t="s">
        <v>263</v>
      </c>
      <c r="T299" s="241" t="s">
        <v>263</v>
      </c>
      <c r="U299" s="222">
        <v>8.3000000000000004E-2</v>
      </c>
      <c r="V299" s="222">
        <f>ROUND(E299*U299,2)</f>
        <v>0.55000000000000004</v>
      </c>
      <c r="W299" s="222"/>
      <c r="X299" s="222" t="s">
        <v>285</v>
      </c>
      <c r="Y299" s="212"/>
      <c r="Z299" s="212"/>
      <c r="AA299" s="212"/>
      <c r="AB299" s="212"/>
      <c r="AC299" s="212"/>
      <c r="AD299" s="212"/>
      <c r="AE299" s="212"/>
      <c r="AF299" s="212"/>
      <c r="AG299" s="212" t="s">
        <v>286</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1" x14ac:dyDescent="0.25">
      <c r="A300" s="219"/>
      <c r="B300" s="220"/>
      <c r="C300" s="268" t="s">
        <v>592</v>
      </c>
      <c r="D300" s="259"/>
      <c r="E300" s="260">
        <v>6.6</v>
      </c>
      <c r="F300" s="222"/>
      <c r="G300" s="222"/>
      <c r="H300" s="222"/>
      <c r="I300" s="222"/>
      <c r="J300" s="222"/>
      <c r="K300" s="222"/>
      <c r="L300" s="222"/>
      <c r="M300" s="222"/>
      <c r="N300" s="222"/>
      <c r="O300" s="222"/>
      <c r="P300" s="222"/>
      <c r="Q300" s="222"/>
      <c r="R300" s="222"/>
      <c r="S300" s="222"/>
      <c r="T300" s="222"/>
      <c r="U300" s="222"/>
      <c r="V300" s="222"/>
      <c r="W300" s="222"/>
      <c r="X300" s="222"/>
      <c r="Y300" s="212"/>
      <c r="Z300" s="212"/>
      <c r="AA300" s="212"/>
      <c r="AB300" s="212"/>
      <c r="AC300" s="212"/>
      <c r="AD300" s="212"/>
      <c r="AE300" s="212"/>
      <c r="AF300" s="212"/>
      <c r="AG300" s="212" t="s">
        <v>290</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ht="20.399999999999999" outlineLevel="1" x14ac:dyDescent="0.25">
      <c r="A301" s="235">
        <v>66</v>
      </c>
      <c r="B301" s="236" t="s">
        <v>593</v>
      </c>
      <c r="C301" s="253" t="s">
        <v>594</v>
      </c>
      <c r="D301" s="237" t="s">
        <v>283</v>
      </c>
      <c r="E301" s="238">
        <v>0.58799999999999997</v>
      </c>
      <c r="F301" s="239"/>
      <c r="G301" s="240">
        <f>ROUND(E301*F301,2)</f>
        <v>0</v>
      </c>
      <c r="H301" s="239"/>
      <c r="I301" s="240">
        <f>ROUND(E301*H301,2)</f>
        <v>0</v>
      </c>
      <c r="J301" s="239"/>
      <c r="K301" s="240">
        <f>ROUND(E301*J301,2)</f>
        <v>0</v>
      </c>
      <c r="L301" s="240">
        <v>21</v>
      </c>
      <c r="M301" s="240">
        <f>G301*(1+L301/100)</f>
        <v>0</v>
      </c>
      <c r="N301" s="240">
        <v>1.82E-3</v>
      </c>
      <c r="O301" s="240">
        <f>ROUND(E301*N301,2)</f>
        <v>0</v>
      </c>
      <c r="P301" s="240">
        <v>1.8</v>
      </c>
      <c r="Q301" s="240">
        <f>ROUND(E301*P301,2)</f>
        <v>1.06</v>
      </c>
      <c r="R301" s="240" t="s">
        <v>537</v>
      </c>
      <c r="S301" s="240" t="s">
        <v>263</v>
      </c>
      <c r="T301" s="241" t="s">
        <v>263</v>
      </c>
      <c r="U301" s="222">
        <v>3.1960000000000002</v>
      </c>
      <c r="V301" s="222">
        <f>ROUND(E301*U301,2)</f>
        <v>1.88</v>
      </c>
      <c r="W301" s="222"/>
      <c r="X301" s="222" t="s">
        <v>285</v>
      </c>
      <c r="Y301" s="212"/>
      <c r="Z301" s="212"/>
      <c r="AA301" s="212"/>
      <c r="AB301" s="212"/>
      <c r="AC301" s="212"/>
      <c r="AD301" s="212"/>
      <c r="AE301" s="212"/>
      <c r="AF301" s="212"/>
      <c r="AG301" s="212" t="s">
        <v>286</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1" x14ac:dyDescent="0.25">
      <c r="A302" s="219"/>
      <c r="B302" s="220"/>
      <c r="C302" s="267" t="s">
        <v>595</v>
      </c>
      <c r="D302" s="263"/>
      <c r="E302" s="263"/>
      <c r="F302" s="263"/>
      <c r="G302" s="263"/>
      <c r="H302" s="222"/>
      <c r="I302" s="222"/>
      <c r="J302" s="222"/>
      <c r="K302" s="222"/>
      <c r="L302" s="222"/>
      <c r="M302" s="222"/>
      <c r="N302" s="222"/>
      <c r="O302" s="222"/>
      <c r="P302" s="222"/>
      <c r="Q302" s="222"/>
      <c r="R302" s="222"/>
      <c r="S302" s="222"/>
      <c r="T302" s="222"/>
      <c r="U302" s="222"/>
      <c r="V302" s="222"/>
      <c r="W302" s="222"/>
      <c r="X302" s="222"/>
      <c r="Y302" s="212"/>
      <c r="Z302" s="212"/>
      <c r="AA302" s="212"/>
      <c r="AB302" s="212"/>
      <c r="AC302" s="212"/>
      <c r="AD302" s="212"/>
      <c r="AE302" s="212"/>
      <c r="AF302" s="212"/>
      <c r="AG302" s="212" t="s">
        <v>288</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1" x14ac:dyDescent="0.25">
      <c r="A303" s="219"/>
      <c r="B303" s="220"/>
      <c r="C303" s="269" t="s">
        <v>596</v>
      </c>
      <c r="D303" s="264"/>
      <c r="E303" s="264"/>
      <c r="F303" s="264"/>
      <c r="G303" s="264"/>
      <c r="H303" s="222"/>
      <c r="I303" s="222"/>
      <c r="J303" s="222"/>
      <c r="K303" s="222"/>
      <c r="L303" s="222"/>
      <c r="M303" s="222"/>
      <c r="N303" s="222"/>
      <c r="O303" s="222"/>
      <c r="P303" s="222"/>
      <c r="Q303" s="222"/>
      <c r="R303" s="222"/>
      <c r="S303" s="222"/>
      <c r="T303" s="222"/>
      <c r="U303" s="222"/>
      <c r="V303" s="222"/>
      <c r="W303" s="222"/>
      <c r="X303" s="222"/>
      <c r="Y303" s="212"/>
      <c r="Z303" s="212"/>
      <c r="AA303" s="212"/>
      <c r="AB303" s="212"/>
      <c r="AC303" s="212"/>
      <c r="AD303" s="212"/>
      <c r="AE303" s="212"/>
      <c r="AF303" s="212"/>
      <c r="AG303" s="212" t="s">
        <v>268</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1" x14ac:dyDescent="0.25">
      <c r="A304" s="219"/>
      <c r="B304" s="220"/>
      <c r="C304" s="268" t="s">
        <v>597</v>
      </c>
      <c r="D304" s="259"/>
      <c r="E304" s="260">
        <v>0.58799999999999997</v>
      </c>
      <c r="F304" s="222"/>
      <c r="G304" s="222"/>
      <c r="H304" s="222"/>
      <c r="I304" s="222"/>
      <c r="J304" s="222"/>
      <c r="K304" s="222"/>
      <c r="L304" s="222"/>
      <c r="M304" s="222"/>
      <c r="N304" s="222"/>
      <c r="O304" s="222"/>
      <c r="P304" s="222"/>
      <c r="Q304" s="222"/>
      <c r="R304" s="222"/>
      <c r="S304" s="222"/>
      <c r="T304" s="222"/>
      <c r="U304" s="222"/>
      <c r="V304" s="222"/>
      <c r="W304" s="222"/>
      <c r="X304" s="222"/>
      <c r="Y304" s="212"/>
      <c r="Z304" s="212"/>
      <c r="AA304" s="212"/>
      <c r="AB304" s="212"/>
      <c r="AC304" s="212"/>
      <c r="AD304" s="212"/>
      <c r="AE304" s="212"/>
      <c r="AF304" s="212"/>
      <c r="AG304" s="212" t="s">
        <v>290</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ht="20.399999999999999" outlineLevel="1" x14ac:dyDescent="0.25">
      <c r="A305" s="235">
        <v>67</v>
      </c>
      <c r="B305" s="236" t="s">
        <v>598</v>
      </c>
      <c r="C305" s="253" t="s">
        <v>599</v>
      </c>
      <c r="D305" s="237" t="s">
        <v>314</v>
      </c>
      <c r="E305" s="238">
        <v>1.8</v>
      </c>
      <c r="F305" s="239"/>
      <c r="G305" s="240">
        <f>ROUND(E305*F305,2)</f>
        <v>0</v>
      </c>
      <c r="H305" s="239"/>
      <c r="I305" s="240">
        <f>ROUND(E305*H305,2)</f>
        <v>0</v>
      </c>
      <c r="J305" s="239"/>
      <c r="K305" s="240">
        <f>ROUND(E305*J305,2)</f>
        <v>0</v>
      </c>
      <c r="L305" s="240">
        <v>21</v>
      </c>
      <c r="M305" s="240">
        <f>G305*(1+L305/100)</f>
        <v>0</v>
      </c>
      <c r="N305" s="240">
        <v>0</v>
      </c>
      <c r="O305" s="240">
        <f>ROUND(E305*N305,2)</f>
        <v>0</v>
      </c>
      <c r="P305" s="240">
        <v>6.5000000000000002E-2</v>
      </c>
      <c r="Q305" s="240">
        <f>ROUND(E305*P305,2)</f>
        <v>0.12</v>
      </c>
      <c r="R305" s="240" t="s">
        <v>537</v>
      </c>
      <c r="S305" s="240" t="s">
        <v>263</v>
      </c>
      <c r="T305" s="241" t="s">
        <v>263</v>
      </c>
      <c r="U305" s="222">
        <v>0.93</v>
      </c>
      <c r="V305" s="222">
        <f>ROUND(E305*U305,2)</f>
        <v>1.67</v>
      </c>
      <c r="W305" s="222"/>
      <c r="X305" s="222" t="s">
        <v>285</v>
      </c>
      <c r="Y305" s="212"/>
      <c r="Z305" s="212"/>
      <c r="AA305" s="212"/>
      <c r="AB305" s="212"/>
      <c r="AC305" s="212"/>
      <c r="AD305" s="212"/>
      <c r="AE305" s="212"/>
      <c r="AF305" s="212"/>
      <c r="AG305" s="212" t="s">
        <v>286</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1" x14ac:dyDescent="0.25">
      <c r="A306" s="219"/>
      <c r="B306" s="220"/>
      <c r="C306" s="268" t="s">
        <v>600</v>
      </c>
      <c r="D306" s="259"/>
      <c r="E306" s="260">
        <v>1.8</v>
      </c>
      <c r="F306" s="222"/>
      <c r="G306" s="222"/>
      <c r="H306" s="222"/>
      <c r="I306" s="222"/>
      <c r="J306" s="222"/>
      <c r="K306" s="222"/>
      <c r="L306" s="222"/>
      <c r="M306" s="222"/>
      <c r="N306" s="222"/>
      <c r="O306" s="222"/>
      <c r="P306" s="222"/>
      <c r="Q306" s="222"/>
      <c r="R306" s="222"/>
      <c r="S306" s="222"/>
      <c r="T306" s="222"/>
      <c r="U306" s="222"/>
      <c r="V306" s="222"/>
      <c r="W306" s="222"/>
      <c r="X306" s="222"/>
      <c r="Y306" s="212"/>
      <c r="Z306" s="212"/>
      <c r="AA306" s="212"/>
      <c r="AB306" s="212"/>
      <c r="AC306" s="212"/>
      <c r="AD306" s="212"/>
      <c r="AE306" s="212"/>
      <c r="AF306" s="212"/>
      <c r="AG306" s="212" t="s">
        <v>290</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ht="20.399999999999999" outlineLevel="1" x14ac:dyDescent="0.25">
      <c r="A307" s="235">
        <v>68</v>
      </c>
      <c r="B307" s="236" t="s">
        <v>601</v>
      </c>
      <c r="C307" s="253" t="s">
        <v>602</v>
      </c>
      <c r="D307" s="237" t="s">
        <v>309</v>
      </c>
      <c r="E307" s="238">
        <v>570.14</v>
      </c>
      <c r="F307" s="239"/>
      <c r="G307" s="240">
        <f>ROUND(E307*F307,2)</f>
        <v>0</v>
      </c>
      <c r="H307" s="239"/>
      <c r="I307" s="240">
        <f>ROUND(E307*H307,2)</f>
        <v>0</v>
      </c>
      <c r="J307" s="239"/>
      <c r="K307" s="240">
        <f>ROUND(E307*J307,2)</f>
        <v>0</v>
      </c>
      <c r="L307" s="240">
        <v>21</v>
      </c>
      <c r="M307" s="240">
        <f>G307*(1+L307/100)</f>
        <v>0</v>
      </c>
      <c r="N307" s="240">
        <v>0</v>
      </c>
      <c r="O307" s="240">
        <f>ROUND(E307*N307,2)</f>
        <v>0</v>
      </c>
      <c r="P307" s="240">
        <v>0.01</v>
      </c>
      <c r="Q307" s="240">
        <f>ROUND(E307*P307,2)</f>
        <v>5.7</v>
      </c>
      <c r="R307" s="240" t="s">
        <v>537</v>
      </c>
      <c r="S307" s="240" t="s">
        <v>263</v>
      </c>
      <c r="T307" s="241" t="s">
        <v>263</v>
      </c>
      <c r="U307" s="222">
        <v>0.08</v>
      </c>
      <c r="V307" s="222">
        <f>ROUND(E307*U307,2)</f>
        <v>45.61</v>
      </c>
      <c r="W307" s="222"/>
      <c r="X307" s="222" t="s">
        <v>285</v>
      </c>
      <c r="Y307" s="212"/>
      <c r="Z307" s="212"/>
      <c r="AA307" s="212"/>
      <c r="AB307" s="212"/>
      <c r="AC307" s="212"/>
      <c r="AD307" s="212"/>
      <c r="AE307" s="212"/>
      <c r="AF307" s="212"/>
      <c r="AG307" s="212" t="s">
        <v>286</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1" x14ac:dyDescent="0.25">
      <c r="A308" s="219"/>
      <c r="B308" s="220"/>
      <c r="C308" s="268" t="s">
        <v>410</v>
      </c>
      <c r="D308" s="259"/>
      <c r="E308" s="260">
        <v>598.32000000000005</v>
      </c>
      <c r="F308" s="222"/>
      <c r="G308" s="222"/>
      <c r="H308" s="222"/>
      <c r="I308" s="222"/>
      <c r="J308" s="222"/>
      <c r="K308" s="222"/>
      <c r="L308" s="222"/>
      <c r="M308" s="222"/>
      <c r="N308" s="222"/>
      <c r="O308" s="222"/>
      <c r="P308" s="222"/>
      <c r="Q308" s="222"/>
      <c r="R308" s="222"/>
      <c r="S308" s="222"/>
      <c r="T308" s="222"/>
      <c r="U308" s="222"/>
      <c r="V308" s="222"/>
      <c r="W308" s="222"/>
      <c r="X308" s="222"/>
      <c r="Y308" s="212"/>
      <c r="Z308" s="212"/>
      <c r="AA308" s="212"/>
      <c r="AB308" s="212"/>
      <c r="AC308" s="212"/>
      <c r="AD308" s="212"/>
      <c r="AE308" s="212"/>
      <c r="AF308" s="212"/>
      <c r="AG308" s="212" t="s">
        <v>290</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5">
      <c r="A309" s="219"/>
      <c r="B309" s="220"/>
      <c r="C309" s="268" t="s">
        <v>411</v>
      </c>
      <c r="D309" s="259"/>
      <c r="E309" s="260">
        <v>7.35</v>
      </c>
      <c r="F309" s="222"/>
      <c r="G309" s="222"/>
      <c r="H309" s="222"/>
      <c r="I309" s="222"/>
      <c r="J309" s="222"/>
      <c r="K309" s="222"/>
      <c r="L309" s="222"/>
      <c r="M309" s="222"/>
      <c r="N309" s="222"/>
      <c r="O309" s="222"/>
      <c r="P309" s="222"/>
      <c r="Q309" s="222"/>
      <c r="R309" s="222"/>
      <c r="S309" s="222"/>
      <c r="T309" s="222"/>
      <c r="U309" s="222"/>
      <c r="V309" s="222"/>
      <c r="W309" s="222"/>
      <c r="X309" s="222"/>
      <c r="Y309" s="212"/>
      <c r="Z309" s="212"/>
      <c r="AA309" s="212"/>
      <c r="AB309" s="212"/>
      <c r="AC309" s="212"/>
      <c r="AD309" s="212"/>
      <c r="AE309" s="212"/>
      <c r="AF309" s="212"/>
      <c r="AG309" s="212" t="s">
        <v>290</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1" x14ac:dyDescent="0.25">
      <c r="A310" s="219"/>
      <c r="B310" s="220"/>
      <c r="C310" s="268" t="s">
        <v>412</v>
      </c>
      <c r="D310" s="259"/>
      <c r="E310" s="260">
        <v>-35.53</v>
      </c>
      <c r="F310" s="222"/>
      <c r="G310" s="222"/>
      <c r="H310" s="222"/>
      <c r="I310" s="222"/>
      <c r="J310" s="222"/>
      <c r="K310" s="222"/>
      <c r="L310" s="222"/>
      <c r="M310" s="222"/>
      <c r="N310" s="222"/>
      <c r="O310" s="222"/>
      <c r="P310" s="222"/>
      <c r="Q310" s="222"/>
      <c r="R310" s="222"/>
      <c r="S310" s="222"/>
      <c r="T310" s="222"/>
      <c r="U310" s="222"/>
      <c r="V310" s="222"/>
      <c r="W310" s="222"/>
      <c r="X310" s="222"/>
      <c r="Y310" s="212"/>
      <c r="Z310" s="212"/>
      <c r="AA310" s="212"/>
      <c r="AB310" s="212"/>
      <c r="AC310" s="212"/>
      <c r="AD310" s="212"/>
      <c r="AE310" s="212"/>
      <c r="AF310" s="212"/>
      <c r="AG310" s="212" t="s">
        <v>290</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ht="30.6" outlineLevel="1" x14ac:dyDescent="0.25">
      <c r="A311" s="235">
        <v>69</v>
      </c>
      <c r="B311" s="236" t="s">
        <v>603</v>
      </c>
      <c r="C311" s="253" t="s">
        <v>604</v>
      </c>
      <c r="D311" s="237" t="s">
        <v>309</v>
      </c>
      <c r="E311" s="238">
        <v>345.84440000000001</v>
      </c>
      <c r="F311" s="239"/>
      <c r="G311" s="240">
        <f>ROUND(E311*F311,2)</f>
        <v>0</v>
      </c>
      <c r="H311" s="239"/>
      <c r="I311" s="240">
        <f>ROUND(E311*H311,2)</f>
        <v>0</v>
      </c>
      <c r="J311" s="239"/>
      <c r="K311" s="240">
        <f>ROUND(E311*J311,2)</f>
        <v>0</v>
      </c>
      <c r="L311" s="240">
        <v>21</v>
      </c>
      <c r="M311" s="240">
        <f>G311*(1+L311/100)</f>
        <v>0</v>
      </c>
      <c r="N311" s="240">
        <v>0</v>
      </c>
      <c r="O311" s="240">
        <f>ROUND(E311*N311,2)</f>
        <v>0</v>
      </c>
      <c r="P311" s="240">
        <v>1.6E-2</v>
      </c>
      <c r="Q311" s="240">
        <f>ROUND(E311*P311,2)</f>
        <v>5.53</v>
      </c>
      <c r="R311" s="240" t="s">
        <v>537</v>
      </c>
      <c r="S311" s="240" t="s">
        <v>263</v>
      </c>
      <c r="T311" s="241" t="s">
        <v>263</v>
      </c>
      <c r="U311" s="222">
        <v>0.06</v>
      </c>
      <c r="V311" s="222">
        <f>ROUND(E311*U311,2)</f>
        <v>20.75</v>
      </c>
      <c r="W311" s="222"/>
      <c r="X311" s="222" t="s">
        <v>285</v>
      </c>
      <c r="Y311" s="212"/>
      <c r="Z311" s="212"/>
      <c r="AA311" s="212"/>
      <c r="AB311" s="212"/>
      <c r="AC311" s="212"/>
      <c r="AD311" s="212"/>
      <c r="AE311" s="212"/>
      <c r="AF311" s="212"/>
      <c r="AG311" s="212" t="s">
        <v>286</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1" x14ac:dyDescent="0.25">
      <c r="A312" s="219"/>
      <c r="B312" s="220"/>
      <c r="C312" s="268" t="s">
        <v>474</v>
      </c>
      <c r="D312" s="259"/>
      <c r="E312" s="260">
        <v>142.35</v>
      </c>
      <c r="F312" s="222"/>
      <c r="G312" s="222"/>
      <c r="H312" s="222"/>
      <c r="I312" s="222"/>
      <c r="J312" s="222"/>
      <c r="K312" s="222"/>
      <c r="L312" s="222"/>
      <c r="M312" s="222"/>
      <c r="N312" s="222"/>
      <c r="O312" s="222"/>
      <c r="P312" s="222"/>
      <c r="Q312" s="222"/>
      <c r="R312" s="222"/>
      <c r="S312" s="222"/>
      <c r="T312" s="222"/>
      <c r="U312" s="222"/>
      <c r="V312" s="222"/>
      <c r="W312" s="222"/>
      <c r="X312" s="222"/>
      <c r="Y312" s="212"/>
      <c r="Z312" s="212"/>
      <c r="AA312" s="212"/>
      <c r="AB312" s="212"/>
      <c r="AC312" s="212"/>
      <c r="AD312" s="212"/>
      <c r="AE312" s="212"/>
      <c r="AF312" s="212"/>
      <c r="AG312" s="212" t="s">
        <v>290</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1" x14ac:dyDescent="0.25">
      <c r="A313" s="219"/>
      <c r="B313" s="220"/>
      <c r="C313" s="268" t="s">
        <v>475</v>
      </c>
      <c r="D313" s="259"/>
      <c r="E313" s="260">
        <v>21.6</v>
      </c>
      <c r="F313" s="222"/>
      <c r="G313" s="222"/>
      <c r="H313" s="222"/>
      <c r="I313" s="222"/>
      <c r="J313" s="222"/>
      <c r="K313" s="222"/>
      <c r="L313" s="222"/>
      <c r="M313" s="222"/>
      <c r="N313" s="222"/>
      <c r="O313" s="222"/>
      <c r="P313" s="222"/>
      <c r="Q313" s="222"/>
      <c r="R313" s="222"/>
      <c r="S313" s="222"/>
      <c r="T313" s="222"/>
      <c r="U313" s="222"/>
      <c r="V313" s="222"/>
      <c r="W313" s="222"/>
      <c r="X313" s="222"/>
      <c r="Y313" s="212"/>
      <c r="Z313" s="212"/>
      <c r="AA313" s="212"/>
      <c r="AB313" s="212"/>
      <c r="AC313" s="212"/>
      <c r="AD313" s="212"/>
      <c r="AE313" s="212"/>
      <c r="AF313" s="212"/>
      <c r="AG313" s="212" t="s">
        <v>290</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1" x14ac:dyDescent="0.25">
      <c r="A314" s="219"/>
      <c r="B314" s="220"/>
      <c r="C314" s="268" t="s">
        <v>476</v>
      </c>
      <c r="D314" s="259"/>
      <c r="E314" s="260">
        <v>149.04</v>
      </c>
      <c r="F314" s="222"/>
      <c r="G314" s="222"/>
      <c r="H314" s="222"/>
      <c r="I314" s="222"/>
      <c r="J314" s="222"/>
      <c r="K314" s="222"/>
      <c r="L314" s="222"/>
      <c r="M314" s="222"/>
      <c r="N314" s="222"/>
      <c r="O314" s="222"/>
      <c r="P314" s="222"/>
      <c r="Q314" s="222"/>
      <c r="R314" s="222"/>
      <c r="S314" s="222"/>
      <c r="T314" s="222"/>
      <c r="U314" s="222"/>
      <c r="V314" s="222"/>
      <c r="W314" s="222"/>
      <c r="X314" s="222"/>
      <c r="Y314" s="212"/>
      <c r="Z314" s="212"/>
      <c r="AA314" s="212"/>
      <c r="AB314" s="212"/>
      <c r="AC314" s="212"/>
      <c r="AD314" s="212"/>
      <c r="AE314" s="212"/>
      <c r="AF314" s="212"/>
      <c r="AG314" s="212" t="s">
        <v>290</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1" x14ac:dyDescent="0.25">
      <c r="A315" s="219"/>
      <c r="B315" s="220"/>
      <c r="C315" s="268" t="s">
        <v>477</v>
      </c>
      <c r="D315" s="259"/>
      <c r="E315" s="260">
        <v>44.2</v>
      </c>
      <c r="F315" s="222"/>
      <c r="G315" s="222"/>
      <c r="H315" s="222"/>
      <c r="I315" s="222"/>
      <c r="J315" s="222"/>
      <c r="K315" s="222"/>
      <c r="L315" s="222"/>
      <c r="M315" s="222"/>
      <c r="N315" s="222"/>
      <c r="O315" s="222"/>
      <c r="P315" s="222"/>
      <c r="Q315" s="222"/>
      <c r="R315" s="222"/>
      <c r="S315" s="222"/>
      <c r="T315" s="222"/>
      <c r="U315" s="222"/>
      <c r="V315" s="222"/>
      <c r="W315" s="222"/>
      <c r="X315" s="222"/>
      <c r="Y315" s="212"/>
      <c r="Z315" s="212"/>
      <c r="AA315" s="212"/>
      <c r="AB315" s="212"/>
      <c r="AC315" s="212"/>
      <c r="AD315" s="212"/>
      <c r="AE315" s="212"/>
      <c r="AF315" s="212"/>
      <c r="AG315" s="212" t="s">
        <v>290</v>
      </c>
      <c r="AH315" s="212">
        <v>0</v>
      </c>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1" x14ac:dyDescent="0.25">
      <c r="A316" s="219"/>
      <c r="B316" s="220"/>
      <c r="C316" s="268" t="s">
        <v>478</v>
      </c>
      <c r="D316" s="259"/>
      <c r="E316" s="260">
        <v>2.2999999999999998</v>
      </c>
      <c r="F316" s="222"/>
      <c r="G316" s="222"/>
      <c r="H316" s="222"/>
      <c r="I316" s="222"/>
      <c r="J316" s="222"/>
      <c r="K316" s="222"/>
      <c r="L316" s="222"/>
      <c r="M316" s="222"/>
      <c r="N316" s="222"/>
      <c r="O316" s="222"/>
      <c r="P316" s="222"/>
      <c r="Q316" s="222"/>
      <c r="R316" s="222"/>
      <c r="S316" s="222"/>
      <c r="T316" s="222"/>
      <c r="U316" s="222"/>
      <c r="V316" s="222"/>
      <c r="W316" s="222"/>
      <c r="X316" s="222"/>
      <c r="Y316" s="212"/>
      <c r="Z316" s="212"/>
      <c r="AA316" s="212"/>
      <c r="AB316" s="212"/>
      <c r="AC316" s="212"/>
      <c r="AD316" s="212"/>
      <c r="AE316" s="212"/>
      <c r="AF316" s="212"/>
      <c r="AG316" s="212" t="s">
        <v>290</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1" x14ac:dyDescent="0.25">
      <c r="A317" s="219"/>
      <c r="B317" s="220"/>
      <c r="C317" s="268" t="s">
        <v>479</v>
      </c>
      <c r="D317" s="259"/>
      <c r="E317" s="260">
        <v>8.6999999999999993</v>
      </c>
      <c r="F317" s="222"/>
      <c r="G317" s="222"/>
      <c r="H317" s="222"/>
      <c r="I317" s="222"/>
      <c r="J317" s="222"/>
      <c r="K317" s="222"/>
      <c r="L317" s="222"/>
      <c r="M317" s="222"/>
      <c r="N317" s="222"/>
      <c r="O317" s="222"/>
      <c r="P317" s="222"/>
      <c r="Q317" s="222"/>
      <c r="R317" s="222"/>
      <c r="S317" s="222"/>
      <c r="T317" s="222"/>
      <c r="U317" s="222"/>
      <c r="V317" s="222"/>
      <c r="W317" s="222"/>
      <c r="X317" s="222"/>
      <c r="Y317" s="212"/>
      <c r="Z317" s="212"/>
      <c r="AA317" s="212"/>
      <c r="AB317" s="212"/>
      <c r="AC317" s="212"/>
      <c r="AD317" s="212"/>
      <c r="AE317" s="212"/>
      <c r="AF317" s="212"/>
      <c r="AG317" s="212" t="s">
        <v>290</v>
      </c>
      <c r="AH317" s="212">
        <v>0</v>
      </c>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outlineLevel="1" x14ac:dyDescent="0.25">
      <c r="A318" s="219"/>
      <c r="B318" s="220"/>
      <c r="C318" s="268" t="s">
        <v>480</v>
      </c>
      <c r="D318" s="259"/>
      <c r="E318" s="260">
        <v>-22.345600000000001</v>
      </c>
      <c r="F318" s="222"/>
      <c r="G318" s="222"/>
      <c r="H318" s="222"/>
      <c r="I318" s="222"/>
      <c r="J318" s="222"/>
      <c r="K318" s="222"/>
      <c r="L318" s="222"/>
      <c r="M318" s="222"/>
      <c r="N318" s="222"/>
      <c r="O318" s="222"/>
      <c r="P318" s="222"/>
      <c r="Q318" s="222"/>
      <c r="R318" s="222"/>
      <c r="S318" s="222"/>
      <c r="T318" s="222"/>
      <c r="U318" s="222"/>
      <c r="V318" s="222"/>
      <c r="W318" s="222"/>
      <c r="X318" s="222"/>
      <c r="Y318" s="212"/>
      <c r="Z318" s="212"/>
      <c r="AA318" s="212"/>
      <c r="AB318" s="212"/>
      <c r="AC318" s="212"/>
      <c r="AD318" s="212"/>
      <c r="AE318" s="212"/>
      <c r="AF318" s="212"/>
      <c r="AG318" s="212" t="s">
        <v>290</v>
      </c>
      <c r="AH318" s="212">
        <v>0</v>
      </c>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ht="20.399999999999999" outlineLevel="1" x14ac:dyDescent="0.25">
      <c r="A319" s="235">
        <v>70</v>
      </c>
      <c r="B319" s="236" t="s">
        <v>605</v>
      </c>
      <c r="C319" s="253" t="s">
        <v>606</v>
      </c>
      <c r="D319" s="237" t="s">
        <v>309</v>
      </c>
      <c r="E319" s="238">
        <v>19.600000000000001</v>
      </c>
      <c r="F319" s="239"/>
      <c r="G319" s="240">
        <f>ROUND(E319*F319,2)</f>
        <v>0</v>
      </c>
      <c r="H319" s="239"/>
      <c r="I319" s="240">
        <f>ROUND(E319*H319,2)</f>
        <v>0</v>
      </c>
      <c r="J319" s="239"/>
      <c r="K319" s="240">
        <f>ROUND(E319*J319,2)</f>
        <v>0</v>
      </c>
      <c r="L319" s="240">
        <v>21</v>
      </c>
      <c r="M319" s="240">
        <f>G319*(1+L319/100)</f>
        <v>0</v>
      </c>
      <c r="N319" s="240">
        <v>0</v>
      </c>
      <c r="O319" s="240">
        <f>ROUND(E319*N319,2)</f>
        <v>0</v>
      </c>
      <c r="P319" s="240">
        <v>6.8000000000000005E-2</v>
      </c>
      <c r="Q319" s="240">
        <f>ROUND(E319*P319,2)</f>
        <v>1.33</v>
      </c>
      <c r="R319" s="240" t="s">
        <v>537</v>
      </c>
      <c r="S319" s="240" t="s">
        <v>263</v>
      </c>
      <c r="T319" s="241" t="s">
        <v>263</v>
      </c>
      <c r="U319" s="222">
        <v>0.3</v>
      </c>
      <c r="V319" s="222">
        <f>ROUND(E319*U319,2)</f>
        <v>5.88</v>
      </c>
      <c r="W319" s="222"/>
      <c r="X319" s="222" t="s">
        <v>285</v>
      </c>
      <c r="Y319" s="212"/>
      <c r="Z319" s="212"/>
      <c r="AA319" s="212"/>
      <c r="AB319" s="212"/>
      <c r="AC319" s="212"/>
      <c r="AD319" s="212"/>
      <c r="AE319" s="212"/>
      <c r="AF319" s="212"/>
      <c r="AG319" s="212" t="s">
        <v>286</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1" x14ac:dyDescent="0.25">
      <c r="A320" s="219"/>
      <c r="B320" s="220"/>
      <c r="C320" s="267" t="s">
        <v>607</v>
      </c>
      <c r="D320" s="263"/>
      <c r="E320" s="263"/>
      <c r="F320" s="263"/>
      <c r="G320" s="263"/>
      <c r="H320" s="222"/>
      <c r="I320" s="222"/>
      <c r="J320" s="222"/>
      <c r="K320" s="222"/>
      <c r="L320" s="222"/>
      <c r="M320" s="222"/>
      <c r="N320" s="222"/>
      <c r="O320" s="222"/>
      <c r="P320" s="222"/>
      <c r="Q320" s="222"/>
      <c r="R320" s="222"/>
      <c r="S320" s="222"/>
      <c r="T320" s="222"/>
      <c r="U320" s="222"/>
      <c r="V320" s="222"/>
      <c r="W320" s="222"/>
      <c r="X320" s="222"/>
      <c r="Y320" s="212"/>
      <c r="Z320" s="212"/>
      <c r="AA320" s="212"/>
      <c r="AB320" s="212"/>
      <c r="AC320" s="212"/>
      <c r="AD320" s="212"/>
      <c r="AE320" s="212"/>
      <c r="AF320" s="212"/>
      <c r="AG320" s="212" t="s">
        <v>288</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1" x14ac:dyDescent="0.25">
      <c r="A321" s="219"/>
      <c r="B321" s="220"/>
      <c r="C321" s="268" t="s">
        <v>608</v>
      </c>
      <c r="D321" s="259"/>
      <c r="E321" s="260">
        <v>19.600000000000001</v>
      </c>
      <c r="F321" s="222"/>
      <c r="G321" s="222"/>
      <c r="H321" s="222"/>
      <c r="I321" s="222"/>
      <c r="J321" s="222"/>
      <c r="K321" s="222"/>
      <c r="L321" s="222"/>
      <c r="M321" s="222"/>
      <c r="N321" s="222"/>
      <c r="O321" s="222"/>
      <c r="P321" s="222"/>
      <c r="Q321" s="222"/>
      <c r="R321" s="222"/>
      <c r="S321" s="222"/>
      <c r="T321" s="222"/>
      <c r="U321" s="222"/>
      <c r="V321" s="222"/>
      <c r="W321" s="222"/>
      <c r="X321" s="222"/>
      <c r="Y321" s="212"/>
      <c r="Z321" s="212"/>
      <c r="AA321" s="212"/>
      <c r="AB321" s="212"/>
      <c r="AC321" s="212"/>
      <c r="AD321" s="212"/>
      <c r="AE321" s="212"/>
      <c r="AF321" s="212"/>
      <c r="AG321" s="212" t="s">
        <v>290</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1" x14ac:dyDescent="0.25">
      <c r="A322" s="235">
        <v>71</v>
      </c>
      <c r="B322" s="236" t="s">
        <v>609</v>
      </c>
      <c r="C322" s="253" t="s">
        <v>610</v>
      </c>
      <c r="D322" s="237" t="s">
        <v>309</v>
      </c>
      <c r="E322" s="238">
        <v>1038.06</v>
      </c>
      <c r="F322" s="239"/>
      <c r="G322" s="240">
        <f>ROUND(E322*F322,2)</f>
        <v>0</v>
      </c>
      <c r="H322" s="239"/>
      <c r="I322" s="240">
        <f>ROUND(E322*H322,2)</f>
        <v>0</v>
      </c>
      <c r="J322" s="239"/>
      <c r="K322" s="240">
        <f>ROUND(E322*J322,2)</f>
        <v>0</v>
      </c>
      <c r="L322" s="240">
        <v>21</v>
      </c>
      <c r="M322" s="240">
        <f>G322*(1+L322/100)</f>
        <v>0</v>
      </c>
      <c r="N322" s="240">
        <v>0</v>
      </c>
      <c r="O322" s="240">
        <f>ROUND(E322*N322,2)</f>
        <v>0</v>
      </c>
      <c r="P322" s="240">
        <v>4.8700000000000002E-3</v>
      </c>
      <c r="Q322" s="240">
        <f>ROUND(E322*P322,2)</f>
        <v>5.0599999999999996</v>
      </c>
      <c r="R322" s="240" t="s">
        <v>611</v>
      </c>
      <c r="S322" s="240" t="s">
        <v>263</v>
      </c>
      <c r="T322" s="241" t="s">
        <v>263</v>
      </c>
      <c r="U322" s="222">
        <v>4.1000000000000002E-2</v>
      </c>
      <c r="V322" s="222">
        <f>ROUND(E322*U322,2)</f>
        <v>42.56</v>
      </c>
      <c r="W322" s="222"/>
      <c r="X322" s="222" t="s">
        <v>285</v>
      </c>
      <c r="Y322" s="212"/>
      <c r="Z322" s="212"/>
      <c r="AA322" s="212"/>
      <c r="AB322" s="212"/>
      <c r="AC322" s="212"/>
      <c r="AD322" s="212"/>
      <c r="AE322" s="212"/>
      <c r="AF322" s="212"/>
      <c r="AG322" s="212" t="s">
        <v>286</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1" x14ac:dyDescent="0.25">
      <c r="A323" s="219"/>
      <c r="B323" s="220"/>
      <c r="C323" s="268" t="s">
        <v>612</v>
      </c>
      <c r="D323" s="259"/>
      <c r="E323" s="260">
        <v>1038.06</v>
      </c>
      <c r="F323" s="222"/>
      <c r="G323" s="222"/>
      <c r="H323" s="222"/>
      <c r="I323" s="222"/>
      <c r="J323" s="222"/>
      <c r="K323" s="222"/>
      <c r="L323" s="222"/>
      <c r="M323" s="222"/>
      <c r="N323" s="222"/>
      <c r="O323" s="222"/>
      <c r="P323" s="222"/>
      <c r="Q323" s="222"/>
      <c r="R323" s="222"/>
      <c r="S323" s="222"/>
      <c r="T323" s="222"/>
      <c r="U323" s="222"/>
      <c r="V323" s="222"/>
      <c r="W323" s="222"/>
      <c r="X323" s="222"/>
      <c r="Y323" s="212"/>
      <c r="Z323" s="212"/>
      <c r="AA323" s="212"/>
      <c r="AB323" s="212"/>
      <c r="AC323" s="212"/>
      <c r="AD323" s="212"/>
      <c r="AE323" s="212"/>
      <c r="AF323" s="212"/>
      <c r="AG323" s="212" t="s">
        <v>290</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1" x14ac:dyDescent="0.25">
      <c r="A324" s="235">
        <v>72</v>
      </c>
      <c r="B324" s="236" t="s">
        <v>613</v>
      </c>
      <c r="C324" s="253" t="s">
        <v>614</v>
      </c>
      <c r="D324" s="237" t="s">
        <v>309</v>
      </c>
      <c r="E324" s="238">
        <v>388.48</v>
      </c>
      <c r="F324" s="239"/>
      <c r="G324" s="240">
        <f>ROUND(E324*F324,2)</f>
        <v>0</v>
      </c>
      <c r="H324" s="239"/>
      <c r="I324" s="240">
        <f>ROUND(E324*H324,2)</f>
        <v>0</v>
      </c>
      <c r="J324" s="239"/>
      <c r="K324" s="240">
        <f>ROUND(E324*J324,2)</f>
        <v>0</v>
      </c>
      <c r="L324" s="240">
        <v>21</v>
      </c>
      <c r="M324" s="240">
        <f>G324*(1+L324/100)</f>
        <v>0</v>
      </c>
      <c r="N324" s="240">
        <v>0</v>
      </c>
      <c r="O324" s="240">
        <f>ROUND(E324*N324,2)</f>
        <v>0</v>
      </c>
      <c r="P324" s="240">
        <v>5.2399999999999999E-3</v>
      </c>
      <c r="Q324" s="240">
        <f>ROUND(E324*P324,2)</f>
        <v>2.04</v>
      </c>
      <c r="R324" s="240" t="s">
        <v>611</v>
      </c>
      <c r="S324" s="240" t="s">
        <v>263</v>
      </c>
      <c r="T324" s="241" t="s">
        <v>263</v>
      </c>
      <c r="U324" s="222">
        <v>4.2000000000000003E-2</v>
      </c>
      <c r="V324" s="222">
        <f>ROUND(E324*U324,2)</f>
        <v>16.32</v>
      </c>
      <c r="W324" s="222"/>
      <c r="X324" s="222" t="s">
        <v>285</v>
      </c>
      <c r="Y324" s="212"/>
      <c r="Z324" s="212"/>
      <c r="AA324" s="212"/>
      <c r="AB324" s="212"/>
      <c r="AC324" s="212"/>
      <c r="AD324" s="212"/>
      <c r="AE324" s="212"/>
      <c r="AF324" s="212"/>
      <c r="AG324" s="212" t="s">
        <v>286</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1" x14ac:dyDescent="0.25">
      <c r="A325" s="219"/>
      <c r="B325" s="220"/>
      <c r="C325" s="268" t="s">
        <v>615</v>
      </c>
      <c r="D325" s="259"/>
      <c r="E325" s="260">
        <v>388.48</v>
      </c>
      <c r="F325" s="222"/>
      <c r="G325" s="222"/>
      <c r="H325" s="222"/>
      <c r="I325" s="222"/>
      <c r="J325" s="222"/>
      <c r="K325" s="222"/>
      <c r="L325" s="222"/>
      <c r="M325" s="222"/>
      <c r="N325" s="222"/>
      <c r="O325" s="222"/>
      <c r="P325" s="222"/>
      <c r="Q325" s="222"/>
      <c r="R325" s="222"/>
      <c r="S325" s="222"/>
      <c r="T325" s="222"/>
      <c r="U325" s="222"/>
      <c r="V325" s="222"/>
      <c r="W325" s="222"/>
      <c r="X325" s="222"/>
      <c r="Y325" s="212"/>
      <c r="Z325" s="212"/>
      <c r="AA325" s="212"/>
      <c r="AB325" s="212"/>
      <c r="AC325" s="212"/>
      <c r="AD325" s="212"/>
      <c r="AE325" s="212"/>
      <c r="AF325" s="212"/>
      <c r="AG325" s="212" t="s">
        <v>290</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ht="20.399999999999999" outlineLevel="1" x14ac:dyDescent="0.25">
      <c r="A326" s="235">
        <v>73</v>
      </c>
      <c r="B326" s="236" t="s">
        <v>616</v>
      </c>
      <c r="C326" s="253" t="s">
        <v>617</v>
      </c>
      <c r="D326" s="237" t="s">
        <v>314</v>
      </c>
      <c r="E326" s="238">
        <v>145</v>
      </c>
      <c r="F326" s="239"/>
      <c r="G326" s="240">
        <f>ROUND(E326*F326,2)</f>
        <v>0</v>
      </c>
      <c r="H326" s="239"/>
      <c r="I326" s="240">
        <f>ROUND(E326*H326,2)</f>
        <v>0</v>
      </c>
      <c r="J326" s="239"/>
      <c r="K326" s="240">
        <f>ROUND(E326*J326,2)</f>
        <v>0</v>
      </c>
      <c r="L326" s="240">
        <v>21</v>
      </c>
      <c r="M326" s="240">
        <f>G326*(1+L326/100)</f>
        <v>0</v>
      </c>
      <c r="N326" s="240">
        <v>0</v>
      </c>
      <c r="O326" s="240">
        <f>ROUND(E326*N326,2)</f>
        <v>0</v>
      </c>
      <c r="P326" s="240">
        <v>3.3600000000000001E-3</v>
      </c>
      <c r="Q326" s="240">
        <f>ROUND(E326*P326,2)</f>
        <v>0.49</v>
      </c>
      <c r="R326" s="240" t="s">
        <v>618</v>
      </c>
      <c r="S326" s="240" t="s">
        <v>263</v>
      </c>
      <c r="T326" s="241" t="s">
        <v>263</v>
      </c>
      <c r="U326" s="222">
        <v>6.9000000000000006E-2</v>
      </c>
      <c r="V326" s="222">
        <f>ROUND(E326*U326,2)</f>
        <v>10.01</v>
      </c>
      <c r="W326" s="222"/>
      <c r="X326" s="222" t="s">
        <v>285</v>
      </c>
      <c r="Y326" s="212"/>
      <c r="Z326" s="212"/>
      <c r="AA326" s="212"/>
      <c r="AB326" s="212"/>
      <c r="AC326" s="212"/>
      <c r="AD326" s="212"/>
      <c r="AE326" s="212"/>
      <c r="AF326" s="212"/>
      <c r="AG326" s="212" t="s">
        <v>286</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1" x14ac:dyDescent="0.25">
      <c r="A327" s="219"/>
      <c r="B327" s="220"/>
      <c r="C327" s="268" t="s">
        <v>619</v>
      </c>
      <c r="D327" s="259"/>
      <c r="E327" s="260">
        <v>145</v>
      </c>
      <c r="F327" s="222"/>
      <c r="G327" s="222"/>
      <c r="H327" s="222"/>
      <c r="I327" s="222"/>
      <c r="J327" s="222"/>
      <c r="K327" s="222"/>
      <c r="L327" s="222"/>
      <c r="M327" s="222"/>
      <c r="N327" s="222"/>
      <c r="O327" s="222"/>
      <c r="P327" s="222"/>
      <c r="Q327" s="222"/>
      <c r="R327" s="222"/>
      <c r="S327" s="222"/>
      <c r="T327" s="222"/>
      <c r="U327" s="222"/>
      <c r="V327" s="222"/>
      <c r="W327" s="222"/>
      <c r="X327" s="222"/>
      <c r="Y327" s="212"/>
      <c r="Z327" s="212"/>
      <c r="AA327" s="212"/>
      <c r="AB327" s="212"/>
      <c r="AC327" s="212"/>
      <c r="AD327" s="212"/>
      <c r="AE327" s="212"/>
      <c r="AF327" s="212"/>
      <c r="AG327" s="212" t="s">
        <v>290</v>
      </c>
      <c r="AH327" s="212">
        <v>0</v>
      </c>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5">
      <c r="A328" s="235">
        <v>74</v>
      </c>
      <c r="B328" s="236" t="s">
        <v>620</v>
      </c>
      <c r="C328" s="253" t="s">
        <v>621</v>
      </c>
      <c r="D328" s="237" t="s">
        <v>335</v>
      </c>
      <c r="E328" s="238">
        <v>10</v>
      </c>
      <c r="F328" s="239"/>
      <c r="G328" s="240">
        <f>ROUND(E328*F328,2)</f>
        <v>0</v>
      </c>
      <c r="H328" s="239"/>
      <c r="I328" s="240">
        <f>ROUND(E328*H328,2)</f>
        <v>0</v>
      </c>
      <c r="J328" s="239"/>
      <c r="K328" s="240">
        <f>ROUND(E328*J328,2)</f>
        <v>0</v>
      </c>
      <c r="L328" s="240">
        <v>21</v>
      </c>
      <c r="M328" s="240">
        <f>G328*(1+L328/100)</f>
        <v>0</v>
      </c>
      <c r="N328" s="240">
        <v>0</v>
      </c>
      <c r="O328" s="240">
        <f>ROUND(E328*N328,2)</f>
        <v>0</v>
      </c>
      <c r="P328" s="240">
        <v>1.15E-3</v>
      </c>
      <c r="Q328" s="240">
        <f>ROUND(E328*P328,2)</f>
        <v>0.01</v>
      </c>
      <c r="R328" s="240" t="s">
        <v>618</v>
      </c>
      <c r="S328" s="240" t="s">
        <v>263</v>
      </c>
      <c r="T328" s="241" t="s">
        <v>263</v>
      </c>
      <c r="U328" s="222">
        <v>9.1999999999999998E-2</v>
      </c>
      <c r="V328" s="222">
        <f>ROUND(E328*U328,2)</f>
        <v>0.92</v>
      </c>
      <c r="W328" s="222"/>
      <c r="X328" s="222" t="s">
        <v>285</v>
      </c>
      <c r="Y328" s="212"/>
      <c r="Z328" s="212"/>
      <c r="AA328" s="212"/>
      <c r="AB328" s="212"/>
      <c r="AC328" s="212"/>
      <c r="AD328" s="212"/>
      <c r="AE328" s="212"/>
      <c r="AF328" s="212"/>
      <c r="AG328" s="212" t="s">
        <v>286</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1" x14ac:dyDescent="0.25">
      <c r="A329" s="219"/>
      <c r="B329" s="220"/>
      <c r="C329" s="268" t="s">
        <v>622</v>
      </c>
      <c r="D329" s="259"/>
      <c r="E329" s="260">
        <v>10</v>
      </c>
      <c r="F329" s="222"/>
      <c r="G329" s="222"/>
      <c r="H329" s="222"/>
      <c r="I329" s="222"/>
      <c r="J329" s="222"/>
      <c r="K329" s="222"/>
      <c r="L329" s="222"/>
      <c r="M329" s="222"/>
      <c r="N329" s="222"/>
      <c r="O329" s="222"/>
      <c r="P329" s="222"/>
      <c r="Q329" s="222"/>
      <c r="R329" s="222"/>
      <c r="S329" s="222"/>
      <c r="T329" s="222"/>
      <c r="U329" s="222"/>
      <c r="V329" s="222"/>
      <c r="W329" s="222"/>
      <c r="X329" s="222"/>
      <c r="Y329" s="212"/>
      <c r="Z329" s="212"/>
      <c r="AA329" s="212"/>
      <c r="AB329" s="212"/>
      <c r="AC329" s="212"/>
      <c r="AD329" s="212"/>
      <c r="AE329" s="212"/>
      <c r="AF329" s="212"/>
      <c r="AG329" s="212" t="s">
        <v>290</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1" x14ac:dyDescent="0.25">
      <c r="A330" s="235">
        <v>75</v>
      </c>
      <c r="B330" s="236" t="s">
        <v>623</v>
      </c>
      <c r="C330" s="253" t="s">
        <v>624</v>
      </c>
      <c r="D330" s="237" t="s">
        <v>314</v>
      </c>
      <c r="E330" s="238">
        <v>46</v>
      </c>
      <c r="F330" s="239"/>
      <c r="G330" s="240">
        <f>ROUND(E330*F330,2)</f>
        <v>0</v>
      </c>
      <c r="H330" s="239"/>
      <c r="I330" s="240">
        <f>ROUND(E330*H330,2)</f>
        <v>0</v>
      </c>
      <c r="J330" s="239"/>
      <c r="K330" s="240">
        <f>ROUND(E330*J330,2)</f>
        <v>0</v>
      </c>
      <c r="L330" s="240">
        <v>21</v>
      </c>
      <c r="M330" s="240">
        <f>G330*(1+L330/100)</f>
        <v>0</v>
      </c>
      <c r="N330" s="240">
        <v>0</v>
      </c>
      <c r="O330" s="240">
        <f>ROUND(E330*N330,2)</f>
        <v>0</v>
      </c>
      <c r="P330" s="240">
        <v>2.8500000000000001E-3</v>
      </c>
      <c r="Q330" s="240">
        <f>ROUND(E330*P330,2)</f>
        <v>0.13</v>
      </c>
      <c r="R330" s="240" t="s">
        <v>618</v>
      </c>
      <c r="S330" s="240" t="s">
        <v>263</v>
      </c>
      <c r="T330" s="241" t="s">
        <v>263</v>
      </c>
      <c r="U330" s="222">
        <v>6.9000000000000006E-2</v>
      </c>
      <c r="V330" s="222">
        <f>ROUND(E330*U330,2)</f>
        <v>3.17</v>
      </c>
      <c r="W330" s="222"/>
      <c r="X330" s="222" t="s">
        <v>285</v>
      </c>
      <c r="Y330" s="212"/>
      <c r="Z330" s="212"/>
      <c r="AA330" s="212"/>
      <c r="AB330" s="212"/>
      <c r="AC330" s="212"/>
      <c r="AD330" s="212"/>
      <c r="AE330" s="212"/>
      <c r="AF330" s="212"/>
      <c r="AG330" s="212" t="s">
        <v>286</v>
      </c>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5">
      <c r="A331" s="219"/>
      <c r="B331" s="220"/>
      <c r="C331" s="268" t="s">
        <v>625</v>
      </c>
      <c r="D331" s="259"/>
      <c r="E331" s="260">
        <v>46</v>
      </c>
      <c r="F331" s="222"/>
      <c r="G331" s="222"/>
      <c r="H331" s="222"/>
      <c r="I331" s="222"/>
      <c r="J331" s="222"/>
      <c r="K331" s="222"/>
      <c r="L331" s="222"/>
      <c r="M331" s="222"/>
      <c r="N331" s="222"/>
      <c r="O331" s="222"/>
      <c r="P331" s="222"/>
      <c r="Q331" s="222"/>
      <c r="R331" s="222"/>
      <c r="S331" s="222"/>
      <c r="T331" s="222"/>
      <c r="U331" s="222"/>
      <c r="V331" s="222"/>
      <c r="W331" s="222"/>
      <c r="X331" s="222"/>
      <c r="Y331" s="212"/>
      <c r="Z331" s="212"/>
      <c r="AA331" s="212"/>
      <c r="AB331" s="212"/>
      <c r="AC331" s="212"/>
      <c r="AD331" s="212"/>
      <c r="AE331" s="212"/>
      <c r="AF331" s="212"/>
      <c r="AG331" s="212" t="s">
        <v>290</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1" x14ac:dyDescent="0.25">
      <c r="A332" s="235">
        <v>76</v>
      </c>
      <c r="B332" s="236" t="s">
        <v>626</v>
      </c>
      <c r="C332" s="253" t="s">
        <v>627</v>
      </c>
      <c r="D332" s="237" t="s">
        <v>309</v>
      </c>
      <c r="E332" s="238">
        <v>1087.5</v>
      </c>
      <c r="F332" s="239"/>
      <c r="G332" s="240">
        <f>ROUND(E332*F332,2)</f>
        <v>0</v>
      </c>
      <c r="H332" s="239"/>
      <c r="I332" s="240">
        <f>ROUND(E332*H332,2)</f>
        <v>0</v>
      </c>
      <c r="J332" s="239"/>
      <c r="K332" s="240">
        <f>ROUND(E332*J332,2)</f>
        <v>0</v>
      </c>
      <c r="L332" s="240">
        <v>21</v>
      </c>
      <c r="M332" s="240">
        <f>G332*(1+L332/100)</f>
        <v>0</v>
      </c>
      <c r="N332" s="240">
        <v>0</v>
      </c>
      <c r="O332" s="240">
        <f>ROUND(E332*N332,2)</f>
        <v>0</v>
      </c>
      <c r="P332" s="240">
        <v>2.4649999999999998E-2</v>
      </c>
      <c r="Q332" s="240">
        <f>ROUND(E332*P332,2)</f>
        <v>26.81</v>
      </c>
      <c r="R332" s="240" t="s">
        <v>628</v>
      </c>
      <c r="S332" s="240" t="s">
        <v>263</v>
      </c>
      <c r="T332" s="241" t="s">
        <v>263</v>
      </c>
      <c r="U332" s="222">
        <v>0.3</v>
      </c>
      <c r="V332" s="222">
        <f>ROUND(E332*U332,2)</f>
        <v>326.25</v>
      </c>
      <c r="W332" s="222"/>
      <c r="X332" s="222" t="s">
        <v>285</v>
      </c>
      <c r="Y332" s="212"/>
      <c r="Z332" s="212"/>
      <c r="AA332" s="212"/>
      <c r="AB332" s="212"/>
      <c r="AC332" s="212"/>
      <c r="AD332" s="212"/>
      <c r="AE332" s="212"/>
      <c r="AF332" s="212"/>
      <c r="AG332" s="212" t="s">
        <v>286</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1" x14ac:dyDescent="0.25">
      <c r="A333" s="219"/>
      <c r="B333" s="220"/>
      <c r="C333" s="268" t="s">
        <v>629</v>
      </c>
      <c r="D333" s="259"/>
      <c r="E333" s="260">
        <v>981.76</v>
      </c>
      <c r="F333" s="222"/>
      <c r="G333" s="222"/>
      <c r="H333" s="222"/>
      <c r="I333" s="222"/>
      <c r="J333" s="222"/>
      <c r="K333" s="222"/>
      <c r="L333" s="222"/>
      <c r="M333" s="222"/>
      <c r="N333" s="222"/>
      <c r="O333" s="222"/>
      <c r="P333" s="222"/>
      <c r="Q333" s="222"/>
      <c r="R333" s="222"/>
      <c r="S333" s="222"/>
      <c r="T333" s="222"/>
      <c r="U333" s="222"/>
      <c r="V333" s="222"/>
      <c r="W333" s="222"/>
      <c r="X333" s="222"/>
      <c r="Y333" s="212"/>
      <c r="Z333" s="212"/>
      <c r="AA333" s="212"/>
      <c r="AB333" s="212"/>
      <c r="AC333" s="212"/>
      <c r="AD333" s="212"/>
      <c r="AE333" s="212"/>
      <c r="AF333" s="212"/>
      <c r="AG333" s="212" t="s">
        <v>290</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1" x14ac:dyDescent="0.25">
      <c r="A334" s="219"/>
      <c r="B334" s="220"/>
      <c r="C334" s="268" t="s">
        <v>630</v>
      </c>
      <c r="D334" s="259"/>
      <c r="E334" s="260">
        <v>105.74</v>
      </c>
      <c r="F334" s="222"/>
      <c r="G334" s="222"/>
      <c r="H334" s="222"/>
      <c r="I334" s="222"/>
      <c r="J334" s="222"/>
      <c r="K334" s="222"/>
      <c r="L334" s="222"/>
      <c r="M334" s="222"/>
      <c r="N334" s="222"/>
      <c r="O334" s="222"/>
      <c r="P334" s="222"/>
      <c r="Q334" s="222"/>
      <c r="R334" s="222"/>
      <c r="S334" s="222"/>
      <c r="T334" s="222"/>
      <c r="U334" s="222"/>
      <c r="V334" s="222"/>
      <c r="W334" s="222"/>
      <c r="X334" s="222"/>
      <c r="Y334" s="212"/>
      <c r="Z334" s="212"/>
      <c r="AA334" s="212"/>
      <c r="AB334" s="212"/>
      <c r="AC334" s="212"/>
      <c r="AD334" s="212"/>
      <c r="AE334" s="212"/>
      <c r="AF334" s="212"/>
      <c r="AG334" s="212" t="s">
        <v>290</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1" x14ac:dyDescent="0.25">
      <c r="A335" s="244">
        <v>77</v>
      </c>
      <c r="B335" s="245" t="s">
        <v>631</v>
      </c>
      <c r="C335" s="255" t="s">
        <v>632</v>
      </c>
      <c r="D335" s="246" t="s">
        <v>512</v>
      </c>
      <c r="E335" s="247">
        <v>1520</v>
      </c>
      <c r="F335" s="248"/>
      <c r="G335" s="249">
        <f>ROUND(E335*F335,2)</f>
        <v>0</v>
      </c>
      <c r="H335" s="248"/>
      <c r="I335" s="249">
        <f>ROUND(E335*H335,2)</f>
        <v>0</v>
      </c>
      <c r="J335" s="248"/>
      <c r="K335" s="249">
        <f>ROUND(E335*J335,2)</f>
        <v>0</v>
      </c>
      <c r="L335" s="249">
        <v>21</v>
      </c>
      <c r="M335" s="249">
        <f>G335*(1+L335/100)</f>
        <v>0</v>
      </c>
      <c r="N335" s="249">
        <v>0</v>
      </c>
      <c r="O335" s="249">
        <f>ROUND(E335*N335,2)</f>
        <v>0</v>
      </c>
      <c r="P335" s="249">
        <v>0</v>
      </c>
      <c r="Q335" s="249">
        <f>ROUND(E335*P335,2)</f>
        <v>0</v>
      </c>
      <c r="R335" s="249"/>
      <c r="S335" s="249" t="s">
        <v>315</v>
      </c>
      <c r="T335" s="250" t="s">
        <v>264</v>
      </c>
      <c r="U335" s="222">
        <v>0</v>
      </c>
      <c r="V335" s="222">
        <f>ROUND(E335*U335,2)</f>
        <v>0</v>
      </c>
      <c r="W335" s="222"/>
      <c r="X335" s="222" t="s">
        <v>285</v>
      </c>
      <c r="Y335" s="212"/>
      <c r="Z335" s="212"/>
      <c r="AA335" s="212"/>
      <c r="AB335" s="212"/>
      <c r="AC335" s="212"/>
      <c r="AD335" s="212"/>
      <c r="AE335" s="212"/>
      <c r="AF335" s="212"/>
      <c r="AG335" s="212" t="s">
        <v>286</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1" x14ac:dyDescent="0.25">
      <c r="A336" s="235">
        <v>78</v>
      </c>
      <c r="B336" s="236" t="s">
        <v>633</v>
      </c>
      <c r="C336" s="253" t="s">
        <v>634</v>
      </c>
      <c r="D336" s="237" t="s">
        <v>314</v>
      </c>
      <c r="E336" s="238">
        <v>123.9</v>
      </c>
      <c r="F336" s="239"/>
      <c r="G336" s="240">
        <f>ROUND(E336*F336,2)</f>
        <v>0</v>
      </c>
      <c r="H336" s="239"/>
      <c r="I336" s="240">
        <f>ROUND(E336*H336,2)</f>
        <v>0</v>
      </c>
      <c r="J336" s="239"/>
      <c r="K336" s="240">
        <f>ROUND(E336*J336,2)</f>
        <v>0</v>
      </c>
      <c r="L336" s="240">
        <v>21</v>
      </c>
      <c r="M336" s="240">
        <f>G336*(1+L336/100)</f>
        <v>0</v>
      </c>
      <c r="N336" s="240">
        <v>0</v>
      </c>
      <c r="O336" s="240">
        <f>ROUND(E336*N336,2)</f>
        <v>0</v>
      </c>
      <c r="P336" s="240">
        <v>0</v>
      </c>
      <c r="Q336" s="240">
        <f>ROUND(E336*P336,2)</f>
        <v>0</v>
      </c>
      <c r="R336" s="240"/>
      <c r="S336" s="240" t="s">
        <v>315</v>
      </c>
      <c r="T336" s="241" t="s">
        <v>264</v>
      </c>
      <c r="U336" s="222">
        <v>0</v>
      </c>
      <c r="V336" s="222">
        <f>ROUND(E336*U336,2)</f>
        <v>0</v>
      </c>
      <c r="W336" s="222"/>
      <c r="X336" s="222" t="s">
        <v>285</v>
      </c>
      <c r="Y336" s="212"/>
      <c r="Z336" s="212"/>
      <c r="AA336" s="212"/>
      <c r="AB336" s="212"/>
      <c r="AC336" s="212"/>
      <c r="AD336" s="212"/>
      <c r="AE336" s="212"/>
      <c r="AF336" s="212"/>
      <c r="AG336" s="212" t="s">
        <v>286</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1" x14ac:dyDescent="0.25">
      <c r="A337" s="219"/>
      <c r="B337" s="220"/>
      <c r="C337" s="268" t="s">
        <v>635</v>
      </c>
      <c r="D337" s="259"/>
      <c r="E337" s="260">
        <v>123.9</v>
      </c>
      <c r="F337" s="222"/>
      <c r="G337" s="222"/>
      <c r="H337" s="222"/>
      <c r="I337" s="222"/>
      <c r="J337" s="222"/>
      <c r="K337" s="222"/>
      <c r="L337" s="222"/>
      <c r="M337" s="222"/>
      <c r="N337" s="222"/>
      <c r="O337" s="222"/>
      <c r="P337" s="222"/>
      <c r="Q337" s="222"/>
      <c r="R337" s="222"/>
      <c r="S337" s="222"/>
      <c r="T337" s="222"/>
      <c r="U337" s="222"/>
      <c r="V337" s="222"/>
      <c r="W337" s="222"/>
      <c r="X337" s="222"/>
      <c r="Y337" s="212"/>
      <c r="Z337" s="212"/>
      <c r="AA337" s="212"/>
      <c r="AB337" s="212"/>
      <c r="AC337" s="212"/>
      <c r="AD337" s="212"/>
      <c r="AE337" s="212"/>
      <c r="AF337" s="212"/>
      <c r="AG337" s="212" t="s">
        <v>290</v>
      </c>
      <c r="AH337" s="212">
        <v>0</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1" x14ac:dyDescent="0.25">
      <c r="A338" s="235">
        <v>79</v>
      </c>
      <c r="B338" s="236" t="s">
        <v>636</v>
      </c>
      <c r="C338" s="253" t="s">
        <v>637</v>
      </c>
      <c r="D338" s="237" t="s">
        <v>309</v>
      </c>
      <c r="E338" s="238">
        <v>337.48399999999998</v>
      </c>
      <c r="F338" s="239"/>
      <c r="G338" s="240">
        <f>ROUND(E338*F338,2)</f>
        <v>0</v>
      </c>
      <c r="H338" s="239"/>
      <c r="I338" s="240">
        <f>ROUND(E338*H338,2)</f>
        <v>0</v>
      </c>
      <c r="J338" s="239"/>
      <c r="K338" s="240">
        <f>ROUND(E338*J338,2)</f>
        <v>0</v>
      </c>
      <c r="L338" s="240">
        <v>21</v>
      </c>
      <c r="M338" s="240">
        <f>G338*(1+L338/100)</f>
        <v>0</v>
      </c>
      <c r="N338" s="240">
        <v>4.8000000000000001E-4</v>
      </c>
      <c r="O338" s="240">
        <f>ROUND(E338*N338,2)</f>
        <v>0.16</v>
      </c>
      <c r="P338" s="240">
        <v>0.15</v>
      </c>
      <c r="Q338" s="240">
        <f>ROUND(E338*P338,2)</f>
        <v>50.62</v>
      </c>
      <c r="R338" s="240"/>
      <c r="S338" s="240" t="s">
        <v>315</v>
      </c>
      <c r="T338" s="241" t="s">
        <v>264</v>
      </c>
      <c r="U338" s="222">
        <v>0.54117999999999999</v>
      </c>
      <c r="V338" s="222">
        <f>ROUND(E338*U338,2)</f>
        <v>182.64</v>
      </c>
      <c r="W338" s="222"/>
      <c r="X338" s="222" t="s">
        <v>638</v>
      </c>
      <c r="Y338" s="212"/>
      <c r="Z338" s="212"/>
      <c r="AA338" s="212"/>
      <c r="AB338" s="212"/>
      <c r="AC338" s="212"/>
      <c r="AD338" s="212"/>
      <c r="AE338" s="212"/>
      <c r="AF338" s="212"/>
      <c r="AG338" s="212" t="s">
        <v>639</v>
      </c>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1" x14ac:dyDescent="0.25">
      <c r="A339" s="219"/>
      <c r="B339" s="220"/>
      <c r="C339" s="268" t="s">
        <v>640</v>
      </c>
      <c r="D339" s="259"/>
      <c r="E339" s="260">
        <v>387.52</v>
      </c>
      <c r="F339" s="222"/>
      <c r="G339" s="222"/>
      <c r="H339" s="222"/>
      <c r="I339" s="222"/>
      <c r="J339" s="222"/>
      <c r="K339" s="222"/>
      <c r="L339" s="222"/>
      <c r="M339" s="222"/>
      <c r="N339" s="222"/>
      <c r="O339" s="222"/>
      <c r="P339" s="222"/>
      <c r="Q339" s="222"/>
      <c r="R339" s="222"/>
      <c r="S339" s="222"/>
      <c r="T339" s="222"/>
      <c r="U339" s="222"/>
      <c r="V339" s="222"/>
      <c r="W339" s="222"/>
      <c r="X339" s="222"/>
      <c r="Y339" s="212"/>
      <c r="Z339" s="212"/>
      <c r="AA339" s="212"/>
      <c r="AB339" s="212"/>
      <c r="AC339" s="212"/>
      <c r="AD339" s="212"/>
      <c r="AE339" s="212"/>
      <c r="AF339" s="212"/>
      <c r="AG339" s="212" t="s">
        <v>290</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1" x14ac:dyDescent="0.25">
      <c r="A340" s="219"/>
      <c r="B340" s="220"/>
      <c r="C340" s="268" t="s">
        <v>641</v>
      </c>
      <c r="D340" s="259"/>
      <c r="E340" s="260">
        <v>-50.036000000000001</v>
      </c>
      <c r="F340" s="222"/>
      <c r="G340" s="222"/>
      <c r="H340" s="222"/>
      <c r="I340" s="222"/>
      <c r="J340" s="222"/>
      <c r="K340" s="222"/>
      <c r="L340" s="222"/>
      <c r="M340" s="222"/>
      <c r="N340" s="222"/>
      <c r="O340" s="222"/>
      <c r="P340" s="222"/>
      <c r="Q340" s="222"/>
      <c r="R340" s="222"/>
      <c r="S340" s="222"/>
      <c r="T340" s="222"/>
      <c r="U340" s="222"/>
      <c r="V340" s="222"/>
      <c r="W340" s="222"/>
      <c r="X340" s="222"/>
      <c r="Y340" s="212"/>
      <c r="Z340" s="212"/>
      <c r="AA340" s="212"/>
      <c r="AB340" s="212"/>
      <c r="AC340" s="212"/>
      <c r="AD340" s="212"/>
      <c r="AE340" s="212"/>
      <c r="AF340" s="212"/>
      <c r="AG340" s="212" t="s">
        <v>290</v>
      </c>
      <c r="AH340" s="212">
        <v>0</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1" x14ac:dyDescent="0.25">
      <c r="A341" s="235">
        <v>80</v>
      </c>
      <c r="B341" s="236" t="s">
        <v>642</v>
      </c>
      <c r="C341" s="253" t="s">
        <v>643</v>
      </c>
      <c r="D341" s="237" t="s">
        <v>349</v>
      </c>
      <c r="E341" s="238">
        <v>826.72331999999994</v>
      </c>
      <c r="F341" s="239"/>
      <c r="G341" s="240">
        <f>ROUND(E341*F341,2)</f>
        <v>0</v>
      </c>
      <c r="H341" s="239"/>
      <c r="I341" s="240">
        <f>ROUND(E341*H341,2)</f>
        <v>0</v>
      </c>
      <c r="J341" s="239"/>
      <c r="K341" s="240">
        <f>ROUND(E341*J341,2)</f>
        <v>0</v>
      </c>
      <c r="L341" s="240">
        <v>21</v>
      </c>
      <c r="M341" s="240">
        <f>G341*(1+L341/100)</f>
        <v>0</v>
      </c>
      <c r="N341" s="240">
        <v>0</v>
      </c>
      <c r="O341" s="240">
        <f>ROUND(E341*N341,2)</f>
        <v>0</v>
      </c>
      <c r="P341" s="240">
        <v>0</v>
      </c>
      <c r="Q341" s="240">
        <f>ROUND(E341*P341,2)</f>
        <v>0</v>
      </c>
      <c r="R341" s="240" t="s">
        <v>537</v>
      </c>
      <c r="S341" s="240" t="s">
        <v>263</v>
      </c>
      <c r="T341" s="241" t="s">
        <v>263</v>
      </c>
      <c r="U341" s="222">
        <v>7.84</v>
      </c>
      <c r="V341" s="222">
        <f>ROUND(E341*U341,2)</f>
        <v>6481.51</v>
      </c>
      <c r="W341" s="222"/>
      <c r="X341" s="222" t="s">
        <v>644</v>
      </c>
      <c r="Y341" s="212"/>
      <c r="Z341" s="212"/>
      <c r="AA341" s="212"/>
      <c r="AB341" s="212"/>
      <c r="AC341" s="212"/>
      <c r="AD341" s="212"/>
      <c r="AE341" s="212"/>
      <c r="AF341" s="212"/>
      <c r="AG341" s="212" t="s">
        <v>645</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1" x14ac:dyDescent="0.25">
      <c r="A342" s="219"/>
      <c r="B342" s="220"/>
      <c r="C342" s="254" t="s">
        <v>646</v>
      </c>
      <c r="D342" s="243"/>
      <c r="E342" s="243"/>
      <c r="F342" s="243"/>
      <c r="G342" s="243"/>
      <c r="H342" s="222"/>
      <c r="I342" s="222"/>
      <c r="J342" s="222"/>
      <c r="K342" s="222"/>
      <c r="L342" s="222"/>
      <c r="M342" s="222"/>
      <c r="N342" s="222"/>
      <c r="O342" s="222"/>
      <c r="P342" s="222"/>
      <c r="Q342" s="222"/>
      <c r="R342" s="222"/>
      <c r="S342" s="222"/>
      <c r="T342" s="222"/>
      <c r="U342" s="222"/>
      <c r="V342" s="222"/>
      <c r="W342" s="222"/>
      <c r="X342" s="222"/>
      <c r="Y342" s="212"/>
      <c r="Z342" s="212"/>
      <c r="AA342" s="212"/>
      <c r="AB342" s="212"/>
      <c r="AC342" s="212"/>
      <c r="AD342" s="212"/>
      <c r="AE342" s="212"/>
      <c r="AF342" s="212"/>
      <c r="AG342" s="212" t="s">
        <v>268</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1" x14ac:dyDescent="0.25">
      <c r="A343" s="244">
        <v>81</v>
      </c>
      <c r="B343" s="245" t="s">
        <v>647</v>
      </c>
      <c r="C343" s="255" t="s">
        <v>648</v>
      </c>
      <c r="D343" s="246" t="s">
        <v>349</v>
      </c>
      <c r="E343" s="247">
        <v>16534.466489999999</v>
      </c>
      <c r="F343" s="248"/>
      <c r="G343" s="249">
        <f>ROUND(E343*F343,2)</f>
        <v>0</v>
      </c>
      <c r="H343" s="248"/>
      <c r="I343" s="249">
        <f>ROUND(E343*H343,2)</f>
        <v>0</v>
      </c>
      <c r="J343" s="248"/>
      <c r="K343" s="249">
        <f>ROUND(E343*J343,2)</f>
        <v>0</v>
      </c>
      <c r="L343" s="249">
        <v>21</v>
      </c>
      <c r="M343" s="249">
        <f>G343*(1+L343/100)</f>
        <v>0</v>
      </c>
      <c r="N343" s="249">
        <v>0</v>
      </c>
      <c r="O343" s="249">
        <f>ROUND(E343*N343,2)</f>
        <v>0</v>
      </c>
      <c r="P343" s="249">
        <v>0</v>
      </c>
      <c r="Q343" s="249">
        <f>ROUND(E343*P343,2)</f>
        <v>0</v>
      </c>
      <c r="R343" s="249" t="s">
        <v>537</v>
      </c>
      <c r="S343" s="249" t="s">
        <v>263</v>
      </c>
      <c r="T343" s="250" t="s">
        <v>263</v>
      </c>
      <c r="U343" s="222">
        <v>0</v>
      </c>
      <c r="V343" s="222">
        <f>ROUND(E343*U343,2)</f>
        <v>0</v>
      </c>
      <c r="W343" s="222"/>
      <c r="X343" s="222" t="s">
        <v>644</v>
      </c>
      <c r="Y343" s="212"/>
      <c r="Z343" s="212"/>
      <c r="AA343" s="212"/>
      <c r="AB343" s="212"/>
      <c r="AC343" s="212"/>
      <c r="AD343" s="212"/>
      <c r="AE343" s="212"/>
      <c r="AF343" s="212"/>
      <c r="AG343" s="212" t="s">
        <v>645</v>
      </c>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1" x14ac:dyDescent="0.25">
      <c r="A344" s="244">
        <v>82</v>
      </c>
      <c r="B344" s="245" t="s">
        <v>649</v>
      </c>
      <c r="C344" s="255" t="s">
        <v>650</v>
      </c>
      <c r="D344" s="246" t="s">
        <v>349</v>
      </c>
      <c r="E344" s="247">
        <v>826.72331999999994</v>
      </c>
      <c r="F344" s="248"/>
      <c r="G344" s="249">
        <f>ROUND(E344*F344,2)</f>
        <v>0</v>
      </c>
      <c r="H344" s="248"/>
      <c r="I344" s="249">
        <f>ROUND(E344*H344,2)</f>
        <v>0</v>
      </c>
      <c r="J344" s="248"/>
      <c r="K344" s="249">
        <f>ROUND(E344*J344,2)</f>
        <v>0</v>
      </c>
      <c r="L344" s="249">
        <v>21</v>
      </c>
      <c r="M344" s="249">
        <f>G344*(1+L344/100)</f>
        <v>0</v>
      </c>
      <c r="N344" s="249">
        <v>0</v>
      </c>
      <c r="O344" s="249">
        <f>ROUND(E344*N344,2)</f>
        <v>0</v>
      </c>
      <c r="P344" s="249">
        <v>0</v>
      </c>
      <c r="Q344" s="249">
        <f>ROUND(E344*P344,2)</f>
        <v>0</v>
      </c>
      <c r="R344" s="249" t="s">
        <v>537</v>
      </c>
      <c r="S344" s="249" t="s">
        <v>263</v>
      </c>
      <c r="T344" s="250" t="s">
        <v>263</v>
      </c>
      <c r="U344" s="222">
        <v>15.071999999999999</v>
      </c>
      <c r="V344" s="222">
        <f>ROUND(E344*U344,2)</f>
        <v>12460.37</v>
      </c>
      <c r="W344" s="222"/>
      <c r="X344" s="222" t="s">
        <v>644</v>
      </c>
      <c r="Y344" s="212"/>
      <c r="Z344" s="212"/>
      <c r="AA344" s="212"/>
      <c r="AB344" s="212"/>
      <c r="AC344" s="212"/>
      <c r="AD344" s="212"/>
      <c r="AE344" s="212"/>
      <c r="AF344" s="212"/>
      <c r="AG344" s="212" t="s">
        <v>645</v>
      </c>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1" x14ac:dyDescent="0.25">
      <c r="A345" s="244">
        <v>83</v>
      </c>
      <c r="B345" s="245" t="s">
        <v>651</v>
      </c>
      <c r="C345" s="255" t="s">
        <v>652</v>
      </c>
      <c r="D345" s="246" t="s">
        <v>349</v>
      </c>
      <c r="E345" s="247">
        <v>3306.8933000000002</v>
      </c>
      <c r="F345" s="248"/>
      <c r="G345" s="249">
        <f>ROUND(E345*F345,2)</f>
        <v>0</v>
      </c>
      <c r="H345" s="248"/>
      <c r="I345" s="249">
        <f>ROUND(E345*H345,2)</f>
        <v>0</v>
      </c>
      <c r="J345" s="248"/>
      <c r="K345" s="249">
        <f>ROUND(E345*J345,2)</f>
        <v>0</v>
      </c>
      <c r="L345" s="249">
        <v>21</v>
      </c>
      <c r="M345" s="249">
        <f>G345*(1+L345/100)</f>
        <v>0</v>
      </c>
      <c r="N345" s="249">
        <v>0</v>
      </c>
      <c r="O345" s="249">
        <f>ROUND(E345*N345,2)</f>
        <v>0</v>
      </c>
      <c r="P345" s="249">
        <v>0</v>
      </c>
      <c r="Q345" s="249">
        <f>ROUND(E345*P345,2)</f>
        <v>0</v>
      </c>
      <c r="R345" s="249" t="s">
        <v>537</v>
      </c>
      <c r="S345" s="249" t="s">
        <v>263</v>
      </c>
      <c r="T345" s="250" t="s">
        <v>263</v>
      </c>
      <c r="U345" s="222">
        <v>5.88</v>
      </c>
      <c r="V345" s="222">
        <f>ROUND(E345*U345,2)</f>
        <v>19444.53</v>
      </c>
      <c r="W345" s="222"/>
      <c r="X345" s="222" t="s">
        <v>644</v>
      </c>
      <c r="Y345" s="212"/>
      <c r="Z345" s="212"/>
      <c r="AA345" s="212"/>
      <c r="AB345" s="212"/>
      <c r="AC345" s="212"/>
      <c r="AD345" s="212"/>
      <c r="AE345" s="212"/>
      <c r="AF345" s="212"/>
      <c r="AG345" s="212" t="s">
        <v>645</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1" x14ac:dyDescent="0.25">
      <c r="A346" s="244">
        <v>84</v>
      </c>
      <c r="B346" s="245" t="s">
        <v>653</v>
      </c>
      <c r="C346" s="255" t="s">
        <v>654</v>
      </c>
      <c r="D346" s="246" t="s">
        <v>349</v>
      </c>
      <c r="E346" s="247">
        <v>826.72331999999994</v>
      </c>
      <c r="F346" s="248"/>
      <c r="G346" s="249">
        <f>ROUND(E346*F346,2)</f>
        <v>0</v>
      </c>
      <c r="H346" s="248"/>
      <c r="I346" s="249">
        <f>ROUND(E346*H346,2)</f>
        <v>0</v>
      </c>
      <c r="J346" s="248"/>
      <c r="K346" s="249">
        <f>ROUND(E346*J346,2)</f>
        <v>0</v>
      </c>
      <c r="L346" s="249">
        <v>21</v>
      </c>
      <c r="M346" s="249">
        <f>G346*(1+L346/100)</f>
        <v>0</v>
      </c>
      <c r="N346" s="249">
        <v>0</v>
      </c>
      <c r="O346" s="249">
        <f>ROUND(E346*N346,2)</f>
        <v>0</v>
      </c>
      <c r="P346" s="249">
        <v>0</v>
      </c>
      <c r="Q346" s="249">
        <f>ROUND(E346*P346,2)</f>
        <v>0</v>
      </c>
      <c r="R346" s="249" t="s">
        <v>537</v>
      </c>
      <c r="S346" s="249" t="s">
        <v>263</v>
      </c>
      <c r="T346" s="250" t="s">
        <v>263</v>
      </c>
      <c r="U346" s="222">
        <v>0</v>
      </c>
      <c r="V346" s="222">
        <f>ROUND(E346*U346,2)</f>
        <v>0</v>
      </c>
      <c r="W346" s="222"/>
      <c r="X346" s="222" t="s">
        <v>644</v>
      </c>
      <c r="Y346" s="212"/>
      <c r="Z346" s="212"/>
      <c r="AA346" s="212"/>
      <c r="AB346" s="212"/>
      <c r="AC346" s="212"/>
      <c r="AD346" s="212"/>
      <c r="AE346" s="212"/>
      <c r="AF346" s="212"/>
      <c r="AG346" s="212" t="s">
        <v>655</v>
      </c>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x14ac:dyDescent="0.25">
      <c r="A347" s="225" t="s">
        <v>258</v>
      </c>
      <c r="B347" s="226" t="s">
        <v>191</v>
      </c>
      <c r="C347" s="252" t="s">
        <v>192</v>
      </c>
      <c r="D347" s="227"/>
      <c r="E347" s="228"/>
      <c r="F347" s="229"/>
      <c r="G347" s="229">
        <f>SUMIF(AG348:AG349,"&lt;&gt;NOR",G348:G349)</f>
        <v>0</v>
      </c>
      <c r="H347" s="229"/>
      <c r="I347" s="229">
        <f>SUM(I348:I349)</f>
        <v>0</v>
      </c>
      <c r="J347" s="229"/>
      <c r="K347" s="229">
        <f>SUM(K348:K349)</f>
        <v>0</v>
      </c>
      <c r="L347" s="229"/>
      <c r="M347" s="229">
        <f>SUM(M348:M349)</f>
        <v>0</v>
      </c>
      <c r="N347" s="229"/>
      <c r="O347" s="229">
        <f>SUM(O348:O349)</f>
        <v>0</v>
      </c>
      <c r="P347" s="229"/>
      <c r="Q347" s="229">
        <f>SUM(Q348:Q349)</f>
        <v>0</v>
      </c>
      <c r="R347" s="229"/>
      <c r="S347" s="229"/>
      <c r="T347" s="230"/>
      <c r="U347" s="224"/>
      <c r="V347" s="224">
        <f>SUM(V348:V349)</f>
        <v>3062.91</v>
      </c>
      <c r="W347" s="224"/>
      <c r="X347" s="224"/>
      <c r="AG347" t="s">
        <v>259</v>
      </c>
    </row>
    <row r="348" spans="1:60" ht="30.6" outlineLevel="1" x14ac:dyDescent="0.25">
      <c r="A348" s="235">
        <v>85</v>
      </c>
      <c r="B348" s="236" t="s">
        <v>656</v>
      </c>
      <c r="C348" s="253" t="s">
        <v>657</v>
      </c>
      <c r="D348" s="237" t="s">
        <v>349</v>
      </c>
      <c r="E348" s="238">
        <v>1458.52844</v>
      </c>
      <c r="F348" s="239"/>
      <c r="G348" s="240">
        <f>ROUND(E348*F348,2)</f>
        <v>0</v>
      </c>
      <c r="H348" s="239"/>
      <c r="I348" s="240">
        <f>ROUND(E348*H348,2)</f>
        <v>0</v>
      </c>
      <c r="J348" s="239"/>
      <c r="K348" s="240">
        <f>ROUND(E348*J348,2)</f>
        <v>0</v>
      </c>
      <c r="L348" s="240">
        <v>21</v>
      </c>
      <c r="M348" s="240">
        <f>G348*(1+L348/100)</f>
        <v>0</v>
      </c>
      <c r="N348" s="240">
        <v>0</v>
      </c>
      <c r="O348" s="240">
        <f>ROUND(E348*N348,2)</f>
        <v>0</v>
      </c>
      <c r="P348" s="240">
        <v>0</v>
      </c>
      <c r="Q348" s="240">
        <f>ROUND(E348*P348,2)</f>
        <v>0</v>
      </c>
      <c r="R348" s="240" t="s">
        <v>319</v>
      </c>
      <c r="S348" s="240" t="s">
        <v>263</v>
      </c>
      <c r="T348" s="241" t="s">
        <v>263</v>
      </c>
      <c r="U348" s="222">
        <v>2.1</v>
      </c>
      <c r="V348" s="222">
        <f>ROUND(E348*U348,2)</f>
        <v>3062.91</v>
      </c>
      <c r="W348" s="222"/>
      <c r="X348" s="222" t="s">
        <v>658</v>
      </c>
      <c r="Y348" s="212"/>
      <c r="Z348" s="212"/>
      <c r="AA348" s="212"/>
      <c r="AB348" s="212"/>
      <c r="AC348" s="212"/>
      <c r="AD348" s="212"/>
      <c r="AE348" s="212"/>
      <c r="AF348" s="212"/>
      <c r="AG348" s="212" t="s">
        <v>659</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1" x14ac:dyDescent="0.25">
      <c r="A349" s="219"/>
      <c r="B349" s="220"/>
      <c r="C349" s="267" t="s">
        <v>660</v>
      </c>
      <c r="D349" s="263"/>
      <c r="E349" s="263"/>
      <c r="F349" s="263"/>
      <c r="G349" s="263"/>
      <c r="H349" s="222"/>
      <c r="I349" s="222"/>
      <c r="J349" s="222"/>
      <c r="K349" s="222"/>
      <c r="L349" s="222"/>
      <c r="M349" s="222"/>
      <c r="N349" s="222"/>
      <c r="O349" s="222"/>
      <c r="P349" s="222"/>
      <c r="Q349" s="222"/>
      <c r="R349" s="222"/>
      <c r="S349" s="222"/>
      <c r="T349" s="222"/>
      <c r="U349" s="222"/>
      <c r="V349" s="222"/>
      <c r="W349" s="222"/>
      <c r="X349" s="222"/>
      <c r="Y349" s="212"/>
      <c r="Z349" s="212"/>
      <c r="AA349" s="212"/>
      <c r="AB349" s="212"/>
      <c r="AC349" s="212"/>
      <c r="AD349" s="212"/>
      <c r="AE349" s="212"/>
      <c r="AF349" s="212"/>
      <c r="AG349" s="212" t="s">
        <v>288</v>
      </c>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x14ac:dyDescent="0.25">
      <c r="A350" s="225" t="s">
        <v>258</v>
      </c>
      <c r="B350" s="226" t="s">
        <v>193</v>
      </c>
      <c r="C350" s="252" t="s">
        <v>194</v>
      </c>
      <c r="D350" s="227"/>
      <c r="E350" s="228"/>
      <c r="F350" s="229"/>
      <c r="G350" s="229">
        <f>SUMIF(AG351:AG356,"&lt;&gt;NOR",G351:G356)</f>
        <v>0</v>
      </c>
      <c r="H350" s="229"/>
      <c r="I350" s="229">
        <f>SUM(I351:I356)</f>
        <v>0</v>
      </c>
      <c r="J350" s="229"/>
      <c r="K350" s="229">
        <f>SUM(K351:K356)</f>
        <v>0</v>
      </c>
      <c r="L350" s="229"/>
      <c r="M350" s="229">
        <f>SUM(M351:M356)</f>
        <v>0</v>
      </c>
      <c r="N350" s="229"/>
      <c r="O350" s="229">
        <f>SUM(O351:O356)</f>
        <v>0.38</v>
      </c>
      <c r="P350" s="229"/>
      <c r="Q350" s="229">
        <f>SUM(Q351:Q356)</f>
        <v>0</v>
      </c>
      <c r="R350" s="229"/>
      <c r="S350" s="229"/>
      <c r="T350" s="230"/>
      <c r="U350" s="224"/>
      <c r="V350" s="224">
        <f>SUM(V351:V356)</f>
        <v>18.59</v>
      </c>
      <c r="W350" s="224"/>
      <c r="X350" s="224"/>
      <c r="AG350" t="s">
        <v>259</v>
      </c>
    </row>
    <row r="351" spans="1:60" ht="20.399999999999999" outlineLevel="1" x14ac:dyDescent="0.25">
      <c r="A351" s="235">
        <v>86</v>
      </c>
      <c r="B351" s="236" t="s">
        <v>661</v>
      </c>
      <c r="C351" s="253" t="s">
        <v>662</v>
      </c>
      <c r="D351" s="237" t="s">
        <v>309</v>
      </c>
      <c r="E351" s="238">
        <v>72.2</v>
      </c>
      <c r="F351" s="239"/>
      <c r="G351" s="240">
        <f>ROUND(E351*F351,2)</f>
        <v>0</v>
      </c>
      <c r="H351" s="239"/>
      <c r="I351" s="240">
        <f>ROUND(E351*H351,2)</f>
        <v>0</v>
      </c>
      <c r="J351" s="239"/>
      <c r="K351" s="240">
        <f>ROUND(E351*J351,2)</f>
        <v>0</v>
      </c>
      <c r="L351" s="240">
        <v>21</v>
      </c>
      <c r="M351" s="240">
        <f>G351*(1+L351/100)</f>
        <v>0</v>
      </c>
      <c r="N351" s="240">
        <v>4.4000000000000002E-4</v>
      </c>
      <c r="O351" s="240">
        <f>ROUND(E351*N351,2)</f>
        <v>0.03</v>
      </c>
      <c r="P351" s="240">
        <v>0</v>
      </c>
      <c r="Q351" s="240">
        <f>ROUND(E351*P351,2)</f>
        <v>0</v>
      </c>
      <c r="R351" s="240" t="s">
        <v>611</v>
      </c>
      <c r="S351" s="240" t="s">
        <v>263</v>
      </c>
      <c r="T351" s="241" t="s">
        <v>263</v>
      </c>
      <c r="U351" s="222">
        <v>2.75E-2</v>
      </c>
      <c r="V351" s="222">
        <f>ROUND(E351*U351,2)</f>
        <v>1.99</v>
      </c>
      <c r="W351" s="222"/>
      <c r="X351" s="222" t="s">
        <v>285</v>
      </c>
      <c r="Y351" s="212"/>
      <c r="Z351" s="212"/>
      <c r="AA351" s="212"/>
      <c r="AB351" s="212"/>
      <c r="AC351" s="212"/>
      <c r="AD351" s="212"/>
      <c r="AE351" s="212"/>
      <c r="AF351" s="212"/>
      <c r="AG351" s="212" t="s">
        <v>286</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1" x14ac:dyDescent="0.25">
      <c r="A352" s="219"/>
      <c r="B352" s="220"/>
      <c r="C352" s="268" t="s">
        <v>663</v>
      </c>
      <c r="D352" s="259"/>
      <c r="E352" s="260">
        <v>72.2</v>
      </c>
      <c r="F352" s="222"/>
      <c r="G352" s="222"/>
      <c r="H352" s="222"/>
      <c r="I352" s="222"/>
      <c r="J352" s="222"/>
      <c r="K352" s="222"/>
      <c r="L352" s="222"/>
      <c r="M352" s="222"/>
      <c r="N352" s="222"/>
      <c r="O352" s="222"/>
      <c r="P352" s="222"/>
      <c r="Q352" s="222"/>
      <c r="R352" s="222"/>
      <c r="S352" s="222"/>
      <c r="T352" s="222"/>
      <c r="U352" s="222"/>
      <c r="V352" s="222"/>
      <c r="W352" s="222"/>
      <c r="X352" s="222"/>
      <c r="Y352" s="212"/>
      <c r="Z352" s="212"/>
      <c r="AA352" s="212"/>
      <c r="AB352" s="212"/>
      <c r="AC352" s="212"/>
      <c r="AD352" s="212"/>
      <c r="AE352" s="212"/>
      <c r="AF352" s="212"/>
      <c r="AG352" s="212" t="s">
        <v>290</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ht="20.399999999999999" outlineLevel="1" x14ac:dyDescent="0.25">
      <c r="A353" s="235">
        <v>87</v>
      </c>
      <c r="B353" s="236" t="s">
        <v>664</v>
      </c>
      <c r="C353" s="253" t="s">
        <v>665</v>
      </c>
      <c r="D353" s="237" t="s">
        <v>309</v>
      </c>
      <c r="E353" s="238">
        <v>72.2</v>
      </c>
      <c r="F353" s="239"/>
      <c r="G353" s="240">
        <f>ROUND(E353*F353,2)</f>
        <v>0</v>
      </c>
      <c r="H353" s="239"/>
      <c r="I353" s="240">
        <f>ROUND(E353*H353,2)</f>
        <v>0</v>
      </c>
      <c r="J353" s="239"/>
      <c r="K353" s="240">
        <f>ROUND(E353*J353,2)</f>
        <v>0</v>
      </c>
      <c r="L353" s="240">
        <v>21</v>
      </c>
      <c r="M353" s="240">
        <f>G353*(1+L353/100)</f>
        <v>0</v>
      </c>
      <c r="N353" s="240">
        <v>4.8700000000000002E-3</v>
      </c>
      <c r="O353" s="240">
        <f>ROUND(E353*N353,2)</f>
        <v>0.35</v>
      </c>
      <c r="P353" s="240">
        <v>0</v>
      </c>
      <c r="Q353" s="240">
        <f>ROUND(E353*P353,2)</f>
        <v>0</v>
      </c>
      <c r="R353" s="240" t="s">
        <v>611</v>
      </c>
      <c r="S353" s="240" t="s">
        <v>263</v>
      </c>
      <c r="T353" s="241" t="s">
        <v>263</v>
      </c>
      <c r="U353" s="222">
        <v>0.22991</v>
      </c>
      <c r="V353" s="222">
        <f>ROUND(E353*U353,2)</f>
        <v>16.600000000000001</v>
      </c>
      <c r="W353" s="222"/>
      <c r="X353" s="222" t="s">
        <v>285</v>
      </c>
      <c r="Y353" s="212"/>
      <c r="Z353" s="212"/>
      <c r="AA353" s="212"/>
      <c r="AB353" s="212"/>
      <c r="AC353" s="212"/>
      <c r="AD353" s="212"/>
      <c r="AE353" s="212"/>
      <c r="AF353" s="212"/>
      <c r="AG353" s="212" t="s">
        <v>286</v>
      </c>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1" x14ac:dyDescent="0.25">
      <c r="A354" s="219"/>
      <c r="B354" s="220"/>
      <c r="C354" s="268" t="s">
        <v>663</v>
      </c>
      <c r="D354" s="259"/>
      <c r="E354" s="260">
        <v>72.2</v>
      </c>
      <c r="F354" s="222"/>
      <c r="G354" s="222"/>
      <c r="H354" s="222"/>
      <c r="I354" s="222"/>
      <c r="J354" s="222"/>
      <c r="K354" s="222"/>
      <c r="L354" s="222"/>
      <c r="M354" s="222"/>
      <c r="N354" s="222"/>
      <c r="O354" s="222"/>
      <c r="P354" s="222"/>
      <c r="Q354" s="222"/>
      <c r="R354" s="222"/>
      <c r="S354" s="222"/>
      <c r="T354" s="222"/>
      <c r="U354" s="222"/>
      <c r="V354" s="222"/>
      <c r="W354" s="222"/>
      <c r="X354" s="222"/>
      <c r="Y354" s="212"/>
      <c r="Z354" s="212"/>
      <c r="AA354" s="212"/>
      <c r="AB354" s="212"/>
      <c r="AC354" s="212"/>
      <c r="AD354" s="212"/>
      <c r="AE354" s="212"/>
      <c r="AF354" s="212"/>
      <c r="AG354" s="212" t="s">
        <v>290</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1" x14ac:dyDescent="0.25">
      <c r="A355" s="219">
        <v>88</v>
      </c>
      <c r="B355" s="220" t="s">
        <v>666</v>
      </c>
      <c r="C355" s="273" t="s">
        <v>667</v>
      </c>
      <c r="D355" s="221" t="s">
        <v>0</v>
      </c>
      <c r="E355" s="266"/>
      <c r="F355" s="223"/>
      <c r="G355" s="222">
        <f>ROUND(E355*F355,2)</f>
        <v>0</v>
      </c>
      <c r="H355" s="223"/>
      <c r="I355" s="222">
        <f>ROUND(E355*H355,2)</f>
        <v>0</v>
      </c>
      <c r="J355" s="223"/>
      <c r="K355" s="222">
        <f>ROUND(E355*J355,2)</f>
        <v>0</v>
      </c>
      <c r="L355" s="222">
        <v>21</v>
      </c>
      <c r="M355" s="222">
        <f>G355*(1+L355/100)</f>
        <v>0</v>
      </c>
      <c r="N355" s="222">
        <v>0</v>
      </c>
      <c r="O355" s="222">
        <f>ROUND(E355*N355,2)</f>
        <v>0</v>
      </c>
      <c r="P355" s="222">
        <v>0</v>
      </c>
      <c r="Q355" s="222">
        <f>ROUND(E355*P355,2)</f>
        <v>0</v>
      </c>
      <c r="R355" s="222" t="s">
        <v>611</v>
      </c>
      <c r="S355" s="222" t="s">
        <v>263</v>
      </c>
      <c r="T355" s="222" t="s">
        <v>263</v>
      </c>
      <c r="U355" s="222">
        <v>0</v>
      </c>
      <c r="V355" s="222">
        <f>ROUND(E355*U355,2)</f>
        <v>0</v>
      </c>
      <c r="W355" s="222"/>
      <c r="X355" s="222" t="s">
        <v>658</v>
      </c>
      <c r="Y355" s="212"/>
      <c r="Z355" s="212"/>
      <c r="AA355" s="212"/>
      <c r="AB355" s="212"/>
      <c r="AC355" s="212"/>
      <c r="AD355" s="212"/>
      <c r="AE355" s="212"/>
      <c r="AF355" s="212"/>
      <c r="AG355" s="212" t="s">
        <v>659</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1" x14ac:dyDescent="0.25">
      <c r="A356" s="219"/>
      <c r="B356" s="220"/>
      <c r="C356" s="270" t="s">
        <v>668</v>
      </c>
      <c r="D356" s="265"/>
      <c r="E356" s="265"/>
      <c r="F356" s="265"/>
      <c r="G356" s="265"/>
      <c r="H356" s="222"/>
      <c r="I356" s="222"/>
      <c r="J356" s="222"/>
      <c r="K356" s="222"/>
      <c r="L356" s="222"/>
      <c r="M356" s="222"/>
      <c r="N356" s="222"/>
      <c r="O356" s="222"/>
      <c r="P356" s="222"/>
      <c r="Q356" s="222"/>
      <c r="R356" s="222"/>
      <c r="S356" s="222"/>
      <c r="T356" s="222"/>
      <c r="U356" s="222"/>
      <c r="V356" s="222"/>
      <c r="W356" s="222"/>
      <c r="X356" s="222"/>
      <c r="Y356" s="212"/>
      <c r="Z356" s="212"/>
      <c r="AA356" s="212"/>
      <c r="AB356" s="212"/>
      <c r="AC356" s="212"/>
      <c r="AD356" s="212"/>
      <c r="AE356" s="212"/>
      <c r="AF356" s="212"/>
      <c r="AG356" s="212" t="s">
        <v>288</v>
      </c>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x14ac:dyDescent="0.25">
      <c r="A357" s="225" t="s">
        <v>258</v>
      </c>
      <c r="B357" s="226" t="s">
        <v>210</v>
      </c>
      <c r="C357" s="252" t="s">
        <v>211</v>
      </c>
      <c r="D357" s="227"/>
      <c r="E357" s="228"/>
      <c r="F357" s="229"/>
      <c r="G357" s="229">
        <f>SUMIF(AG358:AG372,"&lt;&gt;NOR",G358:G372)</f>
        <v>0</v>
      </c>
      <c r="H357" s="229"/>
      <c r="I357" s="229">
        <f>SUM(I358:I372)</f>
        <v>0</v>
      </c>
      <c r="J357" s="229"/>
      <c r="K357" s="229">
        <f>SUM(K358:K372)</f>
        <v>0</v>
      </c>
      <c r="L357" s="229"/>
      <c r="M357" s="229">
        <f>SUM(M358:M372)</f>
        <v>0</v>
      </c>
      <c r="N357" s="229"/>
      <c r="O357" s="229">
        <f>SUM(O358:O372)</f>
        <v>28.040000000000003</v>
      </c>
      <c r="P357" s="229"/>
      <c r="Q357" s="229">
        <f>SUM(Q358:Q372)</f>
        <v>0.01</v>
      </c>
      <c r="R357" s="229"/>
      <c r="S357" s="229"/>
      <c r="T357" s="230"/>
      <c r="U357" s="224"/>
      <c r="V357" s="224">
        <f>SUM(V358:V372)</f>
        <v>503.40000000000003</v>
      </c>
      <c r="W357" s="224"/>
      <c r="X357" s="224"/>
      <c r="AG357" t="s">
        <v>259</v>
      </c>
    </row>
    <row r="358" spans="1:60" ht="30.6" outlineLevel="1" x14ac:dyDescent="0.25">
      <c r="A358" s="235">
        <v>89</v>
      </c>
      <c r="B358" s="236" t="s">
        <v>669</v>
      </c>
      <c r="C358" s="253" t="s">
        <v>670</v>
      </c>
      <c r="D358" s="237" t="s">
        <v>314</v>
      </c>
      <c r="E358" s="238">
        <v>145</v>
      </c>
      <c r="F358" s="239"/>
      <c r="G358" s="240">
        <f>ROUND(E358*F358,2)</f>
        <v>0</v>
      </c>
      <c r="H358" s="239"/>
      <c r="I358" s="240">
        <f>ROUND(E358*H358,2)</f>
        <v>0</v>
      </c>
      <c r="J358" s="239"/>
      <c r="K358" s="240">
        <f>ROUND(E358*J358,2)</f>
        <v>0</v>
      </c>
      <c r="L358" s="240">
        <v>21</v>
      </c>
      <c r="M358" s="240">
        <f>G358*(1+L358/100)</f>
        <v>0</v>
      </c>
      <c r="N358" s="240">
        <v>3.0799999999999998E-3</v>
      </c>
      <c r="O358" s="240">
        <f>ROUND(E358*N358,2)</f>
        <v>0.45</v>
      </c>
      <c r="P358" s="240">
        <v>0</v>
      </c>
      <c r="Q358" s="240">
        <f>ROUND(E358*P358,2)</f>
        <v>0</v>
      </c>
      <c r="R358" s="240" t="s">
        <v>618</v>
      </c>
      <c r="S358" s="240" t="s">
        <v>263</v>
      </c>
      <c r="T358" s="241" t="s">
        <v>263</v>
      </c>
      <c r="U358" s="222">
        <v>0.57499999999999996</v>
      </c>
      <c r="V358" s="222">
        <f>ROUND(E358*U358,2)</f>
        <v>83.38</v>
      </c>
      <c r="W358" s="222"/>
      <c r="X358" s="222" t="s">
        <v>285</v>
      </c>
      <c r="Y358" s="212"/>
      <c r="Z358" s="212"/>
      <c r="AA358" s="212"/>
      <c r="AB358" s="212"/>
      <c r="AC358" s="212"/>
      <c r="AD358" s="212"/>
      <c r="AE358" s="212"/>
      <c r="AF358" s="212"/>
      <c r="AG358" s="212" t="s">
        <v>286</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1" x14ac:dyDescent="0.25">
      <c r="A359" s="219"/>
      <c r="B359" s="220"/>
      <c r="C359" s="268" t="s">
        <v>671</v>
      </c>
      <c r="D359" s="259"/>
      <c r="E359" s="260">
        <v>145</v>
      </c>
      <c r="F359" s="222"/>
      <c r="G359" s="222"/>
      <c r="H359" s="222"/>
      <c r="I359" s="222"/>
      <c r="J359" s="222"/>
      <c r="K359" s="222"/>
      <c r="L359" s="222"/>
      <c r="M359" s="222"/>
      <c r="N359" s="222"/>
      <c r="O359" s="222"/>
      <c r="P359" s="222"/>
      <c r="Q359" s="222"/>
      <c r="R359" s="222"/>
      <c r="S359" s="222"/>
      <c r="T359" s="222"/>
      <c r="U359" s="222"/>
      <c r="V359" s="222"/>
      <c r="W359" s="222"/>
      <c r="X359" s="222"/>
      <c r="Y359" s="212"/>
      <c r="Z359" s="212"/>
      <c r="AA359" s="212"/>
      <c r="AB359" s="212"/>
      <c r="AC359" s="212"/>
      <c r="AD359" s="212"/>
      <c r="AE359" s="212"/>
      <c r="AF359" s="212"/>
      <c r="AG359" s="212" t="s">
        <v>290</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ht="20.399999999999999" outlineLevel="1" x14ac:dyDescent="0.25">
      <c r="A360" s="235">
        <v>90</v>
      </c>
      <c r="B360" s="236" t="s">
        <v>672</v>
      </c>
      <c r="C360" s="253" t="s">
        <v>673</v>
      </c>
      <c r="D360" s="237" t="s">
        <v>335</v>
      </c>
      <c r="E360" s="238">
        <v>10</v>
      </c>
      <c r="F360" s="239"/>
      <c r="G360" s="240">
        <f>ROUND(E360*F360,2)</f>
        <v>0</v>
      </c>
      <c r="H360" s="239"/>
      <c r="I360" s="240">
        <f>ROUND(E360*H360,2)</f>
        <v>0</v>
      </c>
      <c r="J360" s="239"/>
      <c r="K360" s="240">
        <f>ROUND(E360*J360,2)</f>
        <v>0</v>
      </c>
      <c r="L360" s="240">
        <v>21</v>
      </c>
      <c r="M360" s="240">
        <f>G360*(1+L360/100)</f>
        <v>0</v>
      </c>
      <c r="N360" s="240">
        <v>1.65E-3</v>
      </c>
      <c r="O360" s="240">
        <f>ROUND(E360*N360,2)</f>
        <v>0.02</v>
      </c>
      <c r="P360" s="240">
        <v>0</v>
      </c>
      <c r="Q360" s="240">
        <f>ROUND(E360*P360,2)</f>
        <v>0</v>
      </c>
      <c r="R360" s="240" t="s">
        <v>618</v>
      </c>
      <c r="S360" s="240" t="s">
        <v>263</v>
      </c>
      <c r="T360" s="241" t="s">
        <v>263</v>
      </c>
      <c r="U360" s="222">
        <v>1.0879000000000001</v>
      </c>
      <c r="V360" s="222">
        <f>ROUND(E360*U360,2)</f>
        <v>10.88</v>
      </c>
      <c r="W360" s="222"/>
      <c r="X360" s="222" t="s">
        <v>285</v>
      </c>
      <c r="Y360" s="212"/>
      <c r="Z360" s="212"/>
      <c r="AA360" s="212"/>
      <c r="AB360" s="212"/>
      <c r="AC360" s="212"/>
      <c r="AD360" s="212"/>
      <c r="AE360" s="212"/>
      <c r="AF360" s="212"/>
      <c r="AG360" s="212" t="s">
        <v>286</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1" x14ac:dyDescent="0.25">
      <c r="A361" s="219"/>
      <c r="B361" s="220"/>
      <c r="C361" s="268" t="s">
        <v>674</v>
      </c>
      <c r="D361" s="259"/>
      <c r="E361" s="260">
        <v>10</v>
      </c>
      <c r="F361" s="222"/>
      <c r="G361" s="222"/>
      <c r="H361" s="222"/>
      <c r="I361" s="222"/>
      <c r="J361" s="222"/>
      <c r="K361" s="222"/>
      <c r="L361" s="222"/>
      <c r="M361" s="222"/>
      <c r="N361" s="222"/>
      <c r="O361" s="222"/>
      <c r="P361" s="222"/>
      <c r="Q361" s="222"/>
      <c r="R361" s="222"/>
      <c r="S361" s="222"/>
      <c r="T361" s="222"/>
      <c r="U361" s="222"/>
      <c r="V361" s="222"/>
      <c r="W361" s="222"/>
      <c r="X361" s="222"/>
      <c r="Y361" s="212"/>
      <c r="Z361" s="212"/>
      <c r="AA361" s="212"/>
      <c r="AB361" s="212"/>
      <c r="AC361" s="212"/>
      <c r="AD361" s="212"/>
      <c r="AE361" s="212"/>
      <c r="AF361" s="212"/>
      <c r="AG361" s="212" t="s">
        <v>290</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20.399999999999999" outlineLevel="1" x14ac:dyDescent="0.25">
      <c r="A362" s="235">
        <v>91</v>
      </c>
      <c r="B362" s="236" t="s">
        <v>675</v>
      </c>
      <c r="C362" s="253" t="s">
        <v>676</v>
      </c>
      <c r="D362" s="237" t="s">
        <v>314</v>
      </c>
      <c r="E362" s="238">
        <v>55.34</v>
      </c>
      <c r="F362" s="239"/>
      <c r="G362" s="240">
        <f>ROUND(E362*F362,2)</f>
        <v>0</v>
      </c>
      <c r="H362" s="239"/>
      <c r="I362" s="240">
        <f>ROUND(E362*H362,2)</f>
        <v>0</v>
      </c>
      <c r="J362" s="239"/>
      <c r="K362" s="240">
        <f>ROUND(E362*J362,2)</f>
        <v>0</v>
      </c>
      <c r="L362" s="240">
        <v>21</v>
      </c>
      <c r="M362" s="240">
        <f>G362*(1+L362/100)</f>
        <v>0</v>
      </c>
      <c r="N362" s="240">
        <v>3.0100000000000001E-3</v>
      </c>
      <c r="O362" s="240">
        <f>ROUND(E362*N362,2)</f>
        <v>0.17</v>
      </c>
      <c r="P362" s="240">
        <v>0</v>
      </c>
      <c r="Q362" s="240">
        <f>ROUND(E362*P362,2)</f>
        <v>0</v>
      </c>
      <c r="R362" s="240" t="s">
        <v>618</v>
      </c>
      <c r="S362" s="240" t="s">
        <v>263</v>
      </c>
      <c r="T362" s="241" t="s">
        <v>263</v>
      </c>
      <c r="U362" s="222">
        <v>0.80189999999999995</v>
      </c>
      <c r="V362" s="222">
        <f>ROUND(E362*U362,2)</f>
        <v>44.38</v>
      </c>
      <c r="W362" s="222"/>
      <c r="X362" s="222" t="s">
        <v>285</v>
      </c>
      <c r="Y362" s="212"/>
      <c r="Z362" s="212"/>
      <c r="AA362" s="212"/>
      <c r="AB362" s="212"/>
      <c r="AC362" s="212"/>
      <c r="AD362" s="212"/>
      <c r="AE362" s="212"/>
      <c r="AF362" s="212"/>
      <c r="AG362" s="212" t="s">
        <v>286</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outlineLevel="1" x14ac:dyDescent="0.25">
      <c r="A363" s="219"/>
      <c r="B363" s="220"/>
      <c r="C363" s="267" t="s">
        <v>677</v>
      </c>
      <c r="D363" s="263"/>
      <c r="E363" s="263"/>
      <c r="F363" s="263"/>
      <c r="G363" s="263"/>
      <c r="H363" s="222"/>
      <c r="I363" s="222"/>
      <c r="J363" s="222"/>
      <c r="K363" s="222"/>
      <c r="L363" s="222"/>
      <c r="M363" s="222"/>
      <c r="N363" s="222"/>
      <c r="O363" s="222"/>
      <c r="P363" s="222"/>
      <c r="Q363" s="222"/>
      <c r="R363" s="222"/>
      <c r="S363" s="222"/>
      <c r="T363" s="222"/>
      <c r="U363" s="222"/>
      <c r="V363" s="222"/>
      <c r="W363" s="222"/>
      <c r="X363" s="222"/>
      <c r="Y363" s="212"/>
      <c r="Z363" s="212"/>
      <c r="AA363" s="212"/>
      <c r="AB363" s="212"/>
      <c r="AC363" s="212"/>
      <c r="AD363" s="212"/>
      <c r="AE363" s="212"/>
      <c r="AF363" s="212"/>
      <c r="AG363" s="212" t="s">
        <v>288</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1" x14ac:dyDescent="0.25">
      <c r="A364" s="219"/>
      <c r="B364" s="220"/>
      <c r="C364" s="268" t="s">
        <v>678</v>
      </c>
      <c r="D364" s="259"/>
      <c r="E364" s="260">
        <v>55.34</v>
      </c>
      <c r="F364" s="222"/>
      <c r="G364" s="222"/>
      <c r="H364" s="222"/>
      <c r="I364" s="222"/>
      <c r="J364" s="222"/>
      <c r="K364" s="222"/>
      <c r="L364" s="222"/>
      <c r="M364" s="222"/>
      <c r="N364" s="222"/>
      <c r="O364" s="222"/>
      <c r="P364" s="222"/>
      <c r="Q364" s="222"/>
      <c r="R364" s="222"/>
      <c r="S364" s="222"/>
      <c r="T364" s="222"/>
      <c r="U364" s="222"/>
      <c r="V364" s="222"/>
      <c r="W364" s="222"/>
      <c r="X364" s="222"/>
      <c r="Y364" s="212"/>
      <c r="Z364" s="212"/>
      <c r="AA364" s="212"/>
      <c r="AB364" s="212"/>
      <c r="AC364" s="212"/>
      <c r="AD364" s="212"/>
      <c r="AE364" s="212"/>
      <c r="AF364" s="212"/>
      <c r="AG364" s="212" t="s">
        <v>290</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ht="30.6" outlineLevel="1" x14ac:dyDescent="0.25">
      <c r="A365" s="235">
        <v>92</v>
      </c>
      <c r="B365" s="236" t="s">
        <v>679</v>
      </c>
      <c r="C365" s="253" t="s">
        <v>680</v>
      </c>
      <c r="D365" s="237" t="s">
        <v>314</v>
      </c>
      <c r="E365" s="238">
        <v>46</v>
      </c>
      <c r="F365" s="239"/>
      <c r="G365" s="240">
        <f>ROUND(E365*F365,2)</f>
        <v>0</v>
      </c>
      <c r="H365" s="239"/>
      <c r="I365" s="240">
        <f>ROUND(E365*H365,2)</f>
        <v>0</v>
      </c>
      <c r="J365" s="239"/>
      <c r="K365" s="240">
        <f>ROUND(E365*J365,2)</f>
        <v>0</v>
      </c>
      <c r="L365" s="240">
        <v>21</v>
      </c>
      <c r="M365" s="240">
        <f>G365*(1+L365/100)</f>
        <v>0</v>
      </c>
      <c r="N365" s="240">
        <v>3.0999999999999999E-3</v>
      </c>
      <c r="O365" s="240">
        <f>ROUND(E365*N365,2)</f>
        <v>0.14000000000000001</v>
      </c>
      <c r="P365" s="240">
        <v>0</v>
      </c>
      <c r="Q365" s="240">
        <f>ROUND(E365*P365,2)</f>
        <v>0</v>
      </c>
      <c r="R365" s="240" t="s">
        <v>618</v>
      </c>
      <c r="S365" s="240" t="s">
        <v>263</v>
      </c>
      <c r="T365" s="241" t="s">
        <v>263</v>
      </c>
      <c r="U365" s="222">
        <v>0.5948</v>
      </c>
      <c r="V365" s="222">
        <f>ROUND(E365*U365,2)</f>
        <v>27.36</v>
      </c>
      <c r="W365" s="222"/>
      <c r="X365" s="222" t="s">
        <v>285</v>
      </c>
      <c r="Y365" s="212"/>
      <c r="Z365" s="212"/>
      <c r="AA365" s="212"/>
      <c r="AB365" s="212"/>
      <c r="AC365" s="212"/>
      <c r="AD365" s="212"/>
      <c r="AE365" s="212"/>
      <c r="AF365" s="212"/>
      <c r="AG365" s="212" t="s">
        <v>286</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1" x14ac:dyDescent="0.25">
      <c r="A366" s="219"/>
      <c r="B366" s="220"/>
      <c r="C366" s="268" t="s">
        <v>681</v>
      </c>
      <c r="D366" s="259"/>
      <c r="E366" s="260">
        <v>46</v>
      </c>
      <c r="F366" s="222"/>
      <c r="G366" s="222"/>
      <c r="H366" s="222"/>
      <c r="I366" s="222"/>
      <c r="J366" s="222"/>
      <c r="K366" s="222"/>
      <c r="L366" s="222"/>
      <c r="M366" s="222"/>
      <c r="N366" s="222"/>
      <c r="O366" s="222"/>
      <c r="P366" s="222"/>
      <c r="Q366" s="222"/>
      <c r="R366" s="222"/>
      <c r="S366" s="222"/>
      <c r="T366" s="222"/>
      <c r="U366" s="222"/>
      <c r="V366" s="222"/>
      <c r="W366" s="222"/>
      <c r="X366" s="222"/>
      <c r="Y366" s="212"/>
      <c r="Z366" s="212"/>
      <c r="AA366" s="212"/>
      <c r="AB366" s="212"/>
      <c r="AC366" s="212"/>
      <c r="AD366" s="212"/>
      <c r="AE366" s="212"/>
      <c r="AF366" s="212"/>
      <c r="AG366" s="212" t="s">
        <v>290</v>
      </c>
      <c r="AH366" s="212">
        <v>0</v>
      </c>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1" x14ac:dyDescent="0.25">
      <c r="A367" s="235">
        <v>93</v>
      </c>
      <c r="B367" s="236" t="s">
        <v>682</v>
      </c>
      <c r="C367" s="253" t="s">
        <v>683</v>
      </c>
      <c r="D367" s="237" t="s">
        <v>314</v>
      </c>
      <c r="E367" s="238">
        <v>6.6</v>
      </c>
      <c r="F367" s="239"/>
      <c r="G367" s="240">
        <f>ROUND(E367*F367,2)</f>
        <v>0</v>
      </c>
      <c r="H367" s="239"/>
      <c r="I367" s="240">
        <f>ROUND(E367*H367,2)</f>
        <v>0</v>
      </c>
      <c r="J367" s="239"/>
      <c r="K367" s="240">
        <f>ROUND(E367*J367,2)</f>
        <v>0</v>
      </c>
      <c r="L367" s="240">
        <v>21</v>
      </c>
      <c r="M367" s="240">
        <f>G367*(1+L367/100)</f>
        <v>0</v>
      </c>
      <c r="N367" s="240">
        <v>0</v>
      </c>
      <c r="O367" s="240">
        <f>ROUND(E367*N367,2)</f>
        <v>0</v>
      </c>
      <c r="P367" s="240">
        <v>1.3500000000000001E-3</v>
      </c>
      <c r="Q367" s="240">
        <f>ROUND(E367*P367,2)</f>
        <v>0.01</v>
      </c>
      <c r="R367" s="240" t="s">
        <v>618</v>
      </c>
      <c r="S367" s="240" t="s">
        <v>263</v>
      </c>
      <c r="T367" s="241" t="s">
        <v>263</v>
      </c>
      <c r="U367" s="222">
        <v>9.1999999999999998E-2</v>
      </c>
      <c r="V367" s="222">
        <f>ROUND(E367*U367,2)</f>
        <v>0.61</v>
      </c>
      <c r="W367" s="222"/>
      <c r="X367" s="222" t="s">
        <v>285</v>
      </c>
      <c r="Y367" s="212"/>
      <c r="Z367" s="212"/>
      <c r="AA367" s="212"/>
      <c r="AB367" s="212"/>
      <c r="AC367" s="212"/>
      <c r="AD367" s="212"/>
      <c r="AE367" s="212"/>
      <c r="AF367" s="212"/>
      <c r="AG367" s="212" t="s">
        <v>286</v>
      </c>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1" x14ac:dyDescent="0.25">
      <c r="A368" s="219"/>
      <c r="B368" s="220"/>
      <c r="C368" s="268" t="s">
        <v>592</v>
      </c>
      <c r="D368" s="259"/>
      <c r="E368" s="260">
        <v>6.6</v>
      </c>
      <c r="F368" s="222"/>
      <c r="G368" s="222"/>
      <c r="H368" s="222"/>
      <c r="I368" s="222"/>
      <c r="J368" s="222"/>
      <c r="K368" s="222"/>
      <c r="L368" s="222"/>
      <c r="M368" s="222"/>
      <c r="N368" s="222"/>
      <c r="O368" s="222"/>
      <c r="P368" s="222"/>
      <c r="Q368" s="222"/>
      <c r="R368" s="222"/>
      <c r="S368" s="222"/>
      <c r="T368" s="222"/>
      <c r="U368" s="222"/>
      <c r="V368" s="222"/>
      <c r="W368" s="222"/>
      <c r="X368" s="222"/>
      <c r="Y368" s="212"/>
      <c r="Z368" s="212"/>
      <c r="AA368" s="212"/>
      <c r="AB368" s="212"/>
      <c r="AC368" s="212"/>
      <c r="AD368" s="212"/>
      <c r="AE368" s="212"/>
      <c r="AF368" s="212"/>
      <c r="AG368" s="212" t="s">
        <v>290</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1" x14ac:dyDescent="0.25">
      <c r="A369" s="235">
        <v>94</v>
      </c>
      <c r="B369" s="236" t="s">
        <v>684</v>
      </c>
      <c r="C369" s="253" t="s">
        <v>685</v>
      </c>
      <c r="D369" s="237" t="s">
        <v>309</v>
      </c>
      <c r="E369" s="238">
        <v>1169.42</v>
      </c>
      <c r="F369" s="239"/>
      <c r="G369" s="240">
        <f>ROUND(E369*F369,2)</f>
        <v>0</v>
      </c>
      <c r="H369" s="239"/>
      <c r="I369" s="240">
        <f>ROUND(E369*H369,2)</f>
        <v>0</v>
      </c>
      <c r="J369" s="239"/>
      <c r="K369" s="240">
        <f>ROUND(E369*J369,2)</f>
        <v>0</v>
      </c>
      <c r="L369" s="240">
        <v>21</v>
      </c>
      <c r="M369" s="240">
        <f>G369*(1+L369/100)</f>
        <v>0</v>
      </c>
      <c r="N369" s="240">
        <v>2.3310000000000001E-2</v>
      </c>
      <c r="O369" s="240">
        <f>ROUND(E369*N369,2)</f>
        <v>27.26</v>
      </c>
      <c r="P369" s="240">
        <v>0</v>
      </c>
      <c r="Q369" s="240">
        <f>ROUND(E369*P369,2)</f>
        <v>0</v>
      </c>
      <c r="R369" s="240"/>
      <c r="S369" s="240" t="s">
        <v>315</v>
      </c>
      <c r="T369" s="241" t="s">
        <v>264</v>
      </c>
      <c r="U369" s="222">
        <v>0.28799999999999998</v>
      </c>
      <c r="V369" s="222">
        <f>ROUND(E369*U369,2)</f>
        <v>336.79</v>
      </c>
      <c r="W369" s="222"/>
      <c r="X369" s="222" t="s">
        <v>285</v>
      </c>
      <c r="Y369" s="212"/>
      <c r="Z369" s="212"/>
      <c r="AA369" s="212"/>
      <c r="AB369" s="212"/>
      <c r="AC369" s="212"/>
      <c r="AD369" s="212"/>
      <c r="AE369" s="212"/>
      <c r="AF369" s="212"/>
      <c r="AG369" s="212" t="s">
        <v>286</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1" x14ac:dyDescent="0.25">
      <c r="A370" s="219"/>
      <c r="B370" s="220"/>
      <c r="C370" s="268" t="s">
        <v>686</v>
      </c>
      <c r="D370" s="259"/>
      <c r="E370" s="260">
        <v>1169.42</v>
      </c>
      <c r="F370" s="222"/>
      <c r="G370" s="222"/>
      <c r="H370" s="222"/>
      <c r="I370" s="222"/>
      <c r="J370" s="222"/>
      <c r="K370" s="222"/>
      <c r="L370" s="222"/>
      <c r="M370" s="222"/>
      <c r="N370" s="222"/>
      <c r="O370" s="222"/>
      <c r="P370" s="222"/>
      <c r="Q370" s="222"/>
      <c r="R370" s="222"/>
      <c r="S370" s="222"/>
      <c r="T370" s="222"/>
      <c r="U370" s="222"/>
      <c r="V370" s="222"/>
      <c r="W370" s="222"/>
      <c r="X370" s="222"/>
      <c r="Y370" s="212"/>
      <c r="Z370" s="212"/>
      <c r="AA370" s="212"/>
      <c r="AB370" s="212"/>
      <c r="AC370" s="212"/>
      <c r="AD370" s="212"/>
      <c r="AE370" s="212"/>
      <c r="AF370" s="212"/>
      <c r="AG370" s="212" t="s">
        <v>290</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1" x14ac:dyDescent="0.25">
      <c r="A371" s="219">
        <v>95</v>
      </c>
      <c r="B371" s="220" t="s">
        <v>687</v>
      </c>
      <c r="C371" s="273" t="s">
        <v>688</v>
      </c>
      <c r="D371" s="221" t="s">
        <v>0</v>
      </c>
      <c r="E371" s="266"/>
      <c r="F371" s="223"/>
      <c r="G371" s="222">
        <f>ROUND(E371*F371,2)</f>
        <v>0</v>
      </c>
      <c r="H371" s="223"/>
      <c r="I371" s="222">
        <f>ROUND(E371*H371,2)</f>
        <v>0</v>
      </c>
      <c r="J371" s="223"/>
      <c r="K371" s="222">
        <f>ROUND(E371*J371,2)</f>
        <v>0</v>
      </c>
      <c r="L371" s="222">
        <v>21</v>
      </c>
      <c r="M371" s="222">
        <f>G371*(1+L371/100)</f>
        <v>0</v>
      </c>
      <c r="N371" s="222">
        <v>0</v>
      </c>
      <c r="O371" s="222">
        <f>ROUND(E371*N371,2)</f>
        <v>0</v>
      </c>
      <c r="P371" s="222">
        <v>0</v>
      </c>
      <c r="Q371" s="222">
        <f>ROUND(E371*P371,2)</f>
        <v>0</v>
      </c>
      <c r="R371" s="222" t="s">
        <v>618</v>
      </c>
      <c r="S371" s="222" t="s">
        <v>263</v>
      </c>
      <c r="T371" s="222" t="s">
        <v>263</v>
      </c>
      <c r="U371" s="222">
        <v>0</v>
      </c>
      <c r="V371" s="222">
        <f>ROUND(E371*U371,2)</f>
        <v>0</v>
      </c>
      <c r="W371" s="222"/>
      <c r="X371" s="222" t="s">
        <v>658</v>
      </c>
      <c r="Y371" s="212"/>
      <c r="Z371" s="212"/>
      <c r="AA371" s="212"/>
      <c r="AB371" s="212"/>
      <c r="AC371" s="212"/>
      <c r="AD371" s="212"/>
      <c r="AE371" s="212"/>
      <c r="AF371" s="212"/>
      <c r="AG371" s="212" t="s">
        <v>659</v>
      </c>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1" x14ac:dyDescent="0.25">
      <c r="A372" s="219"/>
      <c r="B372" s="220"/>
      <c r="C372" s="270" t="s">
        <v>689</v>
      </c>
      <c r="D372" s="265"/>
      <c r="E372" s="265"/>
      <c r="F372" s="265"/>
      <c r="G372" s="265"/>
      <c r="H372" s="222"/>
      <c r="I372" s="222"/>
      <c r="J372" s="222"/>
      <c r="K372" s="222"/>
      <c r="L372" s="222"/>
      <c r="M372" s="222"/>
      <c r="N372" s="222"/>
      <c r="O372" s="222"/>
      <c r="P372" s="222"/>
      <c r="Q372" s="222"/>
      <c r="R372" s="222"/>
      <c r="S372" s="222"/>
      <c r="T372" s="222"/>
      <c r="U372" s="222"/>
      <c r="V372" s="222"/>
      <c r="W372" s="222"/>
      <c r="X372" s="222"/>
      <c r="Y372" s="212"/>
      <c r="Z372" s="212"/>
      <c r="AA372" s="212"/>
      <c r="AB372" s="212"/>
      <c r="AC372" s="212"/>
      <c r="AD372" s="212"/>
      <c r="AE372" s="212"/>
      <c r="AF372" s="212"/>
      <c r="AG372" s="212" t="s">
        <v>288</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x14ac:dyDescent="0.25">
      <c r="A373" s="225" t="s">
        <v>258</v>
      </c>
      <c r="B373" s="226" t="s">
        <v>212</v>
      </c>
      <c r="C373" s="252" t="s">
        <v>213</v>
      </c>
      <c r="D373" s="227"/>
      <c r="E373" s="228"/>
      <c r="F373" s="229"/>
      <c r="G373" s="229">
        <f>SUMIF(AG374:AG375,"&lt;&gt;NOR",G374:G375)</f>
        <v>0</v>
      </c>
      <c r="H373" s="229"/>
      <c r="I373" s="229">
        <f>SUM(I374:I375)</f>
        <v>0</v>
      </c>
      <c r="J373" s="229"/>
      <c r="K373" s="229">
        <f>SUM(K374:K375)</f>
        <v>0</v>
      </c>
      <c r="L373" s="229"/>
      <c r="M373" s="229">
        <f>SUM(M374:M375)</f>
        <v>0</v>
      </c>
      <c r="N373" s="229"/>
      <c r="O373" s="229">
        <f>SUM(O374:O375)</f>
        <v>0</v>
      </c>
      <c r="P373" s="229"/>
      <c r="Q373" s="229">
        <f>SUM(Q374:Q375)</f>
        <v>0</v>
      </c>
      <c r="R373" s="229"/>
      <c r="S373" s="229"/>
      <c r="T373" s="230"/>
      <c r="U373" s="224"/>
      <c r="V373" s="224">
        <f>SUM(V374:V375)</f>
        <v>0</v>
      </c>
      <c r="W373" s="224"/>
      <c r="X373" s="224"/>
      <c r="AG373" t="s">
        <v>259</v>
      </c>
    </row>
    <row r="374" spans="1:60" outlineLevel="1" x14ac:dyDescent="0.25">
      <c r="A374" s="235">
        <v>96</v>
      </c>
      <c r="B374" s="236" t="s">
        <v>690</v>
      </c>
      <c r="C374" s="253" t="s">
        <v>691</v>
      </c>
      <c r="D374" s="237" t="s">
        <v>335</v>
      </c>
      <c r="E374" s="238">
        <v>64</v>
      </c>
      <c r="F374" s="239"/>
      <c r="G374" s="240">
        <f>ROUND(E374*F374,2)</f>
        <v>0</v>
      </c>
      <c r="H374" s="239"/>
      <c r="I374" s="240">
        <f>ROUND(E374*H374,2)</f>
        <v>0</v>
      </c>
      <c r="J374" s="239"/>
      <c r="K374" s="240">
        <f>ROUND(E374*J374,2)</f>
        <v>0</v>
      </c>
      <c r="L374" s="240">
        <v>21</v>
      </c>
      <c r="M374" s="240">
        <f>G374*(1+L374/100)</f>
        <v>0</v>
      </c>
      <c r="N374" s="240">
        <v>0</v>
      </c>
      <c r="O374" s="240">
        <f>ROUND(E374*N374,2)</f>
        <v>0</v>
      </c>
      <c r="P374" s="240">
        <v>0</v>
      </c>
      <c r="Q374" s="240">
        <f>ROUND(E374*P374,2)</f>
        <v>0</v>
      </c>
      <c r="R374" s="240"/>
      <c r="S374" s="240" t="s">
        <v>315</v>
      </c>
      <c r="T374" s="241" t="s">
        <v>264</v>
      </c>
      <c r="U374" s="222">
        <v>0</v>
      </c>
      <c r="V374" s="222">
        <f>ROUND(E374*U374,2)</f>
        <v>0</v>
      </c>
      <c r="W374" s="222"/>
      <c r="X374" s="222" t="s">
        <v>285</v>
      </c>
      <c r="Y374" s="212"/>
      <c r="Z374" s="212"/>
      <c r="AA374" s="212"/>
      <c r="AB374" s="212"/>
      <c r="AC374" s="212"/>
      <c r="AD374" s="212"/>
      <c r="AE374" s="212"/>
      <c r="AF374" s="212"/>
      <c r="AG374" s="212" t="s">
        <v>286</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1" x14ac:dyDescent="0.25">
      <c r="A375" s="219"/>
      <c r="B375" s="220"/>
      <c r="C375" s="268" t="s">
        <v>692</v>
      </c>
      <c r="D375" s="259"/>
      <c r="E375" s="260">
        <v>64</v>
      </c>
      <c r="F375" s="222"/>
      <c r="G375" s="222"/>
      <c r="H375" s="222"/>
      <c r="I375" s="222"/>
      <c r="J375" s="222"/>
      <c r="K375" s="222"/>
      <c r="L375" s="222"/>
      <c r="M375" s="222"/>
      <c r="N375" s="222"/>
      <c r="O375" s="222"/>
      <c r="P375" s="222"/>
      <c r="Q375" s="222"/>
      <c r="R375" s="222"/>
      <c r="S375" s="222"/>
      <c r="T375" s="222"/>
      <c r="U375" s="222"/>
      <c r="V375" s="222"/>
      <c r="W375" s="222"/>
      <c r="X375" s="222"/>
      <c r="Y375" s="212"/>
      <c r="Z375" s="212"/>
      <c r="AA375" s="212"/>
      <c r="AB375" s="212"/>
      <c r="AC375" s="212"/>
      <c r="AD375" s="212"/>
      <c r="AE375" s="212"/>
      <c r="AF375" s="212"/>
      <c r="AG375" s="212" t="s">
        <v>290</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x14ac:dyDescent="0.25">
      <c r="A376" s="225" t="s">
        <v>258</v>
      </c>
      <c r="B376" s="226" t="s">
        <v>214</v>
      </c>
      <c r="C376" s="252" t="s">
        <v>215</v>
      </c>
      <c r="D376" s="227"/>
      <c r="E376" s="228"/>
      <c r="F376" s="229"/>
      <c r="G376" s="229">
        <f>SUMIF(AG377:AG404,"&lt;&gt;NOR",G377:G404)</f>
        <v>0</v>
      </c>
      <c r="H376" s="229"/>
      <c r="I376" s="229">
        <f>SUM(I377:I404)</f>
        <v>0</v>
      </c>
      <c r="J376" s="229"/>
      <c r="K376" s="229">
        <f>SUM(K377:K404)</f>
        <v>0</v>
      </c>
      <c r="L376" s="229"/>
      <c r="M376" s="229">
        <f>SUM(M377:M404)</f>
        <v>0</v>
      </c>
      <c r="N376" s="229"/>
      <c r="O376" s="229">
        <f>SUM(O377:O404)</f>
        <v>0</v>
      </c>
      <c r="P376" s="229"/>
      <c r="Q376" s="229">
        <f>SUM(Q377:Q404)</f>
        <v>0</v>
      </c>
      <c r="R376" s="229"/>
      <c r="S376" s="229"/>
      <c r="T376" s="230"/>
      <c r="U376" s="224"/>
      <c r="V376" s="224">
        <f>SUM(V377:V404)</f>
        <v>0</v>
      </c>
      <c r="W376" s="224"/>
      <c r="X376" s="224"/>
      <c r="AG376" t="s">
        <v>259</v>
      </c>
    </row>
    <row r="377" spans="1:60" outlineLevel="1" x14ac:dyDescent="0.25">
      <c r="A377" s="235">
        <v>97</v>
      </c>
      <c r="B377" s="236" t="s">
        <v>693</v>
      </c>
      <c r="C377" s="253" t="s">
        <v>694</v>
      </c>
      <c r="D377" s="237" t="s">
        <v>335</v>
      </c>
      <c r="E377" s="238">
        <v>2</v>
      </c>
      <c r="F377" s="239"/>
      <c r="G377" s="240">
        <f>ROUND(E377*F377,2)</f>
        <v>0</v>
      </c>
      <c r="H377" s="239"/>
      <c r="I377" s="240">
        <f>ROUND(E377*H377,2)</f>
        <v>0</v>
      </c>
      <c r="J377" s="239"/>
      <c r="K377" s="240">
        <f>ROUND(E377*J377,2)</f>
        <v>0</v>
      </c>
      <c r="L377" s="240">
        <v>21</v>
      </c>
      <c r="M377" s="240">
        <f>G377*(1+L377/100)</f>
        <v>0</v>
      </c>
      <c r="N377" s="240">
        <v>0</v>
      </c>
      <c r="O377" s="240">
        <f>ROUND(E377*N377,2)</f>
        <v>0</v>
      </c>
      <c r="P377" s="240">
        <v>0</v>
      </c>
      <c r="Q377" s="240">
        <f>ROUND(E377*P377,2)</f>
        <v>0</v>
      </c>
      <c r="R377" s="240"/>
      <c r="S377" s="240" t="s">
        <v>315</v>
      </c>
      <c r="T377" s="241" t="s">
        <v>264</v>
      </c>
      <c r="U377" s="222">
        <v>0</v>
      </c>
      <c r="V377" s="222">
        <f>ROUND(E377*U377,2)</f>
        <v>0</v>
      </c>
      <c r="W377" s="222"/>
      <c r="X377" s="222" t="s">
        <v>285</v>
      </c>
      <c r="Y377" s="212"/>
      <c r="Z377" s="212"/>
      <c r="AA377" s="212"/>
      <c r="AB377" s="212"/>
      <c r="AC377" s="212"/>
      <c r="AD377" s="212"/>
      <c r="AE377" s="212"/>
      <c r="AF377" s="212"/>
      <c r="AG377" s="212" t="s">
        <v>286</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1" x14ac:dyDescent="0.25">
      <c r="A378" s="219"/>
      <c r="B378" s="220"/>
      <c r="C378" s="268" t="s">
        <v>695</v>
      </c>
      <c r="D378" s="259"/>
      <c r="E378" s="260">
        <v>2</v>
      </c>
      <c r="F378" s="222"/>
      <c r="G378" s="222"/>
      <c r="H378" s="222"/>
      <c r="I378" s="222"/>
      <c r="J378" s="222"/>
      <c r="K378" s="222"/>
      <c r="L378" s="222"/>
      <c r="M378" s="222"/>
      <c r="N378" s="222"/>
      <c r="O378" s="222"/>
      <c r="P378" s="222"/>
      <c r="Q378" s="222"/>
      <c r="R378" s="222"/>
      <c r="S378" s="222"/>
      <c r="T378" s="222"/>
      <c r="U378" s="222"/>
      <c r="V378" s="222"/>
      <c r="W378" s="222"/>
      <c r="X378" s="222"/>
      <c r="Y378" s="212"/>
      <c r="Z378" s="212"/>
      <c r="AA378" s="212"/>
      <c r="AB378" s="212"/>
      <c r="AC378" s="212"/>
      <c r="AD378" s="212"/>
      <c r="AE378" s="212"/>
      <c r="AF378" s="212"/>
      <c r="AG378" s="212" t="s">
        <v>290</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1" x14ac:dyDescent="0.25">
      <c r="A379" s="235">
        <v>98</v>
      </c>
      <c r="B379" s="236" t="s">
        <v>696</v>
      </c>
      <c r="C379" s="253" t="s">
        <v>697</v>
      </c>
      <c r="D379" s="237" t="s">
        <v>335</v>
      </c>
      <c r="E379" s="238">
        <v>1</v>
      </c>
      <c r="F379" s="239"/>
      <c r="G379" s="240">
        <f>ROUND(E379*F379,2)</f>
        <v>0</v>
      </c>
      <c r="H379" s="239"/>
      <c r="I379" s="240">
        <f>ROUND(E379*H379,2)</f>
        <v>0</v>
      </c>
      <c r="J379" s="239"/>
      <c r="K379" s="240">
        <f>ROUND(E379*J379,2)</f>
        <v>0</v>
      </c>
      <c r="L379" s="240">
        <v>21</v>
      </c>
      <c r="M379" s="240">
        <f>G379*(1+L379/100)</f>
        <v>0</v>
      </c>
      <c r="N379" s="240">
        <v>0</v>
      </c>
      <c r="O379" s="240">
        <f>ROUND(E379*N379,2)</f>
        <v>0</v>
      </c>
      <c r="P379" s="240">
        <v>0</v>
      </c>
      <c r="Q379" s="240">
        <f>ROUND(E379*P379,2)</f>
        <v>0</v>
      </c>
      <c r="R379" s="240"/>
      <c r="S379" s="240" t="s">
        <v>315</v>
      </c>
      <c r="T379" s="241" t="s">
        <v>264</v>
      </c>
      <c r="U379" s="222">
        <v>0</v>
      </c>
      <c r="V379" s="222">
        <f>ROUND(E379*U379,2)</f>
        <v>0</v>
      </c>
      <c r="W379" s="222"/>
      <c r="X379" s="222" t="s">
        <v>285</v>
      </c>
      <c r="Y379" s="212"/>
      <c r="Z379" s="212"/>
      <c r="AA379" s="212"/>
      <c r="AB379" s="212"/>
      <c r="AC379" s="212"/>
      <c r="AD379" s="212"/>
      <c r="AE379" s="212"/>
      <c r="AF379" s="212"/>
      <c r="AG379" s="212" t="s">
        <v>286</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1" x14ac:dyDescent="0.25">
      <c r="A380" s="219"/>
      <c r="B380" s="220"/>
      <c r="C380" s="268" t="s">
        <v>698</v>
      </c>
      <c r="D380" s="259"/>
      <c r="E380" s="260">
        <v>1</v>
      </c>
      <c r="F380" s="222"/>
      <c r="G380" s="222"/>
      <c r="H380" s="222"/>
      <c r="I380" s="222"/>
      <c r="J380" s="222"/>
      <c r="K380" s="222"/>
      <c r="L380" s="222"/>
      <c r="M380" s="222"/>
      <c r="N380" s="222"/>
      <c r="O380" s="222"/>
      <c r="P380" s="222"/>
      <c r="Q380" s="222"/>
      <c r="R380" s="222"/>
      <c r="S380" s="222"/>
      <c r="T380" s="222"/>
      <c r="U380" s="222"/>
      <c r="V380" s="222"/>
      <c r="W380" s="222"/>
      <c r="X380" s="222"/>
      <c r="Y380" s="212"/>
      <c r="Z380" s="212"/>
      <c r="AA380" s="212"/>
      <c r="AB380" s="212"/>
      <c r="AC380" s="212"/>
      <c r="AD380" s="212"/>
      <c r="AE380" s="212"/>
      <c r="AF380" s="212"/>
      <c r="AG380" s="212" t="s">
        <v>290</v>
      </c>
      <c r="AH380" s="212">
        <v>0</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1" x14ac:dyDescent="0.25">
      <c r="A381" s="235">
        <v>99</v>
      </c>
      <c r="B381" s="236" t="s">
        <v>699</v>
      </c>
      <c r="C381" s="253" t="s">
        <v>700</v>
      </c>
      <c r="D381" s="237" t="s">
        <v>335</v>
      </c>
      <c r="E381" s="238">
        <v>3</v>
      </c>
      <c r="F381" s="239"/>
      <c r="G381" s="240">
        <f>ROUND(E381*F381,2)</f>
        <v>0</v>
      </c>
      <c r="H381" s="239"/>
      <c r="I381" s="240">
        <f>ROUND(E381*H381,2)</f>
        <v>0</v>
      </c>
      <c r="J381" s="239"/>
      <c r="K381" s="240">
        <f>ROUND(E381*J381,2)</f>
        <v>0</v>
      </c>
      <c r="L381" s="240">
        <v>21</v>
      </c>
      <c r="M381" s="240">
        <f>G381*(1+L381/100)</f>
        <v>0</v>
      </c>
      <c r="N381" s="240">
        <v>0</v>
      </c>
      <c r="O381" s="240">
        <f>ROUND(E381*N381,2)</f>
        <v>0</v>
      </c>
      <c r="P381" s="240">
        <v>0</v>
      </c>
      <c r="Q381" s="240">
        <f>ROUND(E381*P381,2)</f>
        <v>0</v>
      </c>
      <c r="R381" s="240"/>
      <c r="S381" s="240" t="s">
        <v>315</v>
      </c>
      <c r="T381" s="241" t="s">
        <v>264</v>
      </c>
      <c r="U381" s="222">
        <v>0</v>
      </c>
      <c r="V381" s="222">
        <f>ROUND(E381*U381,2)</f>
        <v>0</v>
      </c>
      <c r="W381" s="222"/>
      <c r="X381" s="222" t="s">
        <v>285</v>
      </c>
      <c r="Y381" s="212"/>
      <c r="Z381" s="212"/>
      <c r="AA381" s="212"/>
      <c r="AB381" s="212"/>
      <c r="AC381" s="212"/>
      <c r="AD381" s="212"/>
      <c r="AE381" s="212"/>
      <c r="AF381" s="212"/>
      <c r="AG381" s="212" t="s">
        <v>286</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1" x14ac:dyDescent="0.25">
      <c r="A382" s="219"/>
      <c r="B382" s="220"/>
      <c r="C382" s="268" t="s">
        <v>701</v>
      </c>
      <c r="D382" s="259"/>
      <c r="E382" s="260">
        <v>3</v>
      </c>
      <c r="F382" s="222"/>
      <c r="G382" s="222"/>
      <c r="H382" s="222"/>
      <c r="I382" s="222"/>
      <c r="J382" s="222"/>
      <c r="K382" s="222"/>
      <c r="L382" s="222"/>
      <c r="M382" s="222"/>
      <c r="N382" s="222"/>
      <c r="O382" s="222"/>
      <c r="P382" s="222"/>
      <c r="Q382" s="222"/>
      <c r="R382" s="222"/>
      <c r="S382" s="222"/>
      <c r="T382" s="222"/>
      <c r="U382" s="222"/>
      <c r="V382" s="222"/>
      <c r="W382" s="222"/>
      <c r="X382" s="222"/>
      <c r="Y382" s="212"/>
      <c r="Z382" s="212"/>
      <c r="AA382" s="212"/>
      <c r="AB382" s="212"/>
      <c r="AC382" s="212"/>
      <c r="AD382" s="212"/>
      <c r="AE382" s="212"/>
      <c r="AF382" s="212"/>
      <c r="AG382" s="212" t="s">
        <v>290</v>
      </c>
      <c r="AH382" s="212">
        <v>0</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1" x14ac:dyDescent="0.25">
      <c r="A383" s="235">
        <v>100</v>
      </c>
      <c r="B383" s="236" t="s">
        <v>702</v>
      </c>
      <c r="C383" s="253" t="s">
        <v>703</v>
      </c>
      <c r="D383" s="237" t="s">
        <v>335</v>
      </c>
      <c r="E383" s="238">
        <v>1</v>
      </c>
      <c r="F383" s="239"/>
      <c r="G383" s="240">
        <f>ROUND(E383*F383,2)</f>
        <v>0</v>
      </c>
      <c r="H383" s="239"/>
      <c r="I383" s="240">
        <f>ROUND(E383*H383,2)</f>
        <v>0</v>
      </c>
      <c r="J383" s="239"/>
      <c r="K383" s="240">
        <f>ROUND(E383*J383,2)</f>
        <v>0</v>
      </c>
      <c r="L383" s="240">
        <v>21</v>
      </c>
      <c r="M383" s="240">
        <f>G383*(1+L383/100)</f>
        <v>0</v>
      </c>
      <c r="N383" s="240">
        <v>0</v>
      </c>
      <c r="O383" s="240">
        <f>ROUND(E383*N383,2)</f>
        <v>0</v>
      </c>
      <c r="P383" s="240">
        <v>0</v>
      </c>
      <c r="Q383" s="240">
        <f>ROUND(E383*P383,2)</f>
        <v>0</v>
      </c>
      <c r="R383" s="240"/>
      <c r="S383" s="240" t="s">
        <v>315</v>
      </c>
      <c r="T383" s="241" t="s">
        <v>264</v>
      </c>
      <c r="U383" s="222">
        <v>0</v>
      </c>
      <c r="V383" s="222">
        <f>ROUND(E383*U383,2)</f>
        <v>0</v>
      </c>
      <c r="W383" s="222"/>
      <c r="X383" s="222" t="s">
        <v>285</v>
      </c>
      <c r="Y383" s="212"/>
      <c r="Z383" s="212"/>
      <c r="AA383" s="212"/>
      <c r="AB383" s="212"/>
      <c r="AC383" s="212"/>
      <c r="AD383" s="212"/>
      <c r="AE383" s="212"/>
      <c r="AF383" s="212"/>
      <c r="AG383" s="212" t="s">
        <v>286</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1" x14ac:dyDescent="0.25">
      <c r="A384" s="219"/>
      <c r="B384" s="220"/>
      <c r="C384" s="268" t="s">
        <v>704</v>
      </c>
      <c r="D384" s="259"/>
      <c r="E384" s="260">
        <v>1</v>
      </c>
      <c r="F384" s="222"/>
      <c r="G384" s="222"/>
      <c r="H384" s="222"/>
      <c r="I384" s="222"/>
      <c r="J384" s="222"/>
      <c r="K384" s="222"/>
      <c r="L384" s="222"/>
      <c r="M384" s="222"/>
      <c r="N384" s="222"/>
      <c r="O384" s="222"/>
      <c r="P384" s="222"/>
      <c r="Q384" s="222"/>
      <c r="R384" s="222"/>
      <c r="S384" s="222"/>
      <c r="T384" s="222"/>
      <c r="U384" s="222"/>
      <c r="V384" s="222"/>
      <c r="W384" s="222"/>
      <c r="X384" s="222"/>
      <c r="Y384" s="212"/>
      <c r="Z384" s="212"/>
      <c r="AA384" s="212"/>
      <c r="AB384" s="212"/>
      <c r="AC384" s="212"/>
      <c r="AD384" s="212"/>
      <c r="AE384" s="212"/>
      <c r="AF384" s="212"/>
      <c r="AG384" s="212" t="s">
        <v>290</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1" x14ac:dyDescent="0.25">
      <c r="A385" s="235">
        <v>101</v>
      </c>
      <c r="B385" s="236" t="s">
        <v>705</v>
      </c>
      <c r="C385" s="253" t="s">
        <v>706</v>
      </c>
      <c r="D385" s="237" t="s">
        <v>335</v>
      </c>
      <c r="E385" s="238">
        <v>2</v>
      </c>
      <c r="F385" s="239"/>
      <c r="G385" s="240">
        <f>ROUND(E385*F385,2)</f>
        <v>0</v>
      </c>
      <c r="H385" s="239"/>
      <c r="I385" s="240">
        <f>ROUND(E385*H385,2)</f>
        <v>0</v>
      </c>
      <c r="J385" s="239"/>
      <c r="K385" s="240">
        <f>ROUND(E385*J385,2)</f>
        <v>0</v>
      </c>
      <c r="L385" s="240">
        <v>21</v>
      </c>
      <c r="M385" s="240">
        <f>G385*(1+L385/100)</f>
        <v>0</v>
      </c>
      <c r="N385" s="240">
        <v>0</v>
      </c>
      <c r="O385" s="240">
        <f>ROUND(E385*N385,2)</f>
        <v>0</v>
      </c>
      <c r="P385" s="240">
        <v>0</v>
      </c>
      <c r="Q385" s="240">
        <f>ROUND(E385*P385,2)</f>
        <v>0</v>
      </c>
      <c r="R385" s="240"/>
      <c r="S385" s="240" t="s">
        <v>315</v>
      </c>
      <c r="T385" s="241" t="s">
        <v>264</v>
      </c>
      <c r="U385" s="222">
        <v>0</v>
      </c>
      <c r="V385" s="222">
        <f>ROUND(E385*U385,2)</f>
        <v>0</v>
      </c>
      <c r="W385" s="222"/>
      <c r="X385" s="222" t="s">
        <v>285</v>
      </c>
      <c r="Y385" s="212"/>
      <c r="Z385" s="212"/>
      <c r="AA385" s="212"/>
      <c r="AB385" s="212"/>
      <c r="AC385" s="212"/>
      <c r="AD385" s="212"/>
      <c r="AE385" s="212"/>
      <c r="AF385" s="212"/>
      <c r="AG385" s="212" t="s">
        <v>286</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1" x14ac:dyDescent="0.25">
      <c r="A386" s="219"/>
      <c r="B386" s="220"/>
      <c r="C386" s="268" t="s">
        <v>707</v>
      </c>
      <c r="D386" s="259"/>
      <c r="E386" s="260">
        <v>2</v>
      </c>
      <c r="F386" s="222"/>
      <c r="G386" s="222"/>
      <c r="H386" s="222"/>
      <c r="I386" s="222"/>
      <c r="J386" s="222"/>
      <c r="K386" s="222"/>
      <c r="L386" s="222"/>
      <c r="M386" s="222"/>
      <c r="N386" s="222"/>
      <c r="O386" s="222"/>
      <c r="P386" s="222"/>
      <c r="Q386" s="222"/>
      <c r="R386" s="222"/>
      <c r="S386" s="222"/>
      <c r="T386" s="222"/>
      <c r="U386" s="222"/>
      <c r="V386" s="222"/>
      <c r="W386" s="222"/>
      <c r="X386" s="222"/>
      <c r="Y386" s="212"/>
      <c r="Z386" s="212"/>
      <c r="AA386" s="212"/>
      <c r="AB386" s="212"/>
      <c r="AC386" s="212"/>
      <c r="AD386" s="212"/>
      <c r="AE386" s="212"/>
      <c r="AF386" s="212"/>
      <c r="AG386" s="212" t="s">
        <v>290</v>
      </c>
      <c r="AH386" s="212">
        <v>0</v>
      </c>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1" x14ac:dyDescent="0.25">
      <c r="A387" s="235">
        <v>102</v>
      </c>
      <c r="B387" s="236" t="s">
        <v>708</v>
      </c>
      <c r="C387" s="253" t="s">
        <v>709</v>
      </c>
      <c r="D387" s="237" t="s">
        <v>335</v>
      </c>
      <c r="E387" s="238">
        <v>2</v>
      </c>
      <c r="F387" s="239"/>
      <c r="G387" s="240">
        <f>ROUND(E387*F387,2)</f>
        <v>0</v>
      </c>
      <c r="H387" s="239"/>
      <c r="I387" s="240">
        <f>ROUND(E387*H387,2)</f>
        <v>0</v>
      </c>
      <c r="J387" s="239"/>
      <c r="K387" s="240">
        <f>ROUND(E387*J387,2)</f>
        <v>0</v>
      </c>
      <c r="L387" s="240">
        <v>21</v>
      </c>
      <c r="M387" s="240">
        <f>G387*(1+L387/100)</f>
        <v>0</v>
      </c>
      <c r="N387" s="240">
        <v>0</v>
      </c>
      <c r="O387" s="240">
        <f>ROUND(E387*N387,2)</f>
        <v>0</v>
      </c>
      <c r="P387" s="240">
        <v>0</v>
      </c>
      <c r="Q387" s="240">
        <f>ROUND(E387*P387,2)</f>
        <v>0</v>
      </c>
      <c r="R387" s="240"/>
      <c r="S387" s="240" t="s">
        <v>315</v>
      </c>
      <c r="T387" s="241" t="s">
        <v>264</v>
      </c>
      <c r="U387" s="222">
        <v>0</v>
      </c>
      <c r="V387" s="222">
        <f>ROUND(E387*U387,2)</f>
        <v>0</v>
      </c>
      <c r="W387" s="222"/>
      <c r="X387" s="222" t="s">
        <v>285</v>
      </c>
      <c r="Y387" s="212"/>
      <c r="Z387" s="212"/>
      <c r="AA387" s="212"/>
      <c r="AB387" s="212"/>
      <c r="AC387" s="212"/>
      <c r="AD387" s="212"/>
      <c r="AE387" s="212"/>
      <c r="AF387" s="212"/>
      <c r="AG387" s="212" t="s">
        <v>286</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1" x14ac:dyDescent="0.25">
      <c r="A388" s="219"/>
      <c r="B388" s="220"/>
      <c r="C388" s="268" t="s">
        <v>710</v>
      </c>
      <c r="D388" s="259"/>
      <c r="E388" s="260">
        <v>2</v>
      </c>
      <c r="F388" s="222"/>
      <c r="G388" s="222"/>
      <c r="H388" s="222"/>
      <c r="I388" s="222"/>
      <c r="J388" s="222"/>
      <c r="K388" s="222"/>
      <c r="L388" s="222"/>
      <c r="M388" s="222"/>
      <c r="N388" s="222"/>
      <c r="O388" s="222"/>
      <c r="P388" s="222"/>
      <c r="Q388" s="222"/>
      <c r="R388" s="222"/>
      <c r="S388" s="222"/>
      <c r="T388" s="222"/>
      <c r="U388" s="222"/>
      <c r="V388" s="222"/>
      <c r="W388" s="222"/>
      <c r="X388" s="222"/>
      <c r="Y388" s="212"/>
      <c r="Z388" s="212"/>
      <c r="AA388" s="212"/>
      <c r="AB388" s="212"/>
      <c r="AC388" s="212"/>
      <c r="AD388" s="212"/>
      <c r="AE388" s="212"/>
      <c r="AF388" s="212"/>
      <c r="AG388" s="212" t="s">
        <v>290</v>
      </c>
      <c r="AH388" s="212">
        <v>0</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1" x14ac:dyDescent="0.25">
      <c r="A389" s="235">
        <v>103</v>
      </c>
      <c r="B389" s="236" t="s">
        <v>711</v>
      </c>
      <c r="C389" s="253" t="s">
        <v>712</v>
      </c>
      <c r="D389" s="237" t="s">
        <v>335</v>
      </c>
      <c r="E389" s="238">
        <v>2</v>
      </c>
      <c r="F389" s="239"/>
      <c r="G389" s="240">
        <f>ROUND(E389*F389,2)</f>
        <v>0</v>
      </c>
      <c r="H389" s="239"/>
      <c r="I389" s="240">
        <f>ROUND(E389*H389,2)</f>
        <v>0</v>
      </c>
      <c r="J389" s="239"/>
      <c r="K389" s="240">
        <f>ROUND(E389*J389,2)</f>
        <v>0</v>
      </c>
      <c r="L389" s="240">
        <v>21</v>
      </c>
      <c r="M389" s="240">
        <f>G389*(1+L389/100)</f>
        <v>0</v>
      </c>
      <c r="N389" s="240">
        <v>0</v>
      </c>
      <c r="O389" s="240">
        <f>ROUND(E389*N389,2)</f>
        <v>0</v>
      </c>
      <c r="P389" s="240">
        <v>0</v>
      </c>
      <c r="Q389" s="240">
        <f>ROUND(E389*P389,2)</f>
        <v>0</v>
      </c>
      <c r="R389" s="240"/>
      <c r="S389" s="240" t="s">
        <v>315</v>
      </c>
      <c r="T389" s="241" t="s">
        <v>264</v>
      </c>
      <c r="U389" s="222">
        <v>0</v>
      </c>
      <c r="V389" s="222">
        <f>ROUND(E389*U389,2)</f>
        <v>0</v>
      </c>
      <c r="W389" s="222"/>
      <c r="X389" s="222" t="s">
        <v>285</v>
      </c>
      <c r="Y389" s="212"/>
      <c r="Z389" s="212"/>
      <c r="AA389" s="212"/>
      <c r="AB389" s="212"/>
      <c r="AC389" s="212"/>
      <c r="AD389" s="212"/>
      <c r="AE389" s="212"/>
      <c r="AF389" s="212"/>
      <c r="AG389" s="212" t="s">
        <v>286</v>
      </c>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1" x14ac:dyDescent="0.25">
      <c r="A390" s="219"/>
      <c r="B390" s="220"/>
      <c r="C390" s="268" t="s">
        <v>713</v>
      </c>
      <c r="D390" s="259"/>
      <c r="E390" s="260">
        <v>2</v>
      </c>
      <c r="F390" s="222"/>
      <c r="G390" s="222"/>
      <c r="H390" s="222"/>
      <c r="I390" s="222"/>
      <c r="J390" s="222"/>
      <c r="K390" s="222"/>
      <c r="L390" s="222"/>
      <c r="M390" s="222"/>
      <c r="N390" s="222"/>
      <c r="O390" s="222"/>
      <c r="P390" s="222"/>
      <c r="Q390" s="222"/>
      <c r="R390" s="222"/>
      <c r="S390" s="222"/>
      <c r="T390" s="222"/>
      <c r="U390" s="222"/>
      <c r="V390" s="222"/>
      <c r="W390" s="222"/>
      <c r="X390" s="222"/>
      <c r="Y390" s="212"/>
      <c r="Z390" s="212"/>
      <c r="AA390" s="212"/>
      <c r="AB390" s="212"/>
      <c r="AC390" s="212"/>
      <c r="AD390" s="212"/>
      <c r="AE390" s="212"/>
      <c r="AF390" s="212"/>
      <c r="AG390" s="212" t="s">
        <v>290</v>
      </c>
      <c r="AH390" s="212">
        <v>0</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ht="20.399999999999999" outlineLevel="1" x14ac:dyDescent="0.25">
      <c r="A391" s="235">
        <v>104</v>
      </c>
      <c r="B391" s="236" t="s">
        <v>714</v>
      </c>
      <c r="C391" s="253" t="s">
        <v>715</v>
      </c>
      <c r="D391" s="237" t="s">
        <v>335</v>
      </c>
      <c r="E391" s="238">
        <v>42</v>
      </c>
      <c r="F391" s="239"/>
      <c r="G391" s="240">
        <f>ROUND(E391*F391,2)</f>
        <v>0</v>
      </c>
      <c r="H391" s="239"/>
      <c r="I391" s="240">
        <f>ROUND(E391*H391,2)</f>
        <v>0</v>
      </c>
      <c r="J391" s="239"/>
      <c r="K391" s="240">
        <f>ROUND(E391*J391,2)</f>
        <v>0</v>
      </c>
      <c r="L391" s="240">
        <v>21</v>
      </c>
      <c r="M391" s="240">
        <f>G391*(1+L391/100)</f>
        <v>0</v>
      </c>
      <c r="N391" s="240">
        <v>0</v>
      </c>
      <c r="O391" s="240">
        <f>ROUND(E391*N391,2)</f>
        <v>0</v>
      </c>
      <c r="P391" s="240">
        <v>0</v>
      </c>
      <c r="Q391" s="240">
        <f>ROUND(E391*P391,2)</f>
        <v>0</v>
      </c>
      <c r="R391" s="240"/>
      <c r="S391" s="240" t="s">
        <v>315</v>
      </c>
      <c r="T391" s="241" t="s">
        <v>264</v>
      </c>
      <c r="U391" s="222">
        <v>0</v>
      </c>
      <c r="V391" s="222">
        <f>ROUND(E391*U391,2)</f>
        <v>0</v>
      </c>
      <c r="W391" s="222"/>
      <c r="X391" s="222" t="s">
        <v>285</v>
      </c>
      <c r="Y391" s="212"/>
      <c r="Z391" s="212"/>
      <c r="AA391" s="212"/>
      <c r="AB391" s="212"/>
      <c r="AC391" s="212"/>
      <c r="AD391" s="212"/>
      <c r="AE391" s="212"/>
      <c r="AF391" s="212"/>
      <c r="AG391" s="212" t="s">
        <v>286</v>
      </c>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1" x14ac:dyDescent="0.25">
      <c r="A392" s="219"/>
      <c r="B392" s="220"/>
      <c r="C392" s="268" t="s">
        <v>716</v>
      </c>
      <c r="D392" s="259"/>
      <c r="E392" s="260">
        <v>42</v>
      </c>
      <c r="F392" s="222"/>
      <c r="G392" s="222"/>
      <c r="H392" s="222"/>
      <c r="I392" s="222"/>
      <c r="J392" s="222"/>
      <c r="K392" s="222"/>
      <c r="L392" s="222"/>
      <c r="M392" s="222"/>
      <c r="N392" s="222"/>
      <c r="O392" s="222"/>
      <c r="P392" s="222"/>
      <c r="Q392" s="222"/>
      <c r="R392" s="222"/>
      <c r="S392" s="222"/>
      <c r="T392" s="222"/>
      <c r="U392" s="222"/>
      <c r="V392" s="222"/>
      <c r="W392" s="222"/>
      <c r="X392" s="222"/>
      <c r="Y392" s="212"/>
      <c r="Z392" s="212"/>
      <c r="AA392" s="212"/>
      <c r="AB392" s="212"/>
      <c r="AC392" s="212"/>
      <c r="AD392" s="212"/>
      <c r="AE392" s="212"/>
      <c r="AF392" s="212"/>
      <c r="AG392" s="212" t="s">
        <v>290</v>
      </c>
      <c r="AH392" s="212">
        <v>0</v>
      </c>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ht="20.399999999999999" outlineLevel="1" x14ac:dyDescent="0.25">
      <c r="A393" s="235">
        <v>105</v>
      </c>
      <c r="B393" s="236" t="s">
        <v>717</v>
      </c>
      <c r="C393" s="253" t="s">
        <v>718</v>
      </c>
      <c r="D393" s="237" t="s">
        <v>335</v>
      </c>
      <c r="E393" s="238">
        <v>2</v>
      </c>
      <c r="F393" s="239"/>
      <c r="G393" s="240">
        <f>ROUND(E393*F393,2)</f>
        <v>0</v>
      </c>
      <c r="H393" s="239"/>
      <c r="I393" s="240">
        <f>ROUND(E393*H393,2)</f>
        <v>0</v>
      </c>
      <c r="J393" s="239"/>
      <c r="K393" s="240">
        <f>ROUND(E393*J393,2)</f>
        <v>0</v>
      </c>
      <c r="L393" s="240">
        <v>21</v>
      </c>
      <c r="M393" s="240">
        <f>G393*(1+L393/100)</f>
        <v>0</v>
      </c>
      <c r="N393" s="240">
        <v>0</v>
      </c>
      <c r="O393" s="240">
        <f>ROUND(E393*N393,2)</f>
        <v>0</v>
      </c>
      <c r="P393" s="240">
        <v>0</v>
      </c>
      <c r="Q393" s="240">
        <f>ROUND(E393*P393,2)</f>
        <v>0</v>
      </c>
      <c r="R393" s="240"/>
      <c r="S393" s="240" t="s">
        <v>315</v>
      </c>
      <c r="T393" s="241" t="s">
        <v>264</v>
      </c>
      <c r="U393" s="222">
        <v>0</v>
      </c>
      <c r="V393" s="222">
        <f>ROUND(E393*U393,2)</f>
        <v>0</v>
      </c>
      <c r="W393" s="222"/>
      <c r="X393" s="222" t="s">
        <v>285</v>
      </c>
      <c r="Y393" s="212"/>
      <c r="Z393" s="212"/>
      <c r="AA393" s="212"/>
      <c r="AB393" s="212"/>
      <c r="AC393" s="212"/>
      <c r="AD393" s="212"/>
      <c r="AE393" s="212"/>
      <c r="AF393" s="212"/>
      <c r="AG393" s="212" t="s">
        <v>286</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1" x14ac:dyDescent="0.25">
      <c r="A394" s="219"/>
      <c r="B394" s="220"/>
      <c r="C394" s="268" t="s">
        <v>719</v>
      </c>
      <c r="D394" s="259"/>
      <c r="E394" s="260">
        <v>2</v>
      </c>
      <c r="F394" s="222"/>
      <c r="G394" s="222"/>
      <c r="H394" s="222"/>
      <c r="I394" s="222"/>
      <c r="J394" s="222"/>
      <c r="K394" s="222"/>
      <c r="L394" s="222"/>
      <c r="M394" s="222"/>
      <c r="N394" s="222"/>
      <c r="O394" s="222"/>
      <c r="P394" s="222"/>
      <c r="Q394" s="222"/>
      <c r="R394" s="222"/>
      <c r="S394" s="222"/>
      <c r="T394" s="222"/>
      <c r="U394" s="222"/>
      <c r="V394" s="222"/>
      <c r="W394" s="222"/>
      <c r="X394" s="222"/>
      <c r="Y394" s="212"/>
      <c r="Z394" s="212"/>
      <c r="AA394" s="212"/>
      <c r="AB394" s="212"/>
      <c r="AC394" s="212"/>
      <c r="AD394" s="212"/>
      <c r="AE394" s="212"/>
      <c r="AF394" s="212"/>
      <c r="AG394" s="212" t="s">
        <v>290</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ht="20.399999999999999" outlineLevel="1" x14ac:dyDescent="0.25">
      <c r="A395" s="235">
        <v>106</v>
      </c>
      <c r="B395" s="236" t="s">
        <v>720</v>
      </c>
      <c r="C395" s="253" t="s">
        <v>721</v>
      </c>
      <c r="D395" s="237" t="s">
        <v>335</v>
      </c>
      <c r="E395" s="238">
        <v>2</v>
      </c>
      <c r="F395" s="239"/>
      <c r="G395" s="240">
        <f>ROUND(E395*F395,2)</f>
        <v>0</v>
      </c>
      <c r="H395" s="239"/>
      <c r="I395" s="240">
        <f>ROUND(E395*H395,2)</f>
        <v>0</v>
      </c>
      <c r="J395" s="239"/>
      <c r="K395" s="240">
        <f>ROUND(E395*J395,2)</f>
        <v>0</v>
      </c>
      <c r="L395" s="240">
        <v>21</v>
      </c>
      <c r="M395" s="240">
        <f>G395*(1+L395/100)</f>
        <v>0</v>
      </c>
      <c r="N395" s="240">
        <v>0</v>
      </c>
      <c r="O395" s="240">
        <f>ROUND(E395*N395,2)</f>
        <v>0</v>
      </c>
      <c r="P395" s="240">
        <v>0</v>
      </c>
      <c r="Q395" s="240">
        <f>ROUND(E395*P395,2)</f>
        <v>0</v>
      </c>
      <c r="R395" s="240"/>
      <c r="S395" s="240" t="s">
        <v>315</v>
      </c>
      <c r="T395" s="241" t="s">
        <v>264</v>
      </c>
      <c r="U395" s="222">
        <v>0</v>
      </c>
      <c r="V395" s="222">
        <f>ROUND(E395*U395,2)</f>
        <v>0</v>
      </c>
      <c r="W395" s="222"/>
      <c r="X395" s="222" t="s">
        <v>285</v>
      </c>
      <c r="Y395" s="212"/>
      <c r="Z395" s="212"/>
      <c r="AA395" s="212"/>
      <c r="AB395" s="212"/>
      <c r="AC395" s="212"/>
      <c r="AD395" s="212"/>
      <c r="AE395" s="212"/>
      <c r="AF395" s="212"/>
      <c r="AG395" s="212" t="s">
        <v>286</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1" x14ac:dyDescent="0.25">
      <c r="A396" s="219"/>
      <c r="B396" s="220"/>
      <c r="C396" s="268" t="s">
        <v>722</v>
      </c>
      <c r="D396" s="259"/>
      <c r="E396" s="260">
        <v>2</v>
      </c>
      <c r="F396" s="222"/>
      <c r="G396" s="222"/>
      <c r="H396" s="222"/>
      <c r="I396" s="222"/>
      <c r="J396" s="222"/>
      <c r="K396" s="222"/>
      <c r="L396" s="222"/>
      <c r="M396" s="222"/>
      <c r="N396" s="222"/>
      <c r="O396" s="222"/>
      <c r="P396" s="222"/>
      <c r="Q396" s="222"/>
      <c r="R396" s="222"/>
      <c r="S396" s="222"/>
      <c r="T396" s="222"/>
      <c r="U396" s="222"/>
      <c r="V396" s="222"/>
      <c r="W396" s="222"/>
      <c r="X396" s="222"/>
      <c r="Y396" s="212"/>
      <c r="Z396" s="212"/>
      <c r="AA396" s="212"/>
      <c r="AB396" s="212"/>
      <c r="AC396" s="212"/>
      <c r="AD396" s="212"/>
      <c r="AE396" s="212"/>
      <c r="AF396" s="212"/>
      <c r="AG396" s="212" t="s">
        <v>290</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ht="20.399999999999999" outlineLevel="1" x14ac:dyDescent="0.25">
      <c r="A397" s="235">
        <v>107</v>
      </c>
      <c r="B397" s="236" t="s">
        <v>723</v>
      </c>
      <c r="C397" s="253" t="s">
        <v>724</v>
      </c>
      <c r="D397" s="237" t="s">
        <v>335</v>
      </c>
      <c r="E397" s="238">
        <v>2</v>
      </c>
      <c r="F397" s="239"/>
      <c r="G397" s="240">
        <f>ROUND(E397*F397,2)</f>
        <v>0</v>
      </c>
      <c r="H397" s="239"/>
      <c r="I397" s="240">
        <f>ROUND(E397*H397,2)</f>
        <v>0</v>
      </c>
      <c r="J397" s="239"/>
      <c r="K397" s="240">
        <f>ROUND(E397*J397,2)</f>
        <v>0</v>
      </c>
      <c r="L397" s="240">
        <v>21</v>
      </c>
      <c r="M397" s="240">
        <f>G397*(1+L397/100)</f>
        <v>0</v>
      </c>
      <c r="N397" s="240">
        <v>0</v>
      </c>
      <c r="O397" s="240">
        <f>ROUND(E397*N397,2)</f>
        <v>0</v>
      </c>
      <c r="P397" s="240">
        <v>0</v>
      </c>
      <c r="Q397" s="240">
        <f>ROUND(E397*P397,2)</f>
        <v>0</v>
      </c>
      <c r="R397" s="240"/>
      <c r="S397" s="240" t="s">
        <v>315</v>
      </c>
      <c r="T397" s="241" t="s">
        <v>264</v>
      </c>
      <c r="U397" s="222">
        <v>0</v>
      </c>
      <c r="V397" s="222">
        <f>ROUND(E397*U397,2)</f>
        <v>0</v>
      </c>
      <c r="W397" s="222"/>
      <c r="X397" s="222" t="s">
        <v>285</v>
      </c>
      <c r="Y397" s="212"/>
      <c r="Z397" s="212"/>
      <c r="AA397" s="212"/>
      <c r="AB397" s="212"/>
      <c r="AC397" s="212"/>
      <c r="AD397" s="212"/>
      <c r="AE397" s="212"/>
      <c r="AF397" s="212"/>
      <c r="AG397" s="212" t="s">
        <v>286</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1" x14ac:dyDescent="0.25">
      <c r="A398" s="219"/>
      <c r="B398" s="220"/>
      <c r="C398" s="268" t="s">
        <v>725</v>
      </c>
      <c r="D398" s="259"/>
      <c r="E398" s="260">
        <v>2</v>
      </c>
      <c r="F398" s="222"/>
      <c r="G398" s="222"/>
      <c r="H398" s="222"/>
      <c r="I398" s="222"/>
      <c r="J398" s="222"/>
      <c r="K398" s="222"/>
      <c r="L398" s="222"/>
      <c r="M398" s="222"/>
      <c r="N398" s="222"/>
      <c r="O398" s="222"/>
      <c r="P398" s="222"/>
      <c r="Q398" s="222"/>
      <c r="R398" s="222"/>
      <c r="S398" s="222"/>
      <c r="T398" s="222"/>
      <c r="U398" s="222"/>
      <c r="V398" s="222"/>
      <c r="W398" s="222"/>
      <c r="X398" s="222"/>
      <c r="Y398" s="212"/>
      <c r="Z398" s="212"/>
      <c r="AA398" s="212"/>
      <c r="AB398" s="212"/>
      <c r="AC398" s="212"/>
      <c r="AD398" s="212"/>
      <c r="AE398" s="212"/>
      <c r="AF398" s="212"/>
      <c r="AG398" s="212" t="s">
        <v>290</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ht="20.399999999999999" outlineLevel="1" x14ac:dyDescent="0.25">
      <c r="A399" s="235">
        <v>108</v>
      </c>
      <c r="B399" s="236" t="s">
        <v>726</v>
      </c>
      <c r="C399" s="253" t="s">
        <v>727</v>
      </c>
      <c r="D399" s="237" t="s">
        <v>335</v>
      </c>
      <c r="E399" s="238">
        <v>2</v>
      </c>
      <c r="F399" s="239"/>
      <c r="G399" s="240">
        <f>ROUND(E399*F399,2)</f>
        <v>0</v>
      </c>
      <c r="H399" s="239"/>
      <c r="I399" s="240">
        <f>ROUND(E399*H399,2)</f>
        <v>0</v>
      </c>
      <c r="J399" s="239"/>
      <c r="K399" s="240">
        <f>ROUND(E399*J399,2)</f>
        <v>0</v>
      </c>
      <c r="L399" s="240">
        <v>21</v>
      </c>
      <c r="M399" s="240">
        <f>G399*(1+L399/100)</f>
        <v>0</v>
      </c>
      <c r="N399" s="240">
        <v>0</v>
      </c>
      <c r="O399" s="240">
        <f>ROUND(E399*N399,2)</f>
        <v>0</v>
      </c>
      <c r="P399" s="240">
        <v>0</v>
      </c>
      <c r="Q399" s="240">
        <f>ROUND(E399*P399,2)</f>
        <v>0</v>
      </c>
      <c r="R399" s="240"/>
      <c r="S399" s="240" t="s">
        <v>315</v>
      </c>
      <c r="T399" s="241" t="s">
        <v>264</v>
      </c>
      <c r="U399" s="222">
        <v>0</v>
      </c>
      <c r="V399" s="222">
        <f>ROUND(E399*U399,2)</f>
        <v>0</v>
      </c>
      <c r="W399" s="222"/>
      <c r="X399" s="222" t="s">
        <v>285</v>
      </c>
      <c r="Y399" s="212"/>
      <c r="Z399" s="212"/>
      <c r="AA399" s="212"/>
      <c r="AB399" s="212"/>
      <c r="AC399" s="212"/>
      <c r="AD399" s="212"/>
      <c r="AE399" s="212"/>
      <c r="AF399" s="212"/>
      <c r="AG399" s="212" t="s">
        <v>286</v>
      </c>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1" x14ac:dyDescent="0.25">
      <c r="A400" s="219"/>
      <c r="B400" s="220"/>
      <c r="C400" s="268" t="s">
        <v>728</v>
      </c>
      <c r="D400" s="259"/>
      <c r="E400" s="260">
        <v>2</v>
      </c>
      <c r="F400" s="222"/>
      <c r="G400" s="222"/>
      <c r="H400" s="222"/>
      <c r="I400" s="222"/>
      <c r="J400" s="222"/>
      <c r="K400" s="222"/>
      <c r="L400" s="222"/>
      <c r="M400" s="222"/>
      <c r="N400" s="222"/>
      <c r="O400" s="222"/>
      <c r="P400" s="222"/>
      <c r="Q400" s="222"/>
      <c r="R400" s="222"/>
      <c r="S400" s="222"/>
      <c r="T400" s="222"/>
      <c r="U400" s="222"/>
      <c r="V400" s="222"/>
      <c r="W400" s="222"/>
      <c r="X400" s="222"/>
      <c r="Y400" s="212"/>
      <c r="Z400" s="212"/>
      <c r="AA400" s="212"/>
      <c r="AB400" s="212"/>
      <c r="AC400" s="212"/>
      <c r="AD400" s="212"/>
      <c r="AE400" s="212"/>
      <c r="AF400" s="212"/>
      <c r="AG400" s="212" t="s">
        <v>290</v>
      </c>
      <c r="AH400" s="212">
        <v>0</v>
      </c>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1" x14ac:dyDescent="0.25">
      <c r="A401" s="235">
        <v>109</v>
      </c>
      <c r="B401" s="236" t="s">
        <v>729</v>
      </c>
      <c r="C401" s="253" t="s">
        <v>730</v>
      </c>
      <c r="D401" s="237" t="s">
        <v>335</v>
      </c>
      <c r="E401" s="238">
        <v>2</v>
      </c>
      <c r="F401" s="239"/>
      <c r="G401" s="240">
        <f>ROUND(E401*F401,2)</f>
        <v>0</v>
      </c>
      <c r="H401" s="239"/>
      <c r="I401" s="240">
        <f>ROUND(E401*H401,2)</f>
        <v>0</v>
      </c>
      <c r="J401" s="239"/>
      <c r="K401" s="240">
        <f>ROUND(E401*J401,2)</f>
        <v>0</v>
      </c>
      <c r="L401" s="240">
        <v>21</v>
      </c>
      <c r="M401" s="240">
        <f>G401*(1+L401/100)</f>
        <v>0</v>
      </c>
      <c r="N401" s="240">
        <v>0</v>
      </c>
      <c r="O401" s="240">
        <f>ROUND(E401*N401,2)</f>
        <v>0</v>
      </c>
      <c r="P401" s="240">
        <v>0</v>
      </c>
      <c r="Q401" s="240">
        <f>ROUND(E401*P401,2)</f>
        <v>0</v>
      </c>
      <c r="R401" s="240"/>
      <c r="S401" s="240" t="s">
        <v>315</v>
      </c>
      <c r="T401" s="241" t="s">
        <v>264</v>
      </c>
      <c r="U401" s="222">
        <v>0</v>
      </c>
      <c r="V401" s="222">
        <f>ROUND(E401*U401,2)</f>
        <v>0</v>
      </c>
      <c r="W401" s="222"/>
      <c r="X401" s="222" t="s">
        <v>285</v>
      </c>
      <c r="Y401" s="212"/>
      <c r="Z401" s="212"/>
      <c r="AA401" s="212"/>
      <c r="AB401" s="212"/>
      <c r="AC401" s="212"/>
      <c r="AD401" s="212"/>
      <c r="AE401" s="212"/>
      <c r="AF401" s="212"/>
      <c r="AG401" s="212" t="s">
        <v>286</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1" x14ac:dyDescent="0.25">
      <c r="A402" s="219"/>
      <c r="B402" s="220"/>
      <c r="C402" s="268" t="s">
        <v>731</v>
      </c>
      <c r="D402" s="259"/>
      <c r="E402" s="260">
        <v>2</v>
      </c>
      <c r="F402" s="222"/>
      <c r="G402" s="222"/>
      <c r="H402" s="222"/>
      <c r="I402" s="222"/>
      <c r="J402" s="222"/>
      <c r="K402" s="222"/>
      <c r="L402" s="222"/>
      <c r="M402" s="222"/>
      <c r="N402" s="222"/>
      <c r="O402" s="222"/>
      <c r="P402" s="222"/>
      <c r="Q402" s="222"/>
      <c r="R402" s="222"/>
      <c r="S402" s="222"/>
      <c r="T402" s="222"/>
      <c r="U402" s="222"/>
      <c r="V402" s="222"/>
      <c r="W402" s="222"/>
      <c r="X402" s="222"/>
      <c r="Y402" s="212"/>
      <c r="Z402" s="212"/>
      <c r="AA402" s="212"/>
      <c r="AB402" s="212"/>
      <c r="AC402" s="212"/>
      <c r="AD402" s="212"/>
      <c r="AE402" s="212"/>
      <c r="AF402" s="212"/>
      <c r="AG402" s="212" t="s">
        <v>290</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1" x14ac:dyDescent="0.25">
      <c r="A403" s="219">
        <v>110</v>
      </c>
      <c r="B403" s="220" t="s">
        <v>732</v>
      </c>
      <c r="C403" s="273" t="s">
        <v>733</v>
      </c>
      <c r="D403" s="221" t="s">
        <v>0</v>
      </c>
      <c r="E403" s="266"/>
      <c r="F403" s="223"/>
      <c r="G403" s="222">
        <f>ROUND(E403*F403,2)</f>
        <v>0</v>
      </c>
      <c r="H403" s="223"/>
      <c r="I403" s="222">
        <f>ROUND(E403*H403,2)</f>
        <v>0</v>
      </c>
      <c r="J403" s="223"/>
      <c r="K403" s="222">
        <f>ROUND(E403*J403,2)</f>
        <v>0</v>
      </c>
      <c r="L403" s="222">
        <v>21</v>
      </c>
      <c r="M403" s="222">
        <f>G403*(1+L403/100)</f>
        <v>0</v>
      </c>
      <c r="N403" s="222">
        <v>0</v>
      </c>
      <c r="O403" s="222">
        <f>ROUND(E403*N403,2)</f>
        <v>0</v>
      </c>
      <c r="P403" s="222">
        <v>0</v>
      </c>
      <c r="Q403" s="222">
        <f>ROUND(E403*P403,2)</f>
        <v>0</v>
      </c>
      <c r="R403" s="222" t="s">
        <v>628</v>
      </c>
      <c r="S403" s="222" t="s">
        <v>263</v>
      </c>
      <c r="T403" s="222" t="s">
        <v>263</v>
      </c>
      <c r="U403" s="222">
        <v>0</v>
      </c>
      <c r="V403" s="222">
        <f>ROUND(E403*U403,2)</f>
        <v>0</v>
      </c>
      <c r="W403" s="222"/>
      <c r="X403" s="222" t="s">
        <v>658</v>
      </c>
      <c r="Y403" s="212"/>
      <c r="Z403" s="212"/>
      <c r="AA403" s="212"/>
      <c r="AB403" s="212"/>
      <c r="AC403" s="212"/>
      <c r="AD403" s="212"/>
      <c r="AE403" s="212"/>
      <c r="AF403" s="212"/>
      <c r="AG403" s="212" t="s">
        <v>659</v>
      </c>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1" x14ac:dyDescent="0.25">
      <c r="A404" s="219"/>
      <c r="B404" s="220"/>
      <c r="C404" s="270" t="s">
        <v>689</v>
      </c>
      <c r="D404" s="265"/>
      <c r="E404" s="265"/>
      <c r="F404" s="265"/>
      <c r="G404" s="265"/>
      <c r="H404" s="222"/>
      <c r="I404" s="222"/>
      <c r="J404" s="222"/>
      <c r="K404" s="222"/>
      <c r="L404" s="222"/>
      <c r="M404" s="222"/>
      <c r="N404" s="222"/>
      <c r="O404" s="222"/>
      <c r="P404" s="222"/>
      <c r="Q404" s="222"/>
      <c r="R404" s="222"/>
      <c r="S404" s="222"/>
      <c r="T404" s="222"/>
      <c r="U404" s="222"/>
      <c r="V404" s="222"/>
      <c r="W404" s="222"/>
      <c r="X404" s="222"/>
      <c r="Y404" s="212"/>
      <c r="Z404" s="212"/>
      <c r="AA404" s="212"/>
      <c r="AB404" s="212"/>
      <c r="AC404" s="212"/>
      <c r="AD404" s="212"/>
      <c r="AE404" s="212"/>
      <c r="AF404" s="212"/>
      <c r="AG404" s="212" t="s">
        <v>288</v>
      </c>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x14ac:dyDescent="0.25">
      <c r="A405" s="225" t="s">
        <v>258</v>
      </c>
      <c r="B405" s="226" t="s">
        <v>216</v>
      </c>
      <c r="C405" s="252" t="s">
        <v>217</v>
      </c>
      <c r="D405" s="227"/>
      <c r="E405" s="228"/>
      <c r="F405" s="229"/>
      <c r="G405" s="229">
        <f>SUMIF(AG406:AG414,"&lt;&gt;NOR",G406:G414)</f>
        <v>0</v>
      </c>
      <c r="H405" s="229"/>
      <c r="I405" s="229">
        <f>SUM(I406:I414)</f>
        <v>0</v>
      </c>
      <c r="J405" s="229"/>
      <c r="K405" s="229">
        <f>SUM(K406:K414)</f>
        <v>0</v>
      </c>
      <c r="L405" s="229"/>
      <c r="M405" s="229">
        <f>SUM(M406:M414)</f>
        <v>0</v>
      </c>
      <c r="N405" s="229"/>
      <c r="O405" s="229">
        <f>SUM(O406:O414)</f>
        <v>1.55</v>
      </c>
      <c r="P405" s="229"/>
      <c r="Q405" s="229">
        <f>SUM(Q406:Q414)</f>
        <v>0</v>
      </c>
      <c r="R405" s="229"/>
      <c r="S405" s="229"/>
      <c r="T405" s="230"/>
      <c r="U405" s="224"/>
      <c r="V405" s="224">
        <f>SUM(V406:V414)</f>
        <v>346.15</v>
      </c>
      <c r="W405" s="224"/>
      <c r="X405" s="224"/>
      <c r="AG405" t="s">
        <v>259</v>
      </c>
    </row>
    <row r="406" spans="1:60" outlineLevel="1" x14ac:dyDescent="0.25">
      <c r="A406" s="244">
        <v>111</v>
      </c>
      <c r="B406" s="245" t="s">
        <v>734</v>
      </c>
      <c r="C406" s="255" t="s">
        <v>735</v>
      </c>
      <c r="D406" s="246" t="s">
        <v>309</v>
      </c>
      <c r="E406" s="247">
        <v>307.8</v>
      </c>
      <c r="F406" s="248"/>
      <c r="G406" s="249">
        <f>ROUND(E406*F406,2)</f>
        <v>0</v>
      </c>
      <c r="H406" s="248"/>
      <c r="I406" s="249">
        <f>ROUND(E406*H406,2)</f>
        <v>0</v>
      </c>
      <c r="J406" s="248"/>
      <c r="K406" s="249">
        <f>ROUND(E406*J406,2)</f>
        <v>0</v>
      </c>
      <c r="L406" s="249">
        <v>21</v>
      </c>
      <c r="M406" s="249">
        <f>G406*(1+L406/100)</f>
        <v>0</v>
      </c>
      <c r="N406" s="249">
        <v>0</v>
      </c>
      <c r="O406" s="249">
        <f>ROUND(E406*N406,2)</f>
        <v>0</v>
      </c>
      <c r="P406" s="249">
        <v>0</v>
      </c>
      <c r="Q406" s="249">
        <f>ROUND(E406*P406,2)</f>
        <v>0</v>
      </c>
      <c r="R406" s="249" t="s">
        <v>736</v>
      </c>
      <c r="S406" s="249" t="s">
        <v>263</v>
      </c>
      <c r="T406" s="250" t="s">
        <v>263</v>
      </c>
      <c r="U406" s="222">
        <v>0.05</v>
      </c>
      <c r="V406" s="222">
        <f>ROUND(E406*U406,2)</f>
        <v>15.39</v>
      </c>
      <c r="W406" s="222"/>
      <c r="X406" s="222" t="s">
        <v>285</v>
      </c>
      <c r="Y406" s="212"/>
      <c r="Z406" s="212"/>
      <c r="AA406" s="212"/>
      <c r="AB406" s="212"/>
      <c r="AC406" s="212"/>
      <c r="AD406" s="212"/>
      <c r="AE406" s="212"/>
      <c r="AF406" s="212"/>
      <c r="AG406" s="212" t="s">
        <v>737</v>
      </c>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ht="20.399999999999999" outlineLevel="1" x14ac:dyDescent="0.25">
      <c r="A407" s="235">
        <v>112</v>
      </c>
      <c r="B407" s="236" t="s">
        <v>738</v>
      </c>
      <c r="C407" s="253" t="s">
        <v>739</v>
      </c>
      <c r="D407" s="237" t="s">
        <v>309</v>
      </c>
      <c r="E407" s="238">
        <v>307.8</v>
      </c>
      <c r="F407" s="239"/>
      <c r="G407" s="240">
        <f>ROUND(E407*F407,2)</f>
        <v>0</v>
      </c>
      <c r="H407" s="239"/>
      <c r="I407" s="240">
        <f>ROUND(E407*H407,2)</f>
        <v>0</v>
      </c>
      <c r="J407" s="239"/>
      <c r="K407" s="240">
        <f>ROUND(E407*J407,2)</f>
        <v>0</v>
      </c>
      <c r="L407" s="240">
        <v>21</v>
      </c>
      <c r="M407" s="240">
        <f>G407*(1+L407/100)</f>
        <v>0</v>
      </c>
      <c r="N407" s="240">
        <v>5.0299999999999997E-3</v>
      </c>
      <c r="O407" s="240">
        <f>ROUND(E407*N407,2)</f>
        <v>1.55</v>
      </c>
      <c r="P407" s="240">
        <v>0</v>
      </c>
      <c r="Q407" s="240">
        <f>ROUND(E407*P407,2)</f>
        <v>0</v>
      </c>
      <c r="R407" s="240" t="s">
        <v>736</v>
      </c>
      <c r="S407" s="240" t="s">
        <v>263</v>
      </c>
      <c r="T407" s="241" t="s">
        <v>263</v>
      </c>
      <c r="U407" s="222">
        <v>1.0746</v>
      </c>
      <c r="V407" s="222">
        <f>ROUND(E407*U407,2)</f>
        <v>330.76</v>
      </c>
      <c r="W407" s="222"/>
      <c r="X407" s="222" t="s">
        <v>285</v>
      </c>
      <c r="Y407" s="212"/>
      <c r="Z407" s="212"/>
      <c r="AA407" s="212"/>
      <c r="AB407" s="212"/>
      <c r="AC407" s="212"/>
      <c r="AD407" s="212"/>
      <c r="AE407" s="212"/>
      <c r="AF407" s="212"/>
      <c r="AG407" s="212" t="s">
        <v>737</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1" x14ac:dyDescent="0.25">
      <c r="A408" s="219"/>
      <c r="B408" s="220"/>
      <c r="C408" s="268" t="s">
        <v>740</v>
      </c>
      <c r="D408" s="259"/>
      <c r="E408" s="260">
        <v>295.8</v>
      </c>
      <c r="F408" s="222"/>
      <c r="G408" s="222"/>
      <c r="H408" s="222"/>
      <c r="I408" s="222"/>
      <c r="J408" s="222"/>
      <c r="K408" s="222"/>
      <c r="L408" s="222"/>
      <c r="M408" s="222"/>
      <c r="N408" s="222"/>
      <c r="O408" s="222"/>
      <c r="P408" s="222"/>
      <c r="Q408" s="222"/>
      <c r="R408" s="222"/>
      <c r="S408" s="222"/>
      <c r="T408" s="222"/>
      <c r="U408" s="222"/>
      <c r="V408" s="222"/>
      <c r="W408" s="222"/>
      <c r="X408" s="222"/>
      <c r="Y408" s="212"/>
      <c r="Z408" s="212"/>
      <c r="AA408" s="212"/>
      <c r="AB408" s="212"/>
      <c r="AC408" s="212"/>
      <c r="AD408" s="212"/>
      <c r="AE408" s="212"/>
      <c r="AF408" s="212"/>
      <c r="AG408" s="212" t="s">
        <v>290</v>
      </c>
      <c r="AH408" s="212">
        <v>0</v>
      </c>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1" x14ac:dyDescent="0.25">
      <c r="A409" s="219"/>
      <c r="B409" s="220"/>
      <c r="C409" s="268" t="s">
        <v>741</v>
      </c>
      <c r="D409" s="259"/>
      <c r="E409" s="260">
        <v>-10.8</v>
      </c>
      <c r="F409" s="222"/>
      <c r="G409" s="222"/>
      <c r="H409" s="222"/>
      <c r="I409" s="222"/>
      <c r="J409" s="222"/>
      <c r="K409" s="222"/>
      <c r="L409" s="222"/>
      <c r="M409" s="222"/>
      <c r="N409" s="222"/>
      <c r="O409" s="222"/>
      <c r="P409" s="222"/>
      <c r="Q409" s="222"/>
      <c r="R409" s="222"/>
      <c r="S409" s="222"/>
      <c r="T409" s="222"/>
      <c r="U409" s="222"/>
      <c r="V409" s="222"/>
      <c r="W409" s="222"/>
      <c r="X409" s="222"/>
      <c r="Y409" s="212"/>
      <c r="Z409" s="212"/>
      <c r="AA409" s="212"/>
      <c r="AB409" s="212"/>
      <c r="AC409" s="212"/>
      <c r="AD409" s="212"/>
      <c r="AE409" s="212"/>
      <c r="AF409" s="212"/>
      <c r="AG409" s="212" t="s">
        <v>290</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1" x14ac:dyDescent="0.25">
      <c r="A410" s="219"/>
      <c r="B410" s="220"/>
      <c r="C410" s="268" t="s">
        <v>742</v>
      </c>
      <c r="D410" s="259"/>
      <c r="E410" s="260">
        <v>10.8</v>
      </c>
      <c r="F410" s="222"/>
      <c r="G410" s="222"/>
      <c r="H410" s="222"/>
      <c r="I410" s="222"/>
      <c r="J410" s="222"/>
      <c r="K410" s="222"/>
      <c r="L410" s="222"/>
      <c r="M410" s="222"/>
      <c r="N410" s="222"/>
      <c r="O410" s="222"/>
      <c r="P410" s="222"/>
      <c r="Q410" s="222"/>
      <c r="R410" s="222"/>
      <c r="S410" s="222"/>
      <c r="T410" s="222"/>
      <c r="U410" s="222"/>
      <c r="V410" s="222"/>
      <c r="W410" s="222"/>
      <c r="X410" s="222"/>
      <c r="Y410" s="212"/>
      <c r="Z410" s="212"/>
      <c r="AA410" s="212"/>
      <c r="AB410" s="212"/>
      <c r="AC410" s="212"/>
      <c r="AD410" s="212"/>
      <c r="AE410" s="212"/>
      <c r="AF410" s="212"/>
      <c r="AG410" s="212" t="s">
        <v>290</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1" x14ac:dyDescent="0.25">
      <c r="A411" s="219"/>
      <c r="B411" s="220"/>
      <c r="C411" s="268" t="s">
        <v>743</v>
      </c>
      <c r="D411" s="259"/>
      <c r="E411" s="260">
        <v>12</v>
      </c>
      <c r="F411" s="222"/>
      <c r="G411" s="222"/>
      <c r="H411" s="222"/>
      <c r="I411" s="222"/>
      <c r="J411" s="222"/>
      <c r="K411" s="222"/>
      <c r="L411" s="222"/>
      <c r="M411" s="222"/>
      <c r="N411" s="222"/>
      <c r="O411" s="222"/>
      <c r="P411" s="222"/>
      <c r="Q411" s="222"/>
      <c r="R411" s="222"/>
      <c r="S411" s="222"/>
      <c r="T411" s="222"/>
      <c r="U411" s="222"/>
      <c r="V411" s="222"/>
      <c r="W411" s="222"/>
      <c r="X411" s="222"/>
      <c r="Y411" s="212"/>
      <c r="Z411" s="212"/>
      <c r="AA411" s="212"/>
      <c r="AB411" s="212"/>
      <c r="AC411" s="212"/>
      <c r="AD411" s="212"/>
      <c r="AE411" s="212"/>
      <c r="AF411" s="212"/>
      <c r="AG411" s="212" t="s">
        <v>290</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1" x14ac:dyDescent="0.25">
      <c r="A412" s="235">
        <v>113</v>
      </c>
      <c r="B412" s="236" t="s">
        <v>744</v>
      </c>
      <c r="C412" s="253" t="s">
        <v>745</v>
      </c>
      <c r="D412" s="237" t="s">
        <v>309</v>
      </c>
      <c r="E412" s="238">
        <v>323.19</v>
      </c>
      <c r="F412" s="239"/>
      <c r="G412" s="240">
        <f>ROUND(E412*F412,2)</f>
        <v>0</v>
      </c>
      <c r="H412" s="239"/>
      <c r="I412" s="240">
        <f>ROUND(E412*H412,2)</f>
        <v>0</v>
      </c>
      <c r="J412" s="239"/>
      <c r="K412" s="240">
        <f>ROUND(E412*J412,2)</f>
        <v>0</v>
      </c>
      <c r="L412" s="240">
        <v>21</v>
      </c>
      <c r="M412" s="240">
        <f>G412*(1+L412/100)</f>
        <v>0</v>
      </c>
      <c r="N412" s="240">
        <v>0</v>
      </c>
      <c r="O412" s="240">
        <f>ROUND(E412*N412,2)</f>
        <v>0</v>
      </c>
      <c r="P412" s="240">
        <v>0</v>
      </c>
      <c r="Q412" s="240">
        <f>ROUND(E412*P412,2)</f>
        <v>0</v>
      </c>
      <c r="R412" s="240"/>
      <c r="S412" s="240" t="s">
        <v>315</v>
      </c>
      <c r="T412" s="241" t="s">
        <v>264</v>
      </c>
      <c r="U412" s="222">
        <v>0</v>
      </c>
      <c r="V412" s="222">
        <f>ROUND(E412*U412,2)</f>
        <v>0</v>
      </c>
      <c r="W412" s="222"/>
      <c r="X412" s="222" t="s">
        <v>515</v>
      </c>
      <c r="Y412" s="212"/>
      <c r="Z412" s="212"/>
      <c r="AA412" s="212"/>
      <c r="AB412" s="212"/>
      <c r="AC412" s="212"/>
      <c r="AD412" s="212"/>
      <c r="AE412" s="212"/>
      <c r="AF412" s="212"/>
      <c r="AG412" s="212" t="s">
        <v>746</v>
      </c>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1" x14ac:dyDescent="0.25">
      <c r="A413" s="219"/>
      <c r="B413" s="220"/>
      <c r="C413" s="268" t="s">
        <v>747</v>
      </c>
      <c r="D413" s="259"/>
      <c r="E413" s="260">
        <v>323.19</v>
      </c>
      <c r="F413" s="222"/>
      <c r="G413" s="222"/>
      <c r="H413" s="222"/>
      <c r="I413" s="222"/>
      <c r="J413" s="222"/>
      <c r="K413" s="222"/>
      <c r="L413" s="222"/>
      <c r="M413" s="222"/>
      <c r="N413" s="222"/>
      <c r="O413" s="222"/>
      <c r="P413" s="222"/>
      <c r="Q413" s="222"/>
      <c r="R413" s="222"/>
      <c r="S413" s="222"/>
      <c r="T413" s="222"/>
      <c r="U413" s="222"/>
      <c r="V413" s="222"/>
      <c r="W413" s="222"/>
      <c r="X413" s="222"/>
      <c r="Y413" s="212"/>
      <c r="Z413" s="212"/>
      <c r="AA413" s="212"/>
      <c r="AB413" s="212"/>
      <c r="AC413" s="212"/>
      <c r="AD413" s="212"/>
      <c r="AE413" s="212"/>
      <c r="AF413" s="212"/>
      <c r="AG413" s="212" t="s">
        <v>290</v>
      </c>
      <c r="AH413" s="212">
        <v>0</v>
      </c>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1" x14ac:dyDescent="0.25">
      <c r="A414" s="219">
        <v>114</v>
      </c>
      <c r="B414" s="220" t="s">
        <v>748</v>
      </c>
      <c r="C414" s="273" t="s">
        <v>749</v>
      </c>
      <c r="D414" s="221" t="s">
        <v>0</v>
      </c>
      <c r="E414" s="266"/>
      <c r="F414" s="223"/>
      <c r="G414" s="222">
        <f>ROUND(E414*F414,2)</f>
        <v>0</v>
      </c>
      <c r="H414" s="223"/>
      <c r="I414" s="222">
        <f>ROUND(E414*H414,2)</f>
        <v>0</v>
      </c>
      <c r="J414" s="223"/>
      <c r="K414" s="222">
        <f>ROUND(E414*J414,2)</f>
        <v>0</v>
      </c>
      <c r="L414" s="222">
        <v>21</v>
      </c>
      <c r="M414" s="222">
        <f>G414*(1+L414/100)</f>
        <v>0</v>
      </c>
      <c r="N414" s="222">
        <v>0</v>
      </c>
      <c r="O414" s="222">
        <f>ROUND(E414*N414,2)</f>
        <v>0</v>
      </c>
      <c r="P414" s="222">
        <v>0</v>
      </c>
      <c r="Q414" s="222">
        <f>ROUND(E414*P414,2)</f>
        <v>0</v>
      </c>
      <c r="R414" s="222" t="s">
        <v>736</v>
      </c>
      <c r="S414" s="222" t="s">
        <v>263</v>
      </c>
      <c r="T414" s="222" t="s">
        <v>263</v>
      </c>
      <c r="U414" s="222">
        <v>0</v>
      </c>
      <c r="V414" s="222">
        <f>ROUND(E414*U414,2)</f>
        <v>0</v>
      </c>
      <c r="W414" s="222"/>
      <c r="X414" s="222" t="s">
        <v>658</v>
      </c>
      <c r="Y414" s="212"/>
      <c r="Z414" s="212"/>
      <c r="AA414" s="212"/>
      <c r="AB414" s="212"/>
      <c r="AC414" s="212"/>
      <c r="AD414" s="212"/>
      <c r="AE414" s="212"/>
      <c r="AF414" s="212"/>
      <c r="AG414" s="212" t="s">
        <v>659</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x14ac:dyDescent="0.25">
      <c r="A415" s="225" t="s">
        <v>258</v>
      </c>
      <c r="B415" s="226" t="s">
        <v>218</v>
      </c>
      <c r="C415" s="252" t="s">
        <v>219</v>
      </c>
      <c r="D415" s="227"/>
      <c r="E415" s="228"/>
      <c r="F415" s="229"/>
      <c r="G415" s="229">
        <f>SUMIF(AG416:AG421,"&lt;&gt;NOR",G416:G421)</f>
        <v>0</v>
      </c>
      <c r="H415" s="229"/>
      <c r="I415" s="229">
        <f>SUM(I416:I421)</f>
        <v>0</v>
      </c>
      <c r="J415" s="229"/>
      <c r="K415" s="229">
        <f>SUM(K416:K421)</f>
        <v>0</v>
      </c>
      <c r="L415" s="229"/>
      <c r="M415" s="229">
        <f>SUM(M416:M421)</f>
        <v>0</v>
      </c>
      <c r="N415" s="229"/>
      <c r="O415" s="229">
        <f>SUM(O416:O421)</f>
        <v>0</v>
      </c>
      <c r="P415" s="229"/>
      <c r="Q415" s="229">
        <f>SUM(Q416:Q421)</f>
        <v>0</v>
      </c>
      <c r="R415" s="229"/>
      <c r="S415" s="229"/>
      <c r="T415" s="230"/>
      <c r="U415" s="224"/>
      <c r="V415" s="224">
        <f>SUM(V416:V421)</f>
        <v>128.9</v>
      </c>
      <c r="W415" s="224"/>
      <c r="X415" s="224"/>
      <c r="AG415" t="s">
        <v>259</v>
      </c>
    </row>
    <row r="416" spans="1:60" outlineLevel="1" x14ac:dyDescent="0.25">
      <c r="A416" s="235">
        <v>115</v>
      </c>
      <c r="B416" s="236" t="s">
        <v>750</v>
      </c>
      <c r="C416" s="253" t="s">
        <v>751</v>
      </c>
      <c r="D416" s="237" t="s">
        <v>309</v>
      </c>
      <c r="E416" s="238">
        <v>570.14</v>
      </c>
      <c r="F416" s="239"/>
      <c r="G416" s="240">
        <f>ROUND(E416*F416,2)</f>
        <v>0</v>
      </c>
      <c r="H416" s="239"/>
      <c r="I416" s="240">
        <f>ROUND(E416*H416,2)</f>
        <v>0</v>
      </c>
      <c r="J416" s="239"/>
      <c r="K416" s="240">
        <f>ROUND(E416*J416,2)</f>
        <v>0</v>
      </c>
      <c r="L416" s="240">
        <v>21</v>
      </c>
      <c r="M416" s="240">
        <f>G416*(1+L416/100)</f>
        <v>0</v>
      </c>
      <c r="N416" s="240">
        <v>0</v>
      </c>
      <c r="O416" s="240">
        <f>ROUND(E416*N416,2)</f>
        <v>0</v>
      </c>
      <c r="P416" s="240">
        <v>0</v>
      </c>
      <c r="Q416" s="240">
        <f>ROUND(E416*P416,2)</f>
        <v>0</v>
      </c>
      <c r="R416" s="240" t="s">
        <v>752</v>
      </c>
      <c r="S416" s="240" t="s">
        <v>263</v>
      </c>
      <c r="T416" s="241" t="s">
        <v>263</v>
      </c>
      <c r="U416" s="222">
        <v>4.3220000000000001E-2</v>
      </c>
      <c r="V416" s="222">
        <f>ROUND(E416*U416,2)</f>
        <v>24.64</v>
      </c>
      <c r="W416" s="222"/>
      <c r="X416" s="222" t="s">
        <v>285</v>
      </c>
      <c r="Y416" s="212"/>
      <c r="Z416" s="212"/>
      <c r="AA416" s="212"/>
      <c r="AB416" s="212"/>
      <c r="AC416" s="212"/>
      <c r="AD416" s="212"/>
      <c r="AE416" s="212"/>
      <c r="AF416" s="212"/>
      <c r="AG416" s="212" t="s">
        <v>286</v>
      </c>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1" x14ac:dyDescent="0.25">
      <c r="A417" s="219"/>
      <c r="B417" s="220"/>
      <c r="C417" s="268" t="s">
        <v>410</v>
      </c>
      <c r="D417" s="259"/>
      <c r="E417" s="260">
        <v>598.32000000000005</v>
      </c>
      <c r="F417" s="222"/>
      <c r="G417" s="222"/>
      <c r="H417" s="222"/>
      <c r="I417" s="222"/>
      <c r="J417" s="222"/>
      <c r="K417" s="222"/>
      <c r="L417" s="222"/>
      <c r="M417" s="222"/>
      <c r="N417" s="222"/>
      <c r="O417" s="222"/>
      <c r="P417" s="222"/>
      <c r="Q417" s="222"/>
      <c r="R417" s="222"/>
      <c r="S417" s="222"/>
      <c r="T417" s="222"/>
      <c r="U417" s="222"/>
      <c r="V417" s="222"/>
      <c r="W417" s="222"/>
      <c r="X417" s="222"/>
      <c r="Y417" s="212"/>
      <c r="Z417" s="212"/>
      <c r="AA417" s="212"/>
      <c r="AB417" s="212"/>
      <c r="AC417" s="212"/>
      <c r="AD417" s="212"/>
      <c r="AE417" s="212"/>
      <c r="AF417" s="212"/>
      <c r="AG417" s="212" t="s">
        <v>290</v>
      </c>
      <c r="AH417" s="212">
        <v>0</v>
      </c>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1" x14ac:dyDescent="0.25">
      <c r="A418" s="219"/>
      <c r="B418" s="220"/>
      <c r="C418" s="268" t="s">
        <v>411</v>
      </c>
      <c r="D418" s="259"/>
      <c r="E418" s="260">
        <v>7.35</v>
      </c>
      <c r="F418" s="222"/>
      <c r="G418" s="222"/>
      <c r="H418" s="222"/>
      <c r="I418" s="222"/>
      <c r="J418" s="222"/>
      <c r="K418" s="222"/>
      <c r="L418" s="222"/>
      <c r="M418" s="222"/>
      <c r="N418" s="222"/>
      <c r="O418" s="222"/>
      <c r="P418" s="222"/>
      <c r="Q418" s="222"/>
      <c r="R418" s="222"/>
      <c r="S418" s="222"/>
      <c r="T418" s="222"/>
      <c r="U418" s="222"/>
      <c r="V418" s="222"/>
      <c r="W418" s="222"/>
      <c r="X418" s="222"/>
      <c r="Y418" s="212"/>
      <c r="Z418" s="212"/>
      <c r="AA418" s="212"/>
      <c r="AB418" s="212"/>
      <c r="AC418" s="212"/>
      <c r="AD418" s="212"/>
      <c r="AE418" s="212"/>
      <c r="AF418" s="212"/>
      <c r="AG418" s="212" t="s">
        <v>290</v>
      </c>
      <c r="AH418" s="212">
        <v>0</v>
      </c>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1" x14ac:dyDescent="0.25">
      <c r="A419" s="219"/>
      <c r="B419" s="220"/>
      <c r="C419" s="268" t="s">
        <v>412</v>
      </c>
      <c r="D419" s="259"/>
      <c r="E419" s="260">
        <v>-35.53</v>
      </c>
      <c r="F419" s="222"/>
      <c r="G419" s="222"/>
      <c r="H419" s="222"/>
      <c r="I419" s="222"/>
      <c r="J419" s="222"/>
      <c r="K419" s="222"/>
      <c r="L419" s="222"/>
      <c r="M419" s="222"/>
      <c r="N419" s="222"/>
      <c r="O419" s="222"/>
      <c r="P419" s="222"/>
      <c r="Q419" s="222"/>
      <c r="R419" s="222"/>
      <c r="S419" s="222"/>
      <c r="T419" s="222"/>
      <c r="U419" s="222"/>
      <c r="V419" s="222"/>
      <c r="W419" s="222"/>
      <c r="X419" s="222"/>
      <c r="Y419" s="212"/>
      <c r="Z419" s="212"/>
      <c r="AA419" s="212"/>
      <c r="AB419" s="212"/>
      <c r="AC419" s="212"/>
      <c r="AD419" s="212"/>
      <c r="AE419" s="212"/>
      <c r="AF419" s="212"/>
      <c r="AG419" s="212" t="s">
        <v>290</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ht="20.399999999999999" outlineLevel="1" x14ac:dyDescent="0.25">
      <c r="A420" s="235">
        <v>116</v>
      </c>
      <c r="B420" s="236" t="s">
        <v>753</v>
      </c>
      <c r="C420" s="253" t="s">
        <v>754</v>
      </c>
      <c r="D420" s="237" t="s">
        <v>309</v>
      </c>
      <c r="E420" s="238">
        <v>802.01</v>
      </c>
      <c r="F420" s="239"/>
      <c r="G420" s="240">
        <f>ROUND(E420*F420,2)</f>
        <v>0</v>
      </c>
      <c r="H420" s="239"/>
      <c r="I420" s="240">
        <f>ROUND(E420*H420,2)</f>
        <v>0</v>
      </c>
      <c r="J420" s="239"/>
      <c r="K420" s="240">
        <f>ROUND(E420*J420,2)</f>
        <v>0</v>
      </c>
      <c r="L420" s="240">
        <v>21</v>
      </c>
      <c r="M420" s="240">
        <f>G420*(1+L420/100)</f>
        <v>0</v>
      </c>
      <c r="N420" s="240">
        <v>0</v>
      </c>
      <c r="O420" s="240">
        <f>ROUND(E420*N420,2)</f>
        <v>0</v>
      </c>
      <c r="P420" s="240">
        <v>0</v>
      </c>
      <c r="Q420" s="240">
        <f>ROUND(E420*P420,2)</f>
        <v>0</v>
      </c>
      <c r="R420" s="240" t="s">
        <v>752</v>
      </c>
      <c r="S420" s="240" t="s">
        <v>263</v>
      </c>
      <c r="T420" s="241" t="s">
        <v>263</v>
      </c>
      <c r="U420" s="222">
        <v>0.13</v>
      </c>
      <c r="V420" s="222">
        <f>ROUND(E420*U420,2)</f>
        <v>104.26</v>
      </c>
      <c r="W420" s="222"/>
      <c r="X420" s="222" t="s">
        <v>285</v>
      </c>
      <c r="Y420" s="212"/>
      <c r="Z420" s="212"/>
      <c r="AA420" s="212"/>
      <c r="AB420" s="212"/>
      <c r="AC420" s="212"/>
      <c r="AD420" s="212"/>
      <c r="AE420" s="212"/>
      <c r="AF420" s="212"/>
      <c r="AG420" s="212" t="s">
        <v>737</v>
      </c>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1" x14ac:dyDescent="0.25">
      <c r="A421" s="219"/>
      <c r="B421" s="220"/>
      <c r="C421" s="268" t="s">
        <v>755</v>
      </c>
      <c r="D421" s="259"/>
      <c r="E421" s="260">
        <v>802.01</v>
      </c>
      <c r="F421" s="222"/>
      <c r="G421" s="222"/>
      <c r="H421" s="222"/>
      <c r="I421" s="222"/>
      <c r="J421" s="222"/>
      <c r="K421" s="222"/>
      <c r="L421" s="222"/>
      <c r="M421" s="222"/>
      <c r="N421" s="222"/>
      <c r="O421" s="222"/>
      <c r="P421" s="222"/>
      <c r="Q421" s="222"/>
      <c r="R421" s="222"/>
      <c r="S421" s="222"/>
      <c r="T421" s="222"/>
      <c r="U421" s="222"/>
      <c r="V421" s="222"/>
      <c r="W421" s="222"/>
      <c r="X421" s="222"/>
      <c r="Y421" s="212"/>
      <c r="Z421" s="212"/>
      <c r="AA421" s="212"/>
      <c r="AB421" s="212"/>
      <c r="AC421" s="212"/>
      <c r="AD421" s="212"/>
      <c r="AE421" s="212"/>
      <c r="AF421" s="212"/>
      <c r="AG421" s="212" t="s">
        <v>290</v>
      </c>
      <c r="AH421" s="212">
        <v>0</v>
      </c>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x14ac:dyDescent="0.25">
      <c r="A422" s="3"/>
      <c r="B422" s="4"/>
      <c r="C422" s="256"/>
      <c r="D422" s="6"/>
      <c r="E422" s="3"/>
      <c r="F422" s="3"/>
      <c r="G422" s="3"/>
      <c r="H422" s="3"/>
      <c r="I422" s="3"/>
      <c r="J422" s="3"/>
      <c r="K422" s="3"/>
      <c r="L422" s="3"/>
      <c r="M422" s="3"/>
      <c r="N422" s="3"/>
      <c r="O422" s="3"/>
      <c r="P422" s="3"/>
      <c r="Q422" s="3"/>
      <c r="R422" s="3"/>
      <c r="S422" s="3"/>
      <c r="T422" s="3"/>
      <c r="U422" s="3"/>
      <c r="V422" s="3"/>
      <c r="W422" s="3"/>
      <c r="X422" s="3"/>
      <c r="AE422">
        <v>15</v>
      </c>
      <c r="AF422">
        <v>21</v>
      </c>
      <c r="AG422" t="s">
        <v>245</v>
      </c>
    </row>
    <row r="423" spans="1:60" x14ac:dyDescent="0.25">
      <c r="A423" s="215"/>
      <c r="B423" s="216" t="s">
        <v>29</v>
      </c>
      <c r="C423" s="257"/>
      <c r="D423" s="217"/>
      <c r="E423" s="218"/>
      <c r="F423" s="218"/>
      <c r="G423" s="251">
        <f>G8+G27+G30+G60+G92+G105+G162+G224+G233+G237+G250+G253+G347+G350+G357+G373+G376+G405+G415</f>
        <v>0</v>
      </c>
      <c r="H423" s="3"/>
      <c r="I423" s="3"/>
      <c r="J423" s="3"/>
      <c r="K423" s="3"/>
      <c r="L423" s="3"/>
      <c r="M423" s="3"/>
      <c r="N423" s="3"/>
      <c r="O423" s="3"/>
      <c r="P423" s="3"/>
      <c r="Q423" s="3"/>
      <c r="R423" s="3"/>
      <c r="S423" s="3"/>
      <c r="T423" s="3"/>
      <c r="U423" s="3"/>
      <c r="V423" s="3"/>
      <c r="W423" s="3"/>
      <c r="X423" s="3"/>
      <c r="AE423">
        <f>SUMIF(L7:L421,AE422,G7:G421)</f>
        <v>0</v>
      </c>
      <c r="AF423">
        <f>SUMIF(L7:L421,AF422,G7:G421)</f>
        <v>0</v>
      </c>
      <c r="AG423" t="s">
        <v>278</v>
      </c>
    </row>
    <row r="424" spans="1:60" x14ac:dyDescent="0.25">
      <c r="C424" s="258"/>
      <c r="D424" s="10"/>
      <c r="AG424" t="s">
        <v>279</v>
      </c>
    </row>
    <row r="425" spans="1:60" x14ac:dyDescent="0.25">
      <c r="D425" s="10"/>
    </row>
    <row r="426" spans="1:60" x14ac:dyDescent="0.25">
      <c r="D426" s="10"/>
    </row>
    <row r="427" spans="1:60" x14ac:dyDescent="0.25">
      <c r="D427" s="10"/>
    </row>
    <row r="428" spans="1:60" x14ac:dyDescent="0.25">
      <c r="D428" s="10"/>
    </row>
    <row r="429" spans="1:60" x14ac:dyDescent="0.25">
      <c r="D429" s="10"/>
    </row>
    <row r="430" spans="1:60" x14ac:dyDescent="0.25">
      <c r="D430" s="10"/>
    </row>
    <row r="431" spans="1:60" x14ac:dyDescent="0.25">
      <c r="D431" s="10"/>
    </row>
    <row r="432" spans="1:60"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ci9zGGR+Wg9DIVbl7mX3FlDXHor+mfU2MHsgW2ORlm+cWrIUZknPo5be31I/2T9UYk2/gKwDXvKAYb3tSMtXtg==" saltValue="WglIcWpRSmBjxpJMZ8Lzhw==" spinCount="100000" sheet="1"/>
  <mergeCells count="60">
    <mergeCell ref="C342:G342"/>
    <mergeCell ref="C349:G349"/>
    <mergeCell ref="C356:G356"/>
    <mergeCell ref="C363:G363"/>
    <mergeCell ref="C372:G372"/>
    <mergeCell ref="C404:G404"/>
    <mergeCell ref="C279:G279"/>
    <mergeCell ref="C282:G282"/>
    <mergeCell ref="C288:G288"/>
    <mergeCell ref="C302:G302"/>
    <mergeCell ref="C303:G303"/>
    <mergeCell ref="C320:G320"/>
    <mergeCell ref="C245:G245"/>
    <mergeCell ref="C255:G255"/>
    <mergeCell ref="C259:G259"/>
    <mergeCell ref="C270:G270"/>
    <mergeCell ref="C273:G273"/>
    <mergeCell ref="C276:G276"/>
    <mergeCell ref="C203:G203"/>
    <mergeCell ref="C220:G220"/>
    <mergeCell ref="C226:G226"/>
    <mergeCell ref="C230:G230"/>
    <mergeCell ref="C239:G239"/>
    <mergeCell ref="C240:G240"/>
    <mergeCell ref="C155:G155"/>
    <mergeCell ref="C160:G160"/>
    <mergeCell ref="C164:G164"/>
    <mergeCell ref="C175:G175"/>
    <mergeCell ref="C194:G194"/>
    <mergeCell ref="C195:G195"/>
    <mergeCell ref="C77:G77"/>
    <mergeCell ref="C78:G78"/>
    <mergeCell ref="C84:G84"/>
    <mergeCell ref="C107:G107"/>
    <mergeCell ref="C112:G112"/>
    <mergeCell ref="C128:G128"/>
    <mergeCell ref="C56:G56"/>
    <mergeCell ref="C62:G62"/>
    <mergeCell ref="C68:G68"/>
    <mergeCell ref="C69:G69"/>
    <mergeCell ref="C70:G70"/>
    <mergeCell ref="C76:G76"/>
    <mergeCell ref="C40:G40"/>
    <mergeCell ref="C43:G43"/>
    <mergeCell ref="C44:G44"/>
    <mergeCell ref="C45:G45"/>
    <mergeCell ref="C50:G50"/>
    <mergeCell ref="C53:G53"/>
    <mergeCell ref="C16:G16"/>
    <mergeCell ref="C18:G18"/>
    <mergeCell ref="C22:G22"/>
    <mergeCell ref="C25:G25"/>
    <mergeCell ref="C32:G32"/>
    <mergeCell ref="C39:G39"/>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0E72-1D36-4E69-A509-236C1722821C}">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 min="53" max="53" width="98.6640625"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66</v>
      </c>
      <c r="C4" s="204" t="s">
        <v>67</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15" t="s">
        <v>258</v>
      </c>
      <c r="B8" s="216" t="s">
        <v>153</v>
      </c>
      <c r="C8" s="257" t="s">
        <v>154</v>
      </c>
      <c r="D8" s="231"/>
      <c r="E8" s="232"/>
      <c r="F8" s="233"/>
      <c r="G8" s="233">
        <f>SUMIF(AG9:AG10,"&lt;&gt;NOR",G9:G10)</f>
        <v>0</v>
      </c>
      <c r="H8" s="233"/>
      <c r="I8" s="233">
        <f>SUM(I9:I10)</f>
        <v>0</v>
      </c>
      <c r="J8" s="233"/>
      <c r="K8" s="233">
        <f>SUM(K9:K10)</f>
        <v>0</v>
      </c>
      <c r="L8" s="233"/>
      <c r="M8" s="233">
        <f>SUM(M9:M10)</f>
        <v>0</v>
      </c>
      <c r="N8" s="233"/>
      <c r="O8" s="233">
        <f>SUM(O9:O10)</f>
        <v>0</v>
      </c>
      <c r="P8" s="233"/>
      <c r="Q8" s="233">
        <f>SUM(Q9:Q10)</f>
        <v>0</v>
      </c>
      <c r="R8" s="233"/>
      <c r="S8" s="233"/>
      <c r="T8" s="234"/>
      <c r="U8" s="224"/>
      <c r="V8" s="224">
        <f>SUM(V9:V10)</f>
        <v>0</v>
      </c>
      <c r="W8" s="224"/>
      <c r="X8" s="224"/>
      <c r="AG8" t="s">
        <v>259</v>
      </c>
    </row>
    <row r="9" spans="1:60" ht="31.2" outlineLevel="1" x14ac:dyDescent="0.25">
      <c r="A9" s="219"/>
      <c r="B9" s="220"/>
      <c r="C9" s="254" t="s">
        <v>756</v>
      </c>
      <c r="D9" s="243"/>
      <c r="E9" s="243"/>
      <c r="F9" s="243"/>
      <c r="G9" s="243"/>
      <c r="H9" s="222"/>
      <c r="I9" s="222"/>
      <c r="J9" s="222"/>
      <c r="K9" s="222"/>
      <c r="L9" s="222"/>
      <c r="M9" s="222"/>
      <c r="N9" s="222"/>
      <c r="O9" s="222"/>
      <c r="P9" s="222"/>
      <c r="Q9" s="222"/>
      <c r="R9" s="222"/>
      <c r="S9" s="222"/>
      <c r="T9" s="222"/>
      <c r="U9" s="222"/>
      <c r="V9" s="222"/>
      <c r="W9" s="222"/>
      <c r="X9" s="222"/>
      <c r="Y9" s="212"/>
      <c r="Z9" s="212"/>
      <c r="AA9" s="212"/>
      <c r="AB9" s="212"/>
      <c r="AC9" s="212"/>
      <c r="AD9" s="212"/>
      <c r="AE9" s="212"/>
      <c r="AF9" s="212"/>
      <c r="AG9" s="212" t="s">
        <v>268</v>
      </c>
      <c r="AH9" s="212"/>
      <c r="AI9" s="212"/>
      <c r="AJ9" s="212"/>
      <c r="AK9" s="212"/>
      <c r="AL9" s="212"/>
      <c r="AM9" s="212"/>
      <c r="AN9" s="212"/>
      <c r="AO9" s="212"/>
      <c r="AP9" s="212"/>
      <c r="AQ9" s="212"/>
      <c r="AR9" s="212"/>
      <c r="AS9" s="212"/>
      <c r="AT9" s="212"/>
      <c r="AU9" s="212"/>
      <c r="AV9" s="212"/>
      <c r="AW9" s="212"/>
      <c r="AX9" s="212"/>
      <c r="AY9" s="212"/>
      <c r="AZ9" s="212"/>
      <c r="BA9" s="242" t="str">
        <f>C9</f>
        <v>Popis hrazení: Hrazení složeno z plastových prken tl. 35 mm + 1“ ZN trubek min. tl. stěny 2,9mm, NRZ sloupků min. tl. 2,5mm, NRZ spojovacího a upevňovacího materiálu. Rozteč sloupků cca 1500mm. Výška hrazení 1000 mm. Branky široké 1000 mm ze ZN svařence. Hrazení vázáno ve výšce 2200 mm 1“ ZN trubkou min. tl. stěny 2,9 mm přes uličku a přes branky. U zdí a plastových stěn není počítáno s hrazením.</v>
      </c>
      <c r="BB9" s="212"/>
      <c r="BC9" s="212"/>
      <c r="BD9" s="212"/>
      <c r="BE9" s="212"/>
      <c r="BF9" s="212"/>
      <c r="BG9" s="212"/>
      <c r="BH9" s="212"/>
    </row>
    <row r="10" spans="1:60" outlineLevel="1" x14ac:dyDescent="0.25">
      <c r="A10" s="244">
        <v>1</v>
      </c>
      <c r="B10" s="245" t="s">
        <v>64</v>
      </c>
      <c r="C10" s="255" t="s">
        <v>757</v>
      </c>
      <c r="D10" s="246" t="s">
        <v>758</v>
      </c>
      <c r="E10" s="247">
        <v>50</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759</v>
      </c>
      <c r="Y10" s="212"/>
      <c r="Z10" s="212"/>
      <c r="AA10" s="212"/>
      <c r="AB10" s="212"/>
      <c r="AC10" s="212"/>
      <c r="AD10" s="212"/>
      <c r="AE10" s="212"/>
      <c r="AF10" s="212"/>
      <c r="AG10" s="212" t="s">
        <v>760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x14ac:dyDescent="0.25">
      <c r="A11" s="215" t="s">
        <v>258</v>
      </c>
      <c r="B11" s="216" t="s">
        <v>155</v>
      </c>
      <c r="C11" s="257" t="s">
        <v>156</v>
      </c>
      <c r="D11" s="231"/>
      <c r="E11" s="232"/>
      <c r="F11" s="233"/>
      <c r="G11" s="233">
        <f>SUMIF(AG12:AG15,"&lt;&gt;NOR",G12:G15)</f>
        <v>0</v>
      </c>
      <c r="H11" s="233"/>
      <c r="I11" s="233">
        <f>SUM(I12:I15)</f>
        <v>0</v>
      </c>
      <c r="J11" s="233"/>
      <c r="K11" s="233">
        <f>SUM(K12:K15)</f>
        <v>0</v>
      </c>
      <c r="L11" s="233"/>
      <c r="M11" s="233">
        <f>SUM(M12:M15)</f>
        <v>0</v>
      </c>
      <c r="N11" s="233"/>
      <c r="O11" s="233">
        <f>SUM(O12:O15)</f>
        <v>0</v>
      </c>
      <c r="P11" s="233"/>
      <c r="Q11" s="233">
        <f>SUM(Q12:Q15)</f>
        <v>0</v>
      </c>
      <c r="R11" s="233"/>
      <c r="S11" s="233"/>
      <c r="T11" s="234"/>
      <c r="U11" s="224"/>
      <c r="V11" s="224">
        <f>SUM(V12:V15)</f>
        <v>0</v>
      </c>
      <c r="W11" s="224"/>
      <c r="X11" s="224"/>
      <c r="AG11" t="s">
        <v>259</v>
      </c>
    </row>
    <row r="12" spans="1:60" ht="31.2" outlineLevel="1" x14ac:dyDescent="0.25">
      <c r="A12" s="219"/>
      <c r="B12" s="220"/>
      <c r="C12" s="254" t="s">
        <v>761</v>
      </c>
      <c r="D12" s="243"/>
      <c r="E12" s="243"/>
      <c r="F12" s="243"/>
      <c r="G12" s="243"/>
      <c r="H12" s="222"/>
      <c r="I12" s="222"/>
      <c r="J12" s="222"/>
      <c r="K12" s="222"/>
      <c r="L12" s="222"/>
      <c r="M12" s="222"/>
      <c r="N12" s="222"/>
      <c r="O12" s="222"/>
      <c r="P12" s="222"/>
      <c r="Q12" s="222"/>
      <c r="R12" s="222"/>
      <c r="S12" s="222"/>
      <c r="T12" s="222"/>
      <c r="U12" s="222"/>
      <c r="V12" s="222"/>
      <c r="W12" s="222"/>
      <c r="X12" s="222"/>
      <c r="Y12" s="212"/>
      <c r="Z12" s="212"/>
      <c r="AA12" s="212"/>
      <c r="AB12" s="212"/>
      <c r="AC12" s="212"/>
      <c r="AD12" s="212"/>
      <c r="AE12" s="212"/>
      <c r="AF12" s="212"/>
      <c r="AG12" s="212" t="s">
        <v>268</v>
      </c>
      <c r="AH12" s="212"/>
      <c r="AI12" s="212"/>
      <c r="AJ12" s="212"/>
      <c r="AK12" s="212"/>
      <c r="AL12" s="212"/>
      <c r="AM12" s="212"/>
      <c r="AN12" s="212"/>
      <c r="AO12" s="212"/>
      <c r="AP12" s="212"/>
      <c r="AQ12" s="212"/>
      <c r="AR12" s="212"/>
      <c r="AS12" s="212"/>
      <c r="AT12" s="212"/>
      <c r="AU12" s="212"/>
      <c r="AV12" s="212"/>
      <c r="AW12" s="212"/>
      <c r="AX12" s="212"/>
      <c r="AY12" s="212"/>
      <c r="AZ12" s="212"/>
      <c r="BA12" s="242" t="str">
        <f>C12</f>
        <v>Popis plastových stěn: Plastové stěny složené z plastových prken tl. max. 35 mm kotvených do podlahy a stropu (podhledu) pomocí NRZ profilů tl. min. 1,5mm. Kotvení profilů pomocí NRZ upevňovacího materiálu. Dveře plastové z PP4 s výztuhami z PP15 s NRZ upevňovacím materiálem osazené do NRZ zárubně tl. mat. min. 2,5mm.</v>
      </c>
      <c r="BB12" s="212"/>
      <c r="BC12" s="212"/>
      <c r="BD12" s="212"/>
      <c r="BE12" s="212"/>
      <c r="BF12" s="212"/>
      <c r="BG12" s="212"/>
      <c r="BH12" s="212"/>
    </row>
    <row r="13" spans="1:60" outlineLevel="1" x14ac:dyDescent="0.25">
      <c r="A13" s="244">
        <v>2</v>
      </c>
      <c r="B13" s="245" t="s">
        <v>66</v>
      </c>
      <c r="C13" s="255" t="s">
        <v>762</v>
      </c>
      <c r="D13" s="246" t="s">
        <v>758</v>
      </c>
      <c r="E13" s="247">
        <v>2</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759</v>
      </c>
      <c r="Y13" s="212"/>
      <c r="Z13" s="212"/>
      <c r="AA13" s="212"/>
      <c r="AB13" s="212"/>
      <c r="AC13" s="212"/>
      <c r="AD13" s="212"/>
      <c r="AE13" s="212"/>
      <c r="AF13" s="212"/>
      <c r="AG13" s="212" t="s">
        <v>760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3</v>
      </c>
      <c r="B14" s="245" t="s">
        <v>68</v>
      </c>
      <c r="C14" s="255" t="s">
        <v>763</v>
      </c>
      <c r="D14" s="246" t="s">
        <v>758</v>
      </c>
      <c r="E14" s="247">
        <v>2</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759</v>
      </c>
      <c r="Y14" s="212"/>
      <c r="Z14" s="212"/>
      <c r="AA14" s="212"/>
      <c r="AB14" s="212"/>
      <c r="AC14" s="212"/>
      <c r="AD14" s="212"/>
      <c r="AE14" s="212"/>
      <c r="AF14" s="212"/>
      <c r="AG14" s="212" t="s">
        <v>760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4</v>
      </c>
      <c r="B15" s="245" t="s">
        <v>70</v>
      </c>
      <c r="C15" s="255" t="s">
        <v>764</v>
      </c>
      <c r="D15" s="246" t="s">
        <v>758</v>
      </c>
      <c r="E15" s="247">
        <v>2</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759</v>
      </c>
      <c r="Y15" s="212"/>
      <c r="Z15" s="212"/>
      <c r="AA15" s="212"/>
      <c r="AB15" s="212"/>
      <c r="AC15" s="212"/>
      <c r="AD15" s="212"/>
      <c r="AE15" s="212"/>
      <c r="AF15" s="212"/>
      <c r="AG15" s="212" t="s">
        <v>760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x14ac:dyDescent="0.25">
      <c r="A16" s="225" t="s">
        <v>258</v>
      </c>
      <c r="B16" s="226" t="s">
        <v>158</v>
      </c>
      <c r="C16" s="252" t="s">
        <v>159</v>
      </c>
      <c r="D16" s="227"/>
      <c r="E16" s="228"/>
      <c r="F16" s="229"/>
      <c r="G16" s="229">
        <f>SUMIF(AG17:AG18,"&lt;&gt;NOR",G17:G18)</f>
        <v>0</v>
      </c>
      <c r="H16" s="229"/>
      <c r="I16" s="229">
        <f>SUM(I17:I18)</f>
        <v>0</v>
      </c>
      <c r="J16" s="229"/>
      <c r="K16" s="229">
        <f>SUM(K17:K18)</f>
        <v>0</v>
      </c>
      <c r="L16" s="229"/>
      <c r="M16" s="229">
        <f>SUM(M17:M18)</f>
        <v>0</v>
      </c>
      <c r="N16" s="229"/>
      <c r="O16" s="229">
        <f>SUM(O17:O18)</f>
        <v>0</v>
      </c>
      <c r="P16" s="229"/>
      <c r="Q16" s="229">
        <f>SUM(Q17:Q18)</f>
        <v>0</v>
      </c>
      <c r="R16" s="229"/>
      <c r="S16" s="229"/>
      <c r="T16" s="230"/>
      <c r="U16" s="224"/>
      <c r="V16" s="224">
        <f>SUM(V17:V18)</f>
        <v>0</v>
      </c>
      <c r="W16" s="224"/>
      <c r="X16" s="224"/>
      <c r="AG16" t="s">
        <v>259</v>
      </c>
    </row>
    <row r="17" spans="1:60" outlineLevel="1" x14ac:dyDescent="0.25">
      <c r="A17" s="244">
        <v>5</v>
      </c>
      <c r="B17" s="245" t="s">
        <v>72</v>
      </c>
      <c r="C17" s="255" t="s">
        <v>765</v>
      </c>
      <c r="D17" s="246" t="s">
        <v>758</v>
      </c>
      <c r="E17" s="247">
        <v>100</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759</v>
      </c>
      <c r="Y17" s="212"/>
      <c r="Z17" s="212"/>
      <c r="AA17" s="212"/>
      <c r="AB17" s="212"/>
      <c r="AC17" s="212"/>
      <c r="AD17" s="212"/>
      <c r="AE17" s="212"/>
      <c r="AF17" s="212"/>
      <c r="AG17" s="212" t="s">
        <v>760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6</v>
      </c>
      <c r="B18" s="245" t="s">
        <v>74</v>
      </c>
      <c r="C18" s="255" t="s">
        <v>766</v>
      </c>
      <c r="D18" s="246" t="s">
        <v>758</v>
      </c>
      <c r="E18" s="247">
        <v>50</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759</v>
      </c>
      <c r="Y18" s="212"/>
      <c r="Z18" s="212"/>
      <c r="AA18" s="212"/>
      <c r="AB18" s="212"/>
      <c r="AC18" s="212"/>
      <c r="AD18" s="212"/>
      <c r="AE18" s="212"/>
      <c r="AF18" s="212"/>
      <c r="AG18" s="212" t="s">
        <v>760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x14ac:dyDescent="0.25">
      <c r="A19" s="225" t="s">
        <v>258</v>
      </c>
      <c r="B19" s="226" t="s">
        <v>161</v>
      </c>
      <c r="C19" s="252" t="s">
        <v>162</v>
      </c>
      <c r="D19" s="227"/>
      <c r="E19" s="228"/>
      <c r="F19" s="229"/>
      <c r="G19" s="229">
        <f>SUMIF(AG20:AG78,"&lt;&gt;NOR",G20:G78)</f>
        <v>0</v>
      </c>
      <c r="H19" s="229"/>
      <c r="I19" s="229">
        <f>SUM(I20:I78)</f>
        <v>0</v>
      </c>
      <c r="J19" s="229"/>
      <c r="K19" s="229">
        <f>SUM(K20:K78)</f>
        <v>0</v>
      </c>
      <c r="L19" s="229"/>
      <c r="M19" s="229">
        <f>SUM(M20:M78)</f>
        <v>0</v>
      </c>
      <c r="N19" s="229"/>
      <c r="O19" s="229">
        <f>SUM(O20:O78)</f>
        <v>0</v>
      </c>
      <c r="P19" s="229"/>
      <c r="Q19" s="229">
        <f>SUM(Q20:Q78)</f>
        <v>0</v>
      </c>
      <c r="R19" s="229"/>
      <c r="S19" s="229"/>
      <c r="T19" s="230"/>
      <c r="U19" s="224"/>
      <c r="V19" s="224">
        <f>SUM(V20:V78)</f>
        <v>0</v>
      </c>
      <c r="W19" s="224"/>
      <c r="X19" s="224"/>
      <c r="AG19" t="s">
        <v>259</v>
      </c>
    </row>
    <row r="20" spans="1:60" outlineLevel="1" x14ac:dyDescent="0.25">
      <c r="A20" s="244">
        <v>7</v>
      </c>
      <c r="B20" s="245" t="s">
        <v>767</v>
      </c>
      <c r="C20" s="255" t="s">
        <v>768</v>
      </c>
      <c r="D20" s="246" t="s">
        <v>758</v>
      </c>
      <c r="E20" s="247">
        <v>24</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759</v>
      </c>
      <c r="Y20" s="212"/>
      <c r="Z20" s="212"/>
      <c r="AA20" s="212"/>
      <c r="AB20" s="212"/>
      <c r="AC20" s="212"/>
      <c r="AD20" s="212"/>
      <c r="AE20" s="212"/>
      <c r="AF20" s="212"/>
      <c r="AG20" s="212" t="s">
        <v>760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8</v>
      </c>
      <c r="B21" s="245" t="s">
        <v>177</v>
      </c>
      <c r="C21" s="255" t="s">
        <v>769</v>
      </c>
      <c r="D21" s="246" t="s">
        <v>758</v>
      </c>
      <c r="E21" s="247">
        <v>2</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759</v>
      </c>
      <c r="Y21" s="212"/>
      <c r="Z21" s="212"/>
      <c r="AA21" s="212"/>
      <c r="AB21" s="212"/>
      <c r="AC21" s="212"/>
      <c r="AD21" s="212"/>
      <c r="AE21" s="212"/>
      <c r="AF21" s="212"/>
      <c r="AG21" s="212" t="s">
        <v>760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9</v>
      </c>
      <c r="B22" s="245" t="s">
        <v>179</v>
      </c>
      <c r="C22" s="255" t="s">
        <v>770</v>
      </c>
      <c r="D22" s="246" t="s">
        <v>758</v>
      </c>
      <c r="E22" s="247">
        <v>1</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315</v>
      </c>
      <c r="T22" s="250" t="s">
        <v>264</v>
      </c>
      <c r="U22" s="222">
        <v>0</v>
      </c>
      <c r="V22" s="222">
        <f>ROUND(E22*U22,2)</f>
        <v>0</v>
      </c>
      <c r="W22" s="222"/>
      <c r="X22" s="222" t="s">
        <v>759</v>
      </c>
      <c r="Y22" s="212"/>
      <c r="Z22" s="212"/>
      <c r="AA22" s="212"/>
      <c r="AB22" s="212"/>
      <c r="AC22" s="212"/>
      <c r="AD22" s="212"/>
      <c r="AE22" s="212"/>
      <c r="AF22" s="212"/>
      <c r="AG22" s="212" t="s">
        <v>760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10</v>
      </c>
      <c r="B23" s="245" t="s">
        <v>771</v>
      </c>
      <c r="C23" s="255" t="s">
        <v>772</v>
      </c>
      <c r="D23" s="246" t="s">
        <v>758</v>
      </c>
      <c r="E23" s="247">
        <v>1</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759</v>
      </c>
      <c r="Y23" s="212"/>
      <c r="Z23" s="212"/>
      <c r="AA23" s="212"/>
      <c r="AB23" s="212"/>
      <c r="AC23" s="212"/>
      <c r="AD23" s="212"/>
      <c r="AE23" s="212"/>
      <c r="AF23" s="212"/>
      <c r="AG23" s="212" t="s">
        <v>760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11</v>
      </c>
      <c r="B24" s="245" t="s">
        <v>153</v>
      </c>
      <c r="C24" s="255" t="s">
        <v>773</v>
      </c>
      <c r="D24" s="246" t="s">
        <v>758</v>
      </c>
      <c r="E24" s="247">
        <v>1</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759</v>
      </c>
      <c r="Y24" s="212"/>
      <c r="Z24" s="212"/>
      <c r="AA24" s="212"/>
      <c r="AB24" s="212"/>
      <c r="AC24" s="212"/>
      <c r="AD24" s="212"/>
      <c r="AE24" s="212"/>
      <c r="AF24" s="212"/>
      <c r="AG24" s="212" t="s">
        <v>760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12</v>
      </c>
      <c r="B25" s="245" t="s">
        <v>774</v>
      </c>
      <c r="C25" s="255" t="s">
        <v>775</v>
      </c>
      <c r="D25" s="246" t="s">
        <v>758</v>
      </c>
      <c r="E25" s="247">
        <v>1</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759</v>
      </c>
      <c r="Y25" s="212"/>
      <c r="Z25" s="212"/>
      <c r="AA25" s="212"/>
      <c r="AB25" s="212"/>
      <c r="AC25" s="212"/>
      <c r="AD25" s="212"/>
      <c r="AE25" s="212"/>
      <c r="AF25" s="212"/>
      <c r="AG25" s="212" t="s">
        <v>760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13</v>
      </c>
      <c r="B26" s="245" t="s">
        <v>776</v>
      </c>
      <c r="C26" s="255" t="s">
        <v>777</v>
      </c>
      <c r="D26" s="246" t="s">
        <v>758</v>
      </c>
      <c r="E26" s="247">
        <v>1</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315</v>
      </c>
      <c r="T26" s="250" t="s">
        <v>264</v>
      </c>
      <c r="U26" s="222">
        <v>0</v>
      </c>
      <c r="V26" s="222">
        <f>ROUND(E26*U26,2)</f>
        <v>0</v>
      </c>
      <c r="W26" s="222"/>
      <c r="X26" s="222" t="s">
        <v>759</v>
      </c>
      <c r="Y26" s="212"/>
      <c r="Z26" s="212"/>
      <c r="AA26" s="212"/>
      <c r="AB26" s="212"/>
      <c r="AC26" s="212"/>
      <c r="AD26" s="212"/>
      <c r="AE26" s="212"/>
      <c r="AF26" s="212"/>
      <c r="AG26" s="212" t="s">
        <v>760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4">
        <v>14</v>
      </c>
      <c r="B27" s="245" t="s">
        <v>778</v>
      </c>
      <c r="C27" s="255" t="s">
        <v>779</v>
      </c>
      <c r="D27" s="246" t="s">
        <v>758</v>
      </c>
      <c r="E27" s="247">
        <v>1</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315</v>
      </c>
      <c r="T27" s="250" t="s">
        <v>264</v>
      </c>
      <c r="U27" s="222">
        <v>0</v>
      </c>
      <c r="V27" s="222">
        <f>ROUND(E27*U27,2)</f>
        <v>0</v>
      </c>
      <c r="W27" s="222"/>
      <c r="X27" s="222" t="s">
        <v>285</v>
      </c>
      <c r="Y27" s="212"/>
      <c r="Z27" s="212"/>
      <c r="AA27" s="212"/>
      <c r="AB27" s="212"/>
      <c r="AC27" s="212"/>
      <c r="AD27" s="212"/>
      <c r="AE27" s="212"/>
      <c r="AF27" s="212"/>
      <c r="AG27" s="212" t="s">
        <v>390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4">
        <v>15</v>
      </c>
      <c r="B28" s="245" t="s">
        <v>780</v>
      </c>
      <c r="C28" s="255" t="s">
        <v>781</v>
      </c>
      <c r="D28" s="246" t="s">
        <v>758</v>
      </c>
      <c r="E28" s="247">
        <v>1</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759</v>
      </c>
      <c r="Y28" s="212"/>
      <c r="Z28" s="212"/>
      <c r="AA28" s="212"/>
      <c r="AB28" s="212"/>
      <c r="AC28" s="212"/>
      <c r="AD28" s="212"/>
      <c r="AE28" s="212"/>
      <c r="AF28" s="212"/>
      <c r="AG28" s="212" t="s">
        <v>760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16</v>
      </c>
      <c r="B29" s="245" t="s">
        <v>782</v>
      </c>
      <c r="C29" s="255" t="s">
        <v>783</v>
      </c>
      <c r="D29" s="246" t="s">
        <v>758</v>
      </c>
      <c r="E29" s="247">
        <v>1</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759</v>
      </c>
      <c r="Y29" s="212"/>
      <c r="Z29" s="212"/>
      <c r="AA29" s="212"/>
      <c r="AB29" s="212"/>
      <c r="AC29" s="212"/>
      <c r="AD29" s="212"/>
      <c r="AE29" s="212"/>
      <c r="AF29" s="212"/>
      <c r="AG29" s="212" t="s">
        <v>760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17</v>
      </c>
      <c r="B30" s="245" t="s">
        <v>784</v>
      </c>
      <c r="C30" s="255" t="s">
        <v>785</v>
      </c>
      <c r="D30" s="246" t="s">
        <v>758</v>
      </c>
      <c r="E30" s="247">
        <v>1</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759</v>
      </c>
      <c r="Y30" s="212"/>
      <c r="Z30" s="212"/>
      <c r="AA30" s="212"/>
      <c r="AB30" s="212"/>
      <c r="AC30" s="212"/>
      <c r="AD30" s="212"/>
      <c r="AE30" s="212"/>
      <c r="AF30" s="212"/>
      <c r="AG30" s="212" t="s">
        <v>760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18</v>
      </c>
      <c r="B31" s="245" t="s">
        <v>786</v>
      </c>
      <c r="C31" s="255" t="s">
        <v>787</v>
      </c>
      <c r="D31" s="246" t="s">
        <v>758</v>
      </c>
      <c r="E31" s="247">
        <v>1</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759</v>
      </c>
      <c r="Y31" s="212"/>
      <c r="Z31" s="212"/>
      <c r="AA31" s="212"/>
      <c r="AB31" s="212"/>
      <c r="AC31" s="212"/>
      <c r="AD31" s="212"/>
      <c r="AE31" s="212"/>
      <c r="AF31" s="212"/>
      <c r="AG31" s="212" t="s">
        <v>760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4">
        <v>19</v>
      </c>
      <c r="B32" s="245" t="s">
        <v>788</v>
      </c>
      <c r="C32" s="255" t="s">
        <v>789</v>
      </c>
      <c r="D32" s="246" t="s">
        <v>758</v>
      </c>
      <c r="E32" s="247">
        <v>10</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315</v>
      </c>
      <c r="T32" s="250" t="s">
        <v>264</v>
      </c>
      <c r="U32" s="222">
        <v>0</v>
      </c>
      <c r="V32" s="222">
        <f>ROUND(E32*U32,2)</f>
        <v>0</v>
      </c>
      <c r="W32" s="222"/>
      <c r="X32" s="222" t="s">
        <v>759</v>
      </c>
      <c r="Y32" s="212"/>
      <c r="Z32" s="212"/>
      <c r="AA32" s="212"/>
      <c r="AB32" s="212"/>
      <c r="AC32" s="212"/>
      <c r="AD32" s="212"/>
      <c r="AE32" s="212"/>
      <c r="AF32" s="212"/>
      <c r="AG32" s="212" t="s">
        <v>760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4">
        <v>20</v>
      </c>
      <c r="B33" s="245" t="s">
        <v>790</v>
      </c>
      <c r="C33" s="255" t="s">
        <v>791</v>
      </c>
      <c r="D33" s="246" t="s">
        <v>314</v>
      </c>
      <c r="E33" s="247">
        <v>30</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315</v>
      </c>
      <c r="T33" s="250" t="s">
        <v>264</v>
      </c>
      <c r="U33" s="222">
        <v>0</v>
      </c>
      <c r="V33" s="222">
        <f>ROUND(E33*U33,2)</f>
        <v>0</v>
      </c>
      <c r="W33" s="222"/>
      <c r="X33" s="222" t="s">
        <v>759</v>
      </c>
      <c r="Y33" s="212"/>
      <c r="Z33" s="212"/>
      <c r="AA33" s="212"/>
      <c r="AB33" s="212"/>
      <c r="AC33" s="212"/>
      <c r="AD33" s="212"/>
      <c r="AE33" s="212"/>
      <c r="AF33" s="212"/>
      <c r="AG33" s="212" t="s">
        <v>760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21</v>
      </c>
      <c r="B34" s="245" t="s">
        <v>792</v>
      </c>
      <c r="C34" s="255" t="s">
        <v>793</v>
      </c>
      <c r="D34" s="246" t="s">
        <v>758</v>
      </c>
      <c r="E34" s="247">
        <v>8</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759</v>
      </c>
      <c r="Y34" s="212"/>
      <c r="Z34" s="212"/>
      <c r="AA34" s="212"/>
      <c r="AB34" s="212"/>
      <c r="AC34" s="212"/>
      <c r="AD34" s="212"/>
      <c r="AE34" s="212"/>
      <c r="AF34" s="212"/>
      <c r="AG34" s="212" t="s">
        <v>760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22</v>
      </c>
      <c r="B35" s="245" t="s">
        <v>158</v>
      </c>
      <c r="C35" s="255" t="s">
        <v>794</v>
      </c>
      <c r="D35" s="246" t="s">
        <v>758</v>
      </c>
      <c r="E35" s="247">
        <v>4</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759</v>
      </c>
      <c r="Y35" s="212"/>
      <c r="Z35" s="212"/>
      <c r="AA35" s="212"/>
      <c r="AB35" s="212"/>
      <c r="AC35" s="212"/>
      <c r="AD35" s="212"/>
      <c r="AE35" s="212"/>
      <c r="AF35" s="212"/>
      <c r="AG35" s="212" t="s">
        <v>760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4">
        <v>23</v>
      </c>
      <c r="B36" s="245" t="s">
        <v>795</v>
      </c>
      <c r="C36" s="255" t="s">
        <v>796</v>
      </c>
      <c r="D36" s="246" t="s">
        <v>758</v>
      </c>
      <c r="E36" s="247">
        <v>5</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315</v>
      </c>
      <c r="T36" s="250" t="s">
        <v>264</v>
      </c>
      <c r="U36" s="222">
        <v>0</v>
      </c>
      <c r="V36" s="222">
        <f>ROUND(E36*U36,2)</f>
        <v>0</v>
      </c>
      <c r="W36" s="222"/>
      <c r="X36" s="222" t="s">
        <v>759</v>
      </c>
      <c r="Y36" s="212"/>
      <c r="Z36" s="212"/>
      <c r="AA36" s="212"/>
      <c r="AB36" s="212"/>
      <c r="AC36" s="212"/>
      <c r="AD36" s="212"/>
      <c r="AE36" s="212"/>
      <c r="AF36" s="212"/>
      <c r="AG36" s="212" t="s">
        <v>760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4">
        <v>24</v>
      </c>
      <c r="B37" s="245" t="s">
        <v>797</v>
      </c>
      <c r="C37" s="255" t="s">
        <v>798</v>
      </c>
      <c r="D37" s="246" t="s">
        <v>758</v>
      </c>
      <c r="E37" s="247">
        <v>4</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315</v>
      </c>
      <c r="T37" s="250" t="s">
        <v>264</v>
      </c>
      <c r="U37" s="222">
        <v>0</v>
      </c>
      <c r="V37" s="222">
        <f>ROUND(E37*U37,2)</f>
        <v>0</v>
      </c>
      <c r="W37" s="222"/>
      <c r="X37" s="222" t="s">
        <v>759</v>
      </c>
      <c r="Y37" s="212"/>
      <c r="Z37" s="212"/>
      <c r="AA37" s="212"/>
      <c r="AB37" s="212"/>
      <c r="AC37" s="212"/>
      <c r="AD37" s="212"/>
      <c r="AE37" s="212"/>
      <c r="AF37" s="212"/>
      <c r="AG37" s="212" t="s">
        <v>760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4">
        <v>25</v>
      </c>
      <c r="B38" s="245" t="s">
        <v>799</v>
      </c>
      <c r="C38" s="255" t="s">
        <v>800</v>
      </c>
      <c r="D38" s="246" t="s">
        <v>758</v>
      </c>
      <c r="E38" s="247">
        <v>1</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315</v>
      </c>
      <c r="T38" s="250" t="s">
        <v>264</v>
      </c>
      <c r="U38" s="222">
        <v>0</v>
      </c>
      <c r="V38" s="222">
        <f>ROUND(E38*U38,2)</f>
        <v>0</v>
      </c>
      <c r="W38" s="222"/>
      <c r="X38" s="222" t="s">
        <v>759</v>
      </c>
      <c r="Y38" s="212"/>
      <c r="Z38" s="212"/>
      <c r="AA38" s="212"/>
      <c r="AB38" s="212"/>
      <c r="AC38" s="212"/>
      <c r="AD38" s="212"/>
      <c r="AE38" s="212"/>
      <c r="AF38" s="212"/>
      <c r="AG38" s="212" t="s">
        <v>760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4">
        <v>26</v>
      </c>
      <c r="B39" s="245" t="s">
        <v>801</v>
      </c>
      <c r="C39" s="255" t="s">
        <v>802</v>
      </c>
      <c r="D39" s="246" t="s">
        <v>758</v>
      </c>
      <c r="E39" s="247">
        <v>10</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315</v>
      </c>
      <c r="T39" s="250" t="s">
        <v>264</v>
      </c>
      <c r="U39" s="222">
        <v>0</v>
      </c>
      <c r="V39" s="222">
        <f>ROUND(E39*U39,2)</f>
        <v>0</v>
      </c>
      <c r="W39" s="222"/>
      <c r="X39" s="222" t="s">
        <v>759</v>
      </c>
      <c r="Y39" s="212"/>
      <c r="Z39" s="212"/>
      <c r="AA39" s="212"/>
      <c r="AB39" s="212"/>
      <c r="AC39" s="212"/>
      <c r="AD39" s="212"/>
      <c r="AE39" s="212"/>
      <c r="AF39" s="212"/>
      <c r="AG39" s="212" t="s">
        <v>760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4">
        <v>27</v>
      </c>
      <c r="B40" s="245" t="s">
        <v>803</v>
      </c>
      <c r="C40" s="255" t="s">
        <v>804</v>
      </c>
      <c r="D40" s="246" t="s">
        <v>758</v>
      </c>
      <c r="E40" s="247">
        <v>4</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315</v>
      </c>
      <c r="T40" s="250" t="s">
        <v>264</v>
      </c>
      <c r="U40" s="222">
        <v>0</v>
      </c>
      <c r="V40" s="222">
        <f>ROUND(E40*U40,2)</f>
        <v>0</v>
      </c>
      <c r="W40" s="222"/>
      <c r="X40" s="222" t="s">
        <v>759</v>
      </c>
      <c r="Y40" s="212"/>
      <c r="Z40" s="212"/>
      <c r="AA40" s="212"/>
      <c r="AB40" s="212"/>
      <c r="AC40" s="212"/>
      <c r="AD40" s="212"/>
      <c r="AE40" s="212"/>
      <c r="AF40" s="212"/>
      <c r="AG40" s="212" t="s">
        <v>760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4">
        <v>28</v>
      </c>
      <c r="B41" s="245" t="s">
        <v>805</v>
      </c>
      <c r="C41" s="255" t="s">
        <v>806</v>
      </c>
      <c r="D41" s="246" t="s">
        <v>758</v>
      </c>
      <c r="E41" s="247">
        <v>10</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315</v>
      </c>
      <c r="T41" s="250" t="s">
        <v>264</v>
      </c>
      <c r="U41" s="222">
        <v>0</v>
      </c>
      <c r="V41" s="222">
        <f>ROUND(E41*U41,2)</f>
        <v>0</v>
      </c>
      <c r="W41" s="222"/>
      <c r="X41" s="222" t="s">
        <v>759</v>
      </c>
      <c r="Y41" s="212"/>
      <c r="Z41" s="212"/>
      <c r="AA41" s="212"/>
      <c r="AB41" s="212"/>
      <c r="AC41" s="212"/>
      <c r="AD41" s="212"/>
      <c r="AE41" s="212"/>
      <c r="AF41" s="212"/>
      <c r="AG41" s="212" t="s">
        <v>760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4">
        <v>29</v>
      </c>
      <c r="B42" s="245" t="s">
        <v>807</v>
      </c>
      <c r="C42" s="255" t="s">
        <v>808</v>
      </c>
      <c r="D42" s="246" t="s">
        <v>758</v>
      </c>
      <c r="E42" s="247">
        <v>4</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315</v>
      </c>
      <c r="T42" s="250" t="s">
        <v>264</v>
      </c>
      <c r="U42" s="222">
        <v>0</v>
      </c>
      <c r="V42" s="222">
        <f>ROUND(E42*U42,2)</f>
        <v>0</v>
      </c>
      <c r="W42" s="222"/>
      <c r="X42" s="222" t="s">
        <v>759</v>
      </c>
      <c r="Y42" s="212"/>
      <c r="Z42" s="212"/>
      <c r="AA42" s="212"/>
      <c r="AB42" s="212"/>
      <c r="AC42" s="212"/>
      <c r="AD42" s="212"/>
      <c r="AE42" s="212"/>
      <c r="AF42" s="212"/>
      <c r="AG42" s="212" t="s">
        <v>760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4">
        <v>30</v>
      </c>
      <c r="B43" s="245" t="s">
        <v>809</v>
      </c>
      <c r="C43" s="255" t="s">
        <v>810</v>
      </c>
      <c r="D43" s="246" t="s">
        <v>758</v>
      </c>
      <c r="E43" s="247">
        <v>10</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315</v>
      </c>
      <c r="T43" s="250" t="s">
        <v>264</v>
      </c>
      <c r="U43" s="222">
        <v>0</v>
      </c>
      <c r="V43" s="222">
        <f>ROUND(E43*U43,2)</f>
        <v>0</v>
      </c>
      <c r="W43" s="222"/>
      <c r="X43" s="222" t="s">
        <v>759</v>
      </c>
      <c r="Y43" s="212"/>
      <c r="Z43" s="212"/>
      <c r="AA43" s="212"/>
      <c r="AB43" s="212"/>
      <c r="AC43" s="212"/>
      <c r="AD43" s="212"/>
      <c r="AE43" s="212"/>
      <c r="AF43" s="212"/>
      <c r="AG43" s="212" t="s">
        <v>760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4">
        <v>31</v>
      </c>
      <c r="B44" s="245" t="s">
        <v>811</v>
      </c>
      <c r="C44" s="255" t="s">
        <v>812</v>
      </c>
      <c r="D44" s="246" t="s">
        <v>758</v>
      </c>
      <c r="E44" s="247">
        <v>20</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315</v>
      </c>
      <c r="T44" s="250" t="s">
        <v>264</v>
      </c>
      <c r="U44" s="222">
        <v>0</v>
      </c>
      <c r="V44" s="222">
        <f>ROUND(E44*U44,2)</f>
        <v>0</v>
      </c>
      <c r="W44" s="222"/>
      <c r="X44" s="222" t="s">
        <v>759</v>
      </c>
      <c r="Y44" s="212"/>
      <c r="Z44" s="212"/>
      <c r="AA44" s="212"/>
      <c r="AB44" s="212"/>
      <c r="AC44" s="212"/>
      <c r="AD44" s="212"/>
      <c r="AE44" s="212"/>
      <c r="AF44" s="212"/>
      <c r="AG44" s="212" t="s">
        <v>760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4">
        <v>32</v>
      </c>
      <c r="B45" s="245" t="s">
        <v>813</v>
      </c>
      <c r="C45" s="255" t="s">
        <v>814</v>
      </c>
      <c r="D45" s="246" t="s">
        <v>758</v>
      </c>
      <c r="E45" s="247">
        <v>26</v>
      </c>
      <c r="F45" s="248"/>
      <c r="G45" s="249">
        <f>ROUND(E45*F45,2)</f>
        <v>0</v>
      </c>
      <c r="H45" s="248"/>
      <c r="I45" s="249">
        <f>ROUND(E45*H45,2)</f>
        <v>0</v>
      </c>
      <c r="J45" s="248"/>
      <c r="K45" s="249">
        <f>ROUND(E45*J45,2)</f>
        <v>0</v>
      </c>
      <c r="L45" s="249">
        <v>21</v>
      </c>
      <c r="M45" s="249">
        <f>G45*(1+L45/100)</f>
        <v>0</v>
      </c>
      <c r="N45" s="249">
        <v>0</v>
      </c>
      <c r="O45" s="249">
        <f>ROUND(E45*N45,2)</f>
        <v>0</v>
      </c>
      <c r="P45" s="249">
        <v>0</v>
      </c>
      <c r="Q45" s="249">
        <f>ROUND(E45*P45,2)</f>
        <v>0</v>
      </c>
      <c r="R45" s="249"/>
      <c r="S45" s="249" t="s">
        <v>315</v>
      </c>
      <c r="T45" s="250" t="s">
        <v>264</v>
      </c>
      <c r="U45" s="222">
        <v>0</v>
      </c>
      <c r="V45" s="222">
        <f>ROUND(E45*U45,2)</f>
        <v>0</v>
      </c>
      <c r="W45" s="222"/>
      <c r="X45" s="222" t="s">
        <v>759</v>
      </c>
      <c r="Y45" s="212"/>
      <c r="Z45" s="212"/>
      <c r="AA45" s="212"/>
      <c r="AB45" s="212"/>
      <c r="AC45" s="212"/>
      <c r="AD45" s="212"/>
      <c r="AE45" s="212"/>
      <c r="AF45" s="212"/>
      <c r="AG45" s="212" t="s">
        <v>760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4">
        <v>33</v>
      </c>
      <c r="B46" s="245" t="s">
        <v>161</v>
      </c>
      <c r="C46" s="255" t="s">
        <v>815</v>
      </c>
      <c r="D46" s="246" t="s">
        <v>758</v>
      </c>
      <c r="E46" s="247">
        <v>26</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315</v>
      </c>
      <c r="T46" s="250" t="s">
        <v>264</v>
      </c>
      <c r="U46" s="222">
        <v>0</v>
      </c>
      <c r="V46" s="222">
        <f>ROUND(E46*U46,2)</f>
        <v>0</v>
      </c>
      <c r="W46" s="222"/>
      <c r="X46" s="222" t="s">
        <v>759</v>
      </c>
      <c r="Y46" s="212"/>
      <c r="Z46" s="212"/>
      <c r="AA46" s="212"/>
      <c r="AB46" s="212"/>
      <c r="AC46" s="212"/>
      <c r="AD46" s="212"/>
      <c r="AE46" s="212"/>
      <c r="AF46" s="212"/>
      <c r="AG46" s="212" t="s">
        <v>760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5">
      <c r="A47" s="244">
        <v>34</v>
      </c>
      <c r="B47" s="245" t="s">
        <v>816</v>
      </c>
      <c r="C47" s="255" t="s">
        <v>817</v>
      </c>
      <c r="D47" s="246" t="s">
        <v>758</v>
      </c>
      <c r="E47" s="247">
        <v>26</v>
      </c>
      <c r="F47" s="248"/>
      <c r="G47" s="249">
        <f>ROUND(E47*F47,2)</f>
        <v>0</v>
      </c>
      <c r="H47" s="248"/>
      <c r="I47" s="249">
        <f>ROUND(E47*H47,2)</f>
        <v>0</v>
      </c>
      <c r="J47" s="248"/>
      <c r="K47" s="249">
        <f>ROUND(E47*J47,2)</f>
        <v>0</v>
      </c>
      <c r="L47" s="249">
        <v>21</v>
      </c>
      <c r="M47" s="249">
        <f>G47*(1+L47/100)</f>
        <v>0</v>
      </c>
      <c r="N47" s="249">
        <v>0</v>
      </c>
      <c r="O47" s="249">
        <f>ROUND(E47*N47,2)</f>
        <v>0</v>
      </c>
      <c r="P47" s="249">
        <v>0</v>
      </c>
      <c r="Q47" s="249">
        <f>ROUND(E47*P47,2)</f>
        <v>0</v>
      </c>
      <c r="R47" s="249"/>
      <c r="S47" s="249" t="s">
        <v>315</v>
      </c>
      <c r="T47" s="250" t="s">
        <v>264</v>
      </c>
      <c r="U47" s="222">
        <v>0</v>
      </c>
      <c r="V47" s="222">
        <f>ROUND(E47*U47,2)</f>
        <v>0</v>
      </c>
      <c r="W47" s="222"/>
      <c r="X47" s="222" t="s">
        <v>759</v>
      </c>
      <c r="Y47" s="212"/>
      <c r="Z47" s="212"/>
      <c r="AA47" s="212"/>
      <c r="AB47" s="212"/>
      <c r="AC47" s="212"/>
      <c r="AD47" s="212"/>
      <c r="AE47" s="212"/>
      <c r="AF47" s="212"/>
      <c r="AG47" s="212" t="s">
        <v>760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5">
      <c r="A48" s="244">
        <v>35</v>
      </c>
      <c r="B48" s="245" t="s">
        <v>818</v>
      </c>
      <c r="C48" s="255" t="s">
        <v>819</v>
      </c>
      <c r="D48" s="246" t="s">
        <v>314</v>
      </c>
      <c r="E48" s="247">
        <v>570</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315</v>
      </c>
      <c r="T48" s="250" t="s">
        <v>264</v>
      </c>
      <c r="U48" s="222">
        <v>0</v>
      </c>
      <c r="V48" s="222">
        <f>ROUND(E48*U48,2)</f>
        <v>0</v>
      </c>
      <c r="W48" s="222"/>
      <c r="X48" s="222" t="s">
        <v>759</v>
      </c>
      <c r="Y48" s="212"/>
      <c r="Z48" s="212"/>
      <c r="AA48" s="212"/>
      <c r="AB48" s="212"/>
      <c r="AC48" s="212"/>
      <c r="AD48" s="212"/>
      <c r="AE48" s="212"/>
      <c r="AF48" s="212"/>
      <c r="AG48" s="212" t="s">
        <v>760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4">
        <v>36</v>
      </c>
      <c r="B49" s="245" t="s">
        <v>820</v>
      </c>
      <c r="C49" s="255" t="s">
        <v>821</v>
      </c>
      <c r="D49" s="246" t="s">
        <v>758</v>
      </c>
      <c r="E49" s="247">
        <v>60</v>
      </c>
      <c r="F49" s="248"/>
      <c r="G49" s="249">
        <f>ROUND(E49*F49,2)</f>
        <v>0</v>
      </c>
      <c r="H49" s="248"/>
      <c r="I49" s="249">
        <f>ROUND(E49*H49,2)</f>
        <v>0</v>
      </c>
      <c r="J49" s="248"/>
      <c r="K49" s="249">
        <f>ROUND(E49*J49,2)</f>
        <v>0</v>
      </c>
      <c r="L49" s="249">
        <v>21</v>
      </c>
      <c r="M49" s="249">
        <f>G49*(1+L49/100)</f>
        <v>0</v>
      </c>
      <c r="N49" s="249">
        <v>0</v>
      </c>
      <c r="O49" s="249">
        <f>ROUND(E49*N49,2)</f>
        <v>0</v>
      </c>
      <c r="P49" s="249">
        <v>0</v>
      </c>
      <c r="Q49" s="249">
        <f>ROUND(E49*P49,2)</f>
        <v>0</v>
      </c>
      <c r="R49" s="249"/>
      <c r="S49" s="249" t="s">
        <v>315</v>
      </c>
      <c r="T49" s="250" t="s">
        <v>264</v>
      </c>
      <c r="U49" s="222">
        <v>0</v>
      </c>
      <c r="V49" s="222">
        <f>ROUND(E49*U49,2)</f>
        <v>0</v>
      </c>
      <c r="W49" s="222"/>
      <c r="X49" s="222" t="s">
        <v>759</v>
      </c>
      <c r="Y49" s="212"/>
      <c r="Z49" s="212"/>
      <c r="AA49" s="212"/>
      <c r="AB49" s="212"/>
      <c r="AC49" s="212"/>
      <c r="AD49" s="212"/>
      <c r="AE49" s="212"/>
      <c r="AF49" s="212"/>
      <c r="AG49" s="212" t="s">
        <v>760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4">
        <v>37</v>
      </c>
      <c r="B50" s="245" t="s">
        <v>822</v>
      </c>
      <c r="C50" s="255" t="s">
        <v>823</v>
      </c>
      <c r="D50" s="246" t="s">
        <v>758</v>
      </c>
      <c r="E50" s="247">
        <v>80</v>
      </c>
      <c r="F50" s="248"/>
      <c r="G50" s="249">
        <f>ROUND(E50*F50,2)</f>
        <v>0</v>
      </c>
      <c r="H50" s="248"/>
      <c r="I50" s="249">
        <f>ROUND(E50*H50,2)</f>
        <v>0</v>
      </c>
      <c r="J50" s="248"/>
      <c r="K50" s="249">
        <f>ROUND(E50*J50,2)</f>
        <v>0</v>
      </c>
      <c r="L50" s="249">
        <v>21</v>
      </c>
      <c r="M50" s="249">
        <f>G50*(1+L50/100)</f>
        <v>0</v>
      </c>
      <c r="N50" s="249">
        <v>0</v>
      </c>
      <c r="O50" s="249">
        <f>ROUND(E50*N50,2)</f>
        <v>0</v>
      </c>
      <c r="P50" s="249">
        <v>0</v>
      </c>
      <c r="Q50" s="249">
        <f>ROUND(E50*P50,2)</f>
        <v>0</v>
      </c>
      <c r="R50" s="249"/>
      <c r="S50" s="249" t="s">
        <v>315</v>
      </c>
      <c r="T50" s="250" t="s">
        <v>264</v>
      </c>
      <c r="U50" s="222">
        <v>0</v>
      </c>
      <c r="V50" s="222">
        <f>ROUND(E50*U50,2)</f>
        <v>0</v>
      </c>
      <c r="W50" s="222"/>
      <c r="X50" s="222" t="s">
        <v>759</v>
      </c>
      <c r="Y50" s="212"/>
      <c r="Z50" s="212"/>
      <c r="AA50" s="212"/>
      <c r="AB50" s="212"/>
      <c r="AC50" s="212"/>
      <c r="AD50" s="212"/>
      <c r="AE50" s="212"/>
      <c r="AF50" s="212"/>
      <c r="AG50" s="212" t="s">
        <v>760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4">
        <v>38</v>
      </c>
      <c r="B51" s="245" t="s">
        <v>163</v>
      </c>
      <c r="C51" s="255" t="s">
        <v>824</v>
      </c>
      <c r="D51" s="246" t="s">
        <v>758</v>
      </c>
      <c r="E51" s="247">
        <v>16</v>
      </c>
      <c r="F51" s="248"/>
      <c r="G51" s="249">
        <f>ROUND(E51*F51,2)</f>
        <v>0</v>
      </c>
      <c r="H51" s="248"/>
      <c r="I51" s="249">
        <f>ROUND(E51*H51,2)</f>
        <v>0</v>
      </c>
      <c r="J51" s="248"/>
      <c r="K51" s="249">
        <f>ROUND(E51*J51,2)</f>
        <v>0</v>
      </c>
      <c r="L51" s="249">
        <v>21</v>
      </c>
      <c r="M51" s="249">
        <f>G51*(1+L51/100)</f>
        <v>0</v>
      </c>
      <c r="N51" s="249">
        <v>0</v>
      </c>
      <c r="O51" s="249">
        <f>ROUND(E51*N51,2)</f>
        <v>0</v>
      </c>
      <c r="P51" s="249">
        <v>0</v>
      </c>
      <c r="Q51" s="249">
        <f>ROUND(E51*P51,2)</f>
        <v>0</v>
      </c>
      <c r="R51" s="249"/>
      <c r="S51" s="249" t="s">
        <v>315</v>
      </c>
      <c r="T51" s="250" t="s">
        <v>264</v>
      </c>
      <c r="U51" s="222">
        <v>0</v>
      </c>
      <c r="V51" s="222">
        <f>ROUND(E51*U51,2)</f>
        <v>0</v>
      </c>
      <c r="W51" s="222"/>
      <c r="X51" s="222" t="s">
        <v>759</v>
      </c>
      <c r="Y51" s="212"/>
      <c r="Z51" s="212"/>
      <c r="AA51" s="212"/>
      <c r="AB51" s="212"/>
      <c r="AC51" s="212"/>
      <c r="AD51" s="212"/>
      <c r="AE51" s="212"/>
      <c r="AF51" s="212"/>
      <c r="AG51" s="212" t="s">
        <v>760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4">
        <v>39</v>
      </c>
      <c r="B52" s="245" t="s">
        <v>825</v>
      </c>
      <c r="C52" s="255" t="s">
        <v>826</v>
      </c>
      <c r="D52" s="246" t="s">
        <v>314</v>
      </c>
      <c r="E52" s="247">
        <v>400</v>
      </c>
      <c r="F52" s="248"/>
      <c r="G52" s="249">
        <f>ROUND(E52*F52,2)</f>
        <v>0</v>
      </c>
      <c r="H52" s="248"/>
      <c r="I52" s="249">
        <f>ROUND(E52*H52,2)</f>
        <v>0</v>
      </c>
      <c r="J52" s="248"/>
      <c r="K52" s="249">
        <f>ROUND(E52*J52,2)</f>
        <v>0</v>
      </c>
      <c r="L52" s="249">
        <v>21</v>
      </c>
      <c r="M52" s="249">
        <f>G52*(1+L52/100)</f>
        <v>0</v>
      </c>
      <c r="N52" s="249">
        <v>0</v>
      </c>
      <c r="O52" s="249">
        <f>ROUND(E52*N52,2)</f>
        <v>0</v>
      </c>
      <c r="P52" s="249">
        <v>0</v>
      </c>
      <c r="Q52" s="249">
        <f>ROUND(E52*P52,2)</f>
        <v>0</v>
      </c>
      <c r="R52" s="249"/>
      <c r="S52" s="249" t="s">
        <v>315</v>
      </c>
      <c r="T52" s="250" t="s">
        <v>264</v>
      </c>
      <c r="U52" s="222">
        <v>0</v>
      </c>
      <c r="V52" s="222">
        <f>ROUND(E52*U52,2)</f>
        <v>0</v>
      </c>
      <c r="W52" s="222"/>
      <c r="X52" s="222" t="s">
        <v>759</v>
      </c>
      <c r="Y52" s="212"/>
      <c r="Z52" s="212"/>
      <c r="AA52" s="212"/>
      <c r="AB52" s="212"/>
      <c r="AC52" s="212"/>
      <c r="AD52" s="212"/>
      <c r="AE52" s="212"/>
      <c r="AF52" s="212"/>
      <c r="AG52" s="212" t="s">
        <v>760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4">
        <v>40</v>
      </c>
      <c r="B53" s="245" t="s">
        <v>827</v>
      </c>
      <c r="C53" s="255" t="s">
        <v>828</v>
      </c>
      <c r="D53" s="246" t="s">
        <v>758</v>
      </c>
      <c r="E53" s="247">
        <v>6</v>
      </c>
      <c r="F53" s="248"/>
      <c r="G53" s="249">
        <f>ROUND(E53*F53,2)</f>
        <v>0</v>
      </c>
      <c r="H53" s="248"/>
      <c r="I53" s="249">
        <f>ROUND(E53*H53,2)</f>
        <v>0</v>
      </c>
      <c r="J53" s="248"/>
      <c r="K53" s="249">
        <f>ROUND(E53*J53,2)</f>
        <v>0</v>
      </c>
      <c r="L53" s="249">
        <v>21</v>
      </c>
      <c r="M53" s="249">
        <f>G53*(1+L53/100)</f>
        <v>0</v>
      </c>
      <c r="N53" s="249">
        <v>0</v>
      </c>
      <c r="O53" s="249">
        <f>ROUND(E53*N53,2)</f>
        <v>0</v>
      </c>
      <c r="P53" s="249">
        <v>0</v>
      </c>
      <c r="Q53" s="249">
        <f>ROUND(E53*P53,2)</f>
        <v>0</v>
      </c>
      <c r="R53" s="249"/>
      <c r="S53" s="249" t="s">
        <v>315</v>
      </c>
      <c r="T53" s="250" t="s">
        <v>264</v>
      </c>
      <c r="U53" s="222">
        <v>0</v>
      </c>
      <c r="V53" s="222">
        <f>ROUND(E53*U53,2)</f>
        <v>0</v>
      </c>
      <c r="W53" s="222"/>
      <c r="X53" s="222" t="s">
        <v>759</v>
      </c>
      <c r="Y53" s="212"/>
      <c r="Z53" s="212"/>
      <c r="AA53" s="212"/>
      <c r="AB53" s="212"/>
      <c r="AC53" s="212"/>
      <c r="AD53" s="212"/>
      <c r="AE53" s="212"/>
      <c r="AF53" s="212"/>
      <c r="AG53" s="212" t="s">
        <v>760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4">
        <v>41</v>
      </c>
      <c r="B54" s="245" t="s">
        <v>829</v>
      </c>
      <c r="C54" s="255" t="s">
        <v>830</v>
      </c>
      <c r="D54" s="246" t="s">
        <v>758</v>
      </c>
      <c r="E54" s="247">
        <v>6</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315</v>
      </c>
      <c r="T54" s="250" t="s">
        <v>264</v>
      </c>
      <c r="U54" s="222">
        <v>0</v>
      </c>
      <c r="V54" s="222">
        <f>ROUND(E54*U54,2)</f>
        <v>0</v>
      </c>
      <c r="W54" s="222"/>
      <c r="X54" s="222" t="s">
        <v>759</v>
      </c>
      <c r="Y54" s="212"/>
      <c r="Z54" s="212"/>
      <c r="AA54" s="212"/>
      <c r="AB54" s="212"/>
      <c r="AC54" s="212"/>
      <c r="AD54" s="212"/>
      <c r="AE54" s="212"/>
      <c r="AF54" s="212"/>
      <c r="AG54" s="212" t="s">
        <v>760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5">
      <c r="A55" s="244">
        <v>42</v>
      </c>
      <c r="B55" s="245" t="s">
        <v>831</v>
      </c>
      <c r="C55" s="255" t="s">
        <v>832</v>
      </c>
      <c r="D55" s="246" t="s">
        <v>758</v>
      </c>
      <c r="E55" s="247">
        <v>1</v>
      </c>
      <c r="F55" s="248"/>
      <c r="G55" s="249">
        <f>ROUND(E55*F55,2)</f>
        <v>0</v>
      </c>
      <c r="H55" s="248"/>
      <c r="I55" s="249">
        <f>ROUND(E55*H55,2)</f>
        <v>0</v>
      </c>
      <c r="J55" s="248"/>
      <c r="K55" s="249">
        <f>ROUND(E55*J55,2)</f>
        <v>0</v>
      </c>
      <c r="L55" s="249">
        <v>21</v>
      </c>
      <c r="M55" s="249">
        <f>G55*(1+L55/100)</f>
        <v>0</v>
      </c>
      <c r="N55" s="249">
        <v>0</v>
      </c>
      <c r="O55" s="249">
        <f>ROUND(E55*N55,2)</f>
        <v>0</v>
      </c>
      <c r="P55" s="249">
        <v>0</v>
      </c>
      <c r="Q55" s="249">
        <f>ROUND(E55*P55,2)</f>
        <v>0</v>
      </c>
      <c r="R55" s="249"/>
      <c r="S55" s="249" t="s">
        <v>315</v>
      </c>
      <c r="T55" s="250" t="s">
        <v>264</v>
      </c>
      <c r="U55" s="222">
        <v>0</v>
      </c>
      <c r="V55" s="222">
        <f>ROUND(E55*U55,2)</f>
        <v>0</v>
      </c>
      <c r="W55" s="222"/>
      <c r="X55" s="222" t="s">
        <v>759</v>
      </c>
      <c r="Y55" s="212"/>
      <c r="Z55" s="212"/>
      <c r="AA55" s="212"/>
      <c r="AB55" s="212"/>
      <c r="AC55" s="212"/>
      <c r="AD55" s="212"/>
      <c r="AE55" s="212"/>
      <c r="AF55" s="212"/>
      <c r="AG55" s="212" t="s">
        <v>760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5">
      <c r="A56" s="244">
        <v>43</v>
      </c>
      <c r="B56" s="245" t="s">
        <v>833</v>
      </c>
      <c r="C56" s="255" t="s">
        <v>834</v>
      </c>
      <c r="D56" s="246" t="s">
        <v>314</v>
      </c>
      <c r="E56" s="247">
        <v>40</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315</v>
      </c>
      <c r="T56" s="250" t="s">
        <v>264</v>
      </c>
      <c r="U56" s="222">
        <v>0</v>
      </c>
      <c r="V56" s="222">
        <f>ROUND(E56*U56,2)</f>
        <v>0</v>
      </c>
      <c r="W56" s="222"/>
      <c r="X56" s="222" t="s">
        <v>759</v>
      </c>
      <c r="Y56" s="212"/>
      <c r="Z56" s="212"/>
      <c r="AA56" s="212"/>
      <c r="AB56" s="212"/>
      <c r="AC56" s="212"/>
      <c r="AD56" s="212"/>
      <c r="AE56" s="212"/>
      <c r="AF56" s="212"/>
      <c r="AG56" s="212" t="s">
        <v>760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4">
        <v>44</v>
      </c>
      <c r="B57" s="245" t="s">
        <v>166</v>
      </c>
      <c r="C57" s="255" t="s">
        <v>835</v>
      </c>
      <c r="D57" s="246" t="s">
        <v>758</v>
      </c>
      <c r="E57" s="247">
        <v>1</v>
      </c>
      <c r="F57" s="248"/>
      <c r="G57" s="249">
        <f>ROUND(E57*F57,2)</f>
        <v>0</v>
      </c>
      <c r="H57" s="248"/>
      <c r="I57" s="249">
        <f>ROUND(E57*H57,2)</f>
        <v>0</v>
      </c>
      <c r="J57" s="248"/>
      <c r="K57" s="249">
        <f>ROUND(E57*J57,2)</f>
        <v>0</v>
      </c>
      <c r="L57" s="249">
        <v>21</v>
      </c>
      <c r="M57" s="249">
        <f>G57*(1+L57/100)</f>
        <v>0</v>
      </c>
      <c r="N57" s="249">
        <v>0</v>
      </c>
      <c r="O57" s="249">
        <f>ROUND(E57*N57,2)</f>
        <v>0</v>
      </c>
      <c r="P57" s="249">
        <v>0</v>
      </c>
      <c r="Q57" s="249">
        <f>ROUND(E57*P57,2)</f>
        <v>0</v>
      </c>
      <c r="R57" s="249"/>
      <c r="S57" s="249" t="s">
        <v>315</v>
      </c>
      <c r="T57" s="250" t="s">
        <v>264</v>
      </c>
      <c r="U57" s="222">
        <v>0</v>
      </c>
      <c r="V57" s="222">
        <f>ROUND(E57*U57,2)</f>
        <v>0</v>
      </c>
      <c r="W57" s="222"/>
      <c r="X57" s="222" t="s">
        <v>759</v>
      </c>
      <c r="Y57" s="212"/>
      <c r="Z57" s="212"/>
      <c r="AA57" s="212"/>
      <c r="AB57" s="212"/>
      <c r="AC57" s="212"/>
      <c r="AD57" s="212"/>
      <c r="AE57" s="212"/>
      <c r="AF57" s="212"/>
      <c r="AG57" s="212" t="s">
        <v>760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4">
        <v>45</v>
      </c>
      <c r="B58" s="245" t="s">
        <v>168</v>
      </c>
      <c r="C58" s="255" t="s">
        <v>836</v>
      </c>
      <c r="D58" s="246" t="s">
        <v>758</v>
      </c>
      <c r="E58" s="247">
        <v>1</v>
      </c>
      <c r="F58" s="248"/>
      <c r="G58" s="249">
        <f>ROUND(E58*F58,2)</f>
        <v>0</v>
      </c>
      <c r="H58" s="248"/>
      <c r="I58" s="249">
        <f>ROUND(E58*H58,2)</f>
        <v>0</v>
      </c>
      <c r="J58" s="248"/>
      <c r="K58" s="249">
        <f>ROUND(E58*J58,2)</f>
        <v>0</v>
      </c>
      <c r="L58" s="249">
        <v>21</v>
      </c>
      <c r="M58" s="249">
        <f>G58*(1+L58/100)</f>
        <v>0</v>
      </c>
      <c r="N58" s="249">
        <v>0</v>
      </c>
      <c r="O58" s="249">
        <f>ROUND(E58*N58,2)</f>
        <v>0</v>
      </c>
      <c r="P58" s="249">
        <v>0</v>
      </c>
      <c r="Q58" s="249">
        <f>ROUND(E58*P58,2)</f>
        <v>0</v>
      </c>
      <c r="R58" s="249"/>
      <c r="S58" s="249" t="s">
        <v>315</v>
      </c>
      <c r="T58" s="250" t="s">
        <v>264</v>
      </c>
      <c r="U58" s="222">
        <v>0</v>
      </c>
      <c r="V58" s="222">
        <f>ROUND(E58*U58,2)</f>
        <v>0</v>
      </c>
      <c r="W58" s="222"/>
      <c r="X58" s="222" t="s">
        <v>759</v>
      </c>
      <c r="Y58" s="212"/>
      <c r="Z58" s="212"/>
      <c r="AA58" s="212"/>
      <c r="AB58" s="212"/>
      <c r="AC58" s="212"/>
      <c r="AD58" s="212"/>
      <c r="AE58" s="212"/>
      <c r="AF58" s="212"/>
      <c r="AG58" s="212" t="s">
        <v>760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4">
        <v>46</v>
      </c>
      <c r="B59" s="245" t="s">
        <v>837</v>
      </c>
      <c r="C59" s="255" t="s">
        <v>838</v>
      </c>
      <c r="D59" s="246" t="s">
        <v>758</v>
      </c>
      <c r="E59" s="247">
        <v>4</v>
      </c>
      <c r="F59" s="248"/>
      <c r="G59" s="249">
        <f>ROUND(E59*F59,2)</f>
        <v>0</v>
      </c>
      <c r="H59" s="248"/>
      <c r="I59" s="249">
        <f>ROUND(E59*H59,2)</f>
        <v>0</v>
      </c>
      <c r="J59" s="248"/>
      <c r="K59" s="249">
        <f>ROUND(E59*J59,2)</f>
        <v>0</v>
      </c>
      <c r="L59" s="249">
        <v>21</v>
      </c>
      <c r="M59" s="249">
        <f>G59*(1+L59/100)</f>
        <v>0</v>
      </c>
      <c r="N59" s="249">
        <v>0</v>
      </c>
      <c r="O59" s="249">
        <f>ROUND(E59*N59,2)</f>
        <v>0</v>
      </c>
      <c r="P59" s="249">
        <v>0</v>
      </c>
      <c r="Q59" s="249">
        <f>ROUND(E59*P59,2)</f>
        <v>0</v>
      </c>
      <c r="R59" s="249"/>
      <c r="S59" s="249" t="s">
        <v>315</v>
      </c>
      <c r="T59" s="250" t="s">
        <v>264</v>
      </c>
      <c r="U59" s="222">
        <v>0</v>
      </c>
      <c r="V59" s="222">
        <f>ROUND(E59*U59,2)</f>
        <v>0</v>
      </c>
      <c r="W59" s="222"/>
      <c r="X59" s="222" t="s">
        <v>759</v>
      </c>
      <c r="Y59" s="212"/>
      <c r="Z59" s="212"/>
      <c r="AA59" s="212"/>
      <c r="AB59" s="212"/>
      <c r="AC59" s="212"/>
      <c r="AD59" s="212"/>
      <c r="AE59" s="212"/>
      <c r="AF59" s="212"/>
      <c r="AG59" s="212" t="s">
        <v>760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4">
        <v>47</v>
      </c>
      <c r="B60" s="245" t="s">
        <v>839</v>
      </c>
      <c r="C60" s="255" t="s">
        <v>840</v>
      </c>
      <c r="D60" s="246" t="s">
        <v>758</v>
      </c>
      <c r="E60" s="247">
        <v>2</v>
      </c>
      <c r="F60" s="248"/>
      <c r="G60" s="249">
        <f>ROUND(E60*F60,2)</f>
        <v>0</v>
      </c>
      <c r="H60" s="248"/>
      <c r="I60" s="249">
        <f>ROUND(E60*H60,2)</f>
        <v>0</v>
      </c>
      <c r="J60" s="248"/>
      <c r="K60" s="249">
        <f>ROUND(E60*J60,2)</f>
        <v>0</v>
      </c>
      <c r="L60" s="249">
        <v>21</v>
      </c>
      <c r="M60" s="249">
        <f>G60*(1+L60/100)</f>
        <v>0</v>
      </c>
      <c r="N60" s="249">
        <v>0</v>
      </c>
      <c r="O60" s="249">
        <f>ROUND(E60*N60,2)</f>
        <v>0</v>
      </c>
      <c r="P60" s="249">
        <v>0</v>
      </c>
      <c r="Q60" s="249">
        <f>ROUND(E60*P60,2)</f>
        <v>0</v>
      </c>
      <c r="R60" s="249"/>
      <c r="S60" s="249" t="s">
        <v>315</v>
      </c>
      <c r="T60" s="250" t="s">
        <v>264</v>
      </c>
      <c r="U60" s="222">
        <v>0</v>
      </c>
      <c r="V60" s="222">
        <f>ROUND(E60*U60,2)</f>
        <v>0</v>
      </c>
      <c r="W60" s="222"/>
      <c r="X60" s="222" t="s">
        <v>759</v>
      </c>
      <c r="Y60" s="212"/>
      <c r="Z60" s="212"/>
      <c r="AA60" s="212"/>
      <c r="AB60" s="212"/>
      <c r="AC60" s="212"/>
      <c r="AD60" s="212"/>
      <c r="AE60" s="212"/>
      <c r="AF60" s="212"/>
      <c r="AG60" s="212" t="s">
        <v>760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4">
        <v>48</v>
      </c>
      <c r="B61" s="245" t="s">
        <v>841</v>
      </c>
      <c r="C61" s="255" t="s">
        <v>842</v>
      </c>
      <c r="D61" s="246" t="s">
        <v>758</v>
      </c>
      <c r="E61" s="247">
        <v>1</v>
      </c>
      <c r="F61" s="248"/>
      <c r="G61" s="249">
        <f>ROUND(E61*F61,2)</f>
        <v>0</v>
      </c>
      <c r="H61" s="248"/>
      <c r="I61" s="249">
        <f>ROUND(E61*H61,2)</f>
        <v>0</v>
      </c>
      <c r="J61" s="248"/>
      <c r="K61" s="249">
        <f>ROUND(E61*J61,2)</f>
        <v>0</v>
      </c>
      <c r="L61" s="249">
        <v>21</v>
      </c>
      <c r="M61" s="249">
        <f>G61*(1+L61/100)</f>
        <v>0</v>
      </c>
      <c r="N61" s="249">
        <v>0</v>
      </c>
      <c r="O61" s="249">
        <f>ROUND(E61*N61,2)</f>
        <v>0</v>
      </c>
      <c r="P61" s="249">
        <v>0</v>
      </c>
      <c r="Q61" s="249">
        <f>ROUND(E61*P61,2)</f>
        <v>0</v>
      </c>
      <c r="R61" s="249"/>
      <c r="S61" s="249" t="s">
        <v>315</v>
      </c>
      <c r="T61" s="250" t="s">
        <v>264</v>
      </c>
      <c r="U61" s="222">
        <v>0</v>
      </c>
      <c r="V61" s="222">
        <f>ROUND(E61*U61,2)</f>
        <v>0</v>
      </c>
      <c r="W61" s="222"/>
      <c r="X61" s="222" t="s">
        <v>759</v>
      </c>
      <c r="Y61" s="212"/>
      <c r="Z61" s="212"/>
      <c r="AA61" s="212"/>
      <c r="AB61" s="212"/>
      <c r="AC61" s="212"/>
      <c r="AD61" s="212"/>
      <c r="AE61" s="212"/>
      <c r="AF61" s="212"/>
      <c r="AG61" s="212" t="s">
        <v>760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44">
        <v>49</v>
      </c>
      <c r="B62" s="245" t="s">
        <v>843</v>
      </c>
      <c r="C62" s="255" t="s">
        <v>844</v>
      </c>
      <c r="D62" s="246" t="s">
        <v>758</v>
      </c>
      <c r="E62" s="247">
        <v>1</v>
      </c>
      <c r="F62" s="248"/>
      <c r="G62" s="249">
        <f>ROUND(E62*F62,2)</f>
        <v>0</v>
      </c>
      <c r="H62" s="248"/>
      <c r="I62" s="249">
        <f>ROUND(E62*H62,2)</f>
        <v>0</v>
      </c>
      <c r="J62" s="248"/>
      <c r="K62" s="249">
        <f>ROUND(E62*J62,2)</f>
        <v>0</v>
      </c>
      <c r="L62" s="249">
        <v>21</v>
      </c>
      <c r="M62" s="249">
        <f>G62*(1+L62/100)</f>
        <v>0</v>
      </c>
      <c r="N62" s="249">
        <v>0</v>
      </c>
      <c r="O62" s="249">
        <f>ROUND(E62*N62,2)</f>
        <v>0</v>
      </c>
      <c r="P62" s="249">
        <v>0</v>
      </c>
      <c r="Q62" s="249">
        <f>ROUND(E62*P62,2)</f>
        <v>0</v>
      </c>
      <c r="R62" s="249"/>
      <c r="S62" s="249" t="s">
        <v>315</v>
      </c>
      <c r="T62" s="250" t="s">
        <v>264</v>
      </c>
      <c r="U62" s="222">
        <v>0</v>
      </c>
      <c r="V62" s="222">
        <f>ROUND(E62*U62,2)</f>
        <v>0</v>
      </c>
      <c r="W62" s="222"/>
      <c r="X62" s="222" t="s">
        <v>759</v>
      </c>
      <c r="Y62" s="212"/>
      <c r="Z62" s="212"/>
      <c r="AA62" s="212"/>
      <c r="AB62" s="212"/>
      <c r="AC62" s="212"/>
      <c r="AD62" s="212"/>
      <c r="AE62" s="212"/>
      <c r="AF62" s="212"/>
      <c r="AG62" s="212" t="s">
        <v>760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5">
      <c r="A63" s="244">
        <v>50</v>
      </c>
      <c r="B63" s="245" t="s">
        <v>845</v>
      </c>
      <c r="C63" s="255" t="s">
        <v>846</v>
      </c>
      <c r="D63" s="246" t="s">
        <v>758</v>
      </c>
      <c r="E63" s="247">
        <v>4</v>
      </c>
      <c r="F63" s="248"/>
      <c r="G63" s="249">
        <f>ROUND(E63*F63,2)</f>
        <v>0</v>
      </c>
      <c r="H63" s="248"/>
      <c r="I63" s="249">
        <f>ROUND(E63*H63,2)</f>
        <v>0</v>
      </c>
      <c r="J63" s="248"/>
      <c r="K63" s="249">
        <f>ROUND(E63*J63,2)</f>
        <v>0</v>
      </c>
      <c r="L63" s="249">
        <v>21</v>
      </c>
      <c r="M63" s="249">
        <f>G63*(1+L63/100)</f>
        <v>0</v>
      </c>
      <c r="N63" s="249">
        <v>0</v>
      </c>
      <c r="O63" s="249">
        <f>ROUND(E63*N63,2)</f>
        <v>0</v>
      </c>
      <c r="P63" s="249">
        <v>0</v>
      </c>
      <c r="Q63" s="249">
        <f>ROUND(E63*P63,2)</f>
        <v>0</v>
      </c>
      <c r="R63" s="249"/>
      <c r="S63" s="249" t="s">
        <v>315</v>
      </c>
      <c r="T63" s="250" t="s">
        <v>264</v>
      </c>
      <c r="U63" s="222">
        <v>0</v>
      </c>
      <c r="V63" s="222">
        <f>ROUND(E63*U63,2)</f>
        <v>0</v>
      </c>
      <c r="W63" s="222"/>
      <c r="X63" s="222" t="s">
        <v>759</v>
      </c>
      <c r="Y63" s="212"/>
      <c r="Z63" s="212"/>
      <c r="AA63" s="212"/>
      <c r="AB63" s="212"/>
      <c r="AC63" s="212"/>
      <c r="AD63" s="212"/>
      <c r="AE63" s="212"/>
      <c r="AF63" s="212"/>
      <c r="AG63" s="212" t="s">
        <v>760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5">
      <c r="A64" s="244">
        <v>51</v>
      </c>
      <c r="B64" s="245" t="s">
        <v>847</v>
      </c>
      <c r="C64" s="255" t="s">
        <v>848</v>
      </c>
      <c r="D64" s="246" t="s">
        <v>758</v>
      </c>
      <c r="E64" s="247">
        <v>1</v>
      </c>
      <c r="F64" s="248"/>
      <c r="G64" s="249">
        <f>ROUND(E64*F64,2)</f>
        <v>0</v>
      </c>
      <c r="H64" s="248"/>
      <c r="I64" s="249">
        <f>ROUND(E64*H64,2)</f>
        <v>0</v>
      </c>
      <c r="J64" s="248"/>
      <c r="K64" s="249">
        <f>ROUND(E64*J64,2)</f>
        <v>0</v>
      </c>
      <c r="L64" s="249">
        <v>21</v>
      </c>
      <c r="M64" s="249">
        <f>G64*(1+L64/100)</f>
        <v>0</v>
      </c>
      <c r="N64" s="249">
        <v>0</v>
      </c>
      <c r="O64" s="249">
        <f>ROUND(E64*N64,2)</f>
        <v>0</v>
      </c>
      <c r="P64" s="249">
        <v>0</v>
      </c>
      <c r="Q64" s="249">
        <f>ROUND(E64*P64,2)</f>
        <v>0</v>
      </c>
      <c r="R64" s="249"/>
      <c r="S64" s="249" t="s">
        <v>315</v>
      </c>
      <c r="T64" s="250" t="s">
        <v>264</v>
      </c>
      <c r="U64" s="222">
        <v>0</v>
      </c>
      <c r="V64" s="222">
        <f>ROUND(E64*U64,2)</f>
        <v>0</v>
      </c>
      <c r="W64" s="222"/>
      <c r="X64" s="222" t="s">
        <v>759</v>
      </c>
      <c r="Y64" s="212"/>
      <c r="Z64" s="212"/>
      <c r="AA64" s="212"/>
      <c r="AB64" s="212"/>
      <c r="AC64" s="212"/>
      <c r="AD64" s="212"/>
      <c r="AE64" s="212"/>
      <c r="AF64" s="212"/>
      <c r="AG64" s="212" t="s">
        <v>760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5">
      <c r="A65" s="244">
        <v>52</v>
      </c>
      <c r="B65" s="245" t="s">
        <v>849</v>
      </c>
      <c r="C65" s="255" t="s">
        <v>850</v>
      </c>
      <c r="D65" s="246" t="s">
        <v>758</v>
      </c>
      <c r="E65" s="247">
        <v>1</v>
      </c>
      <c r="F65" s="248"/>
      <c r="G65" s="249">
        <f>ROUND(E65*F65,2)</f>
        <v>0</v>
      </c>
      <c r="H65" s="248"/>
      <c r="I65" s="249">
        <f>ROUND(E65*H65,2)</f>
        <v>0</v>
      </c>
      <c r="J65" s="248"/>
      <c r="K65" s="249">
        <f>ROUND(E65*J65,2)</f>
        <v>0</v>
      </c>
      <c r="L65" s="249">
        <v>21</v>
      </c>
      <c r="M65" s="249">
        <f>G65*(1+L65/100)</f>
        <v>0</v>
      </c>
      <c r="N65" s="249">
        <v>0</v>
      </c>
      <c r="O65" s="249">
        <f>ROUND(E65*N65,2)</f>
        <v>0</v>
      </c>
      <c r="P65" s="249">
        <v>0</v>
      </c>
      <c r="Q65" s="249">
        <f>ROUND(E65*P65,2)</f>
        <v>0</v>
      </c>
      <c r="R65" s="249"/>
      <c r="S65" s="249" t="s">
        <v>315</v>
      </c>
      <c r="T65" s="250" t="s">
        <v>264</v>
      </c>
      <c r="U65" s="222">
        <v>0</v>
      </c>
      <c r="V65" s="222">
        <f>ROUND(E65*U65,2)</f>
        <v>0</v>
      </c>
      <c r="W65" s="222"/>
      <c r="X65" s="222" t="s">
        <v>759</v>
      </c>
      <c r="Y65" s="212"/>
      <c r="Z65" s="212"/>
      <c r="AA65" s="212"/>
      <c r="AB65" s="212"/>
      <c r="AC65" s="212"/>
      <c r="AD65" s="212"/>
      <c r="AE65" s="212"/>
      <c r="AF65" s="212"/>
      <c r="AG65" s="212" t="s">
        <v>760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5">
      <c r="A66" s="244">
        <v>53</v>
      </c>
      <c r="B66" s="245" t="s">
        <v>851</v>
      </c>
      <c r="C66" s="255" t="s">
        <v>852</v>
      </c>
      <c r="D66" s="246" t="s">
        <v>758</v>
      </c>
      <c r="E66" s="247">
        <v>4</v>
      </c>
      <c r="F66" s="248"/>
      <c r="G66" s="249">
        <f>ROUND(E66*F66,2)</f>
        <v>0</v>
      </c>
      <c r="H66" s="248"/>
      <c r="I66" s="249">
        <f>ROUND(E66*H66,2)</f>
        <v>0</v>
      </c>
      <c r="J66" s="248"/>
      <c r="K66" s="249">
        <f>ROUND(E66*J66,2)</f>
        <v>0</v>
      </c>
      <c r="L66" s="249">
        <v>21</v>
      </c>
      <c r="M66" s="249">
        <f>G66*(1+L66/100)</f>
        <v>0</v>
      </c>
      <c r="N66" s="249">
        <v>0</v>
      </c>
      <c r="O66" s="249">
        <f>ROUND(E66*N66,2)</f>
        <v>0</v>
      </c>
      <c r="P66" s="249">
        <v>0</v>
      </c>
      <c r="Q66" s="249">
        <f>ROUND(E66*P66,2)</f>
        <v>0</v>
      </c>
      <c r="R66" s="249"/>
      <c r="S66" s="249" t="s">
        <v>315</v>
      </c>
      <c r="T66" s="250" t="s">
        <v>264</v>
      </c>
      <c r="U66" s="222">
        <v>0</v>
      </c>
      <c r="V66" s="222">
        <f>ROUND(E66*U66,2)</f>
        <v>0</v>
      </c>
      <c r="W66" s="222"/>
      <c r="X66" s="222" t="s">
        <v>759</v>
      </c>
      <c r="Y66" s="212"/>
      <c r="Z66" s="212"/>
      <c r="AA66" s="212"/>
      <c r="AB66" s="212"/>
      <c r="AC66" s="212"/>
      <c r="AD66" s="212"/>
      <c r="AE66" s="212"/>
      <c r="AF66" s="212"/>
      <c r="AG66" s="212" t="s">
        <v>760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5">
      <c r="A67" s="244">
        <v>54</v>
      </c>
      <c r="B67" s="245" t="s">
        <v>853</v>
      </c>
      <c r="C67" s="255" t="s">
        <v>854</v>
      </c>
      <c r="D67" s="246" t="s">
        <v>758</v>
      </c>
      <c r="E67" s="247">
        <v>3</v>
      </c>
      <c r="F67" s="248"/>
      <c r="G67" s="249">
        <f>ROUND(E67*F67,2)</f>
        <v>0</v>
      </c>
      <c r="H67" s="248"/>
      <c r="I67" s="249">
        <f>ROUND(E67*H67,2)</f>
        <v>0</v>
      </c>
      <c r="J67" s="248"/>
      <c r="K67" s="249">
        <f>ROUND(E67*J67,2)</f>
        <v>0</v>
      </c>
      <c r="L67" s="249">
        <v>21</v>
      </c>
      <c r="M67" s="249">
        <f>G67*(1+L67/100)</f>
        <v>0</v>
      </c>
      <c r="N67" s="249">
        <v>0</v>
      </c>
      <c r="O67" s="249">
        <f>ROUND(E67*N67,2)</f>
        <v>0</v>
      </c>
      <c r="P67" s="249">
        <v>0</v>
      </c>
      <c r="Q67" s="249">
        <f>ROUND(E67*P67,2)</f>
        <v>0</v>
      </c>
      <c r="R67" s="249"/>
      <c r="S67" s="249" t="s">
        <v>315</v>
      </c>
      <c r="T67" s="250" t="s">
        <v>264</v>
      </c>
      <c r="U67" s="222">
        <v>0</v>
      </c>
      <c r="V67" s="222">
        <f>ROUND(E67*U67,2)</f>
        <v>0</v>
      </c>
      <c r="W67" s="222"/>
      <c r="X67" s="222" t="s">
        <v>759</v>
      </c>
      <c r="Y67" s="212"/>
      <c r="Z67" s="212"/>
      <c r="AA67" s="212"/>
      <c r="AB67" s="212"/>
      <c r="AC67" s="212"/>
      <c r="AD67" s="212"/>
      <c r="AE67" s="212"/>
      <c r="AF67" s="212"/>
      <c r="AG67" s="212" t="s">
        <v>760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5">
      <c r="A68" s="244">
        <v>55</v>
      </c>
      <c r="B68" s="245" t="s">
        <v>170</v>
      </c>
      <c r="C68" s="255" t="s">
        <v>855</v>
      </c>
      <c r="D68" s="246" t="s">
        <v>314</v>
      </c>
      <c r="E68" s="247">
        <v>33</v>
      </c>
      <c r="F68" s="248"/>
      <c r="G68" s="249">
        <f>ROUND(E68*F68,2)</f>
        <v>0</v>
      </c>
      <c r="H68" s="248"/>
      <c r="I68" s="249">
        <f>ROUND(E68*H68,2)</f>
        <v>0</v>
      </c>
      <c r="J68" s="248"/>
      <c r="K68" s="249">
        <f>ROUND(E68*J68,2)</f>
        <v>0</v>
      </c>
      <c r="L68" s="249">
        <v>21</v>
      </c>
      <c r="M68" s="249">
        <f>G68*(1+L68/100)</f>
        <v>0</v>
      </c>
      <c r="N68" s="249">
        <v>0</v>
      </c>
      <c r="O68" s="249">
        <f>ROUND(E68*N68,2)</f>
        <v>0</v>
      </c>
      <c r="P68" s="249">
        <v>0</v>
      </c>
      <c r="Q68" s="249">
        <f>ROUND(E68*P68,2)</f>
        <v>0</v>
      </c>
      <c r="R68" s="249"/>
      <c r="S68" s="249" t="s">
        <v>315</v>
      </c>
      <c r="T68" s="250" t="s">
        <v>264</v>
      </c>
      <c r="U68" s="222">
        <v>0</v>
      </c>
      <c r="V68" s="222">
        <f>ROUND(E68*U68,2)</f>
        <v>0</v>
      </c>
      <c r="W68" s="222"/>
      <c r="X68" s="222" t="s">
        <v>285</v>
      </c>
      <c r="Y68" s="212"/>
      <c r="Z68" s="212"/>
      <c r="AA68" s="212"/>
      <c r="AB68" s="212"/>
      <c r="AC68" s="212"/>
      <c r="AD68" s="212"/>
      <c r="AE68" s="212"/>
      <c r="AF68" s="212"/>
      <c r="AG68" s="212" t="s">
        <v>390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5">
      <c r="A69" s="244">
        <v>56</v>
      </c>
      <c r="B69" s="245" t="s">
        <v>856</v>
      </c>
      <c r="C69" s="255" t="s">
        <v>857</v>
      </c>
      <c r="D69" s="246" t="s">
        <v>758</v>
      </c>
      <c r="E69" s="247">
        <v>10</v>
      </c>
      <c r="F69" s="248"/>
      <c r="G69" s="249">
        <f>ROUND(E69*F69,2)</f>
        <v>0</v>
      </c>
      <c r="H69" s="248"/>
      <c r="I69" s="249">
        <f>ROUND(E69*H69,2)</f>
        <v>0</v>
      </c>
      <c r="J69" s="248"/>
      <c r="K69" s="249">
        <f>ROUND(E69*J69,2)</f>
        <v>0</v>
      </c>
      <c r="L69" s="249">
        <v>21</v>
      </c>
      <c r="M69" s="249">
        <f>G69*(1+L69/100)</f>
        <v>0</v>
      </c>
      <c r="N69" s="249">
        <v>0</v>
      </c>
      <c r="O69" s="249">
        <f>ROUND(E69*N69,2)</f>
        <v>0</v>
      </c>
      <c r="P69" s="249">
        <v>0</v>
      </c>
      <c r="Q69" s="249">
        <f>ROUND(E69*P69,2)</f>
        <v>0</v>
      </c>
      <c r="R69" s="249"/>
      <c r="S69" s="249" t="s">
        <v>315</v>
      </c>
      <c r="T69" s="250" t="s">
        <v>264</v>
      </c>
      <c r="U69" s="222">
        <v>0</v>
      </c>
      <c r="V69" s="222">
        <f>ROUND(E69*U69,2)</f>
        <v>0</v>
      </c>
      <c r="W69" s="222"/>
      <c r="X69" s="222" t="s">
        <v>759</v>
      </c>
      <c r="Y69" s="212"/>
      <c r="Z69" s="212"/>
      <c r="AA69" s="212"/>
      <c r="AB69" s="212"/>
      <c r="AC69" s="212"/>
      <c r="AD69" s="212"/>
      <c r="AE69" s="212"/>
      <c r="AF69" s="212"/>
      <c r="AG69" s="212" t="s">
        <v>760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5">
      <c r="A70" s="244">
        <v>57</v>
      </c>
      <c r="B70" s="245" t="s">
        <v>858</v>
      </c>
      <c r="C70" s="255" t="s">
        <v>859</v>
      </c>
      <c r="D70" s="246" t="s">
        <v>758</v>
      </c>
      <c r="E70" s="247">
        <v>3</v>
      </c>
      <c r="F70" s="248"/>
      <c r="G70" s="249">
        <f>ROUND(E70*F70,2)</f>
        <v>0</v>
      </c>
      <c r="H70" s="248"/>
      <c r="I70" s="249">
        <f>ROUND(E70*H70,2)</f>
        <v>0</v>
      </c>
      <c r="J70" s="248"/>
      <c r="K70" s="249">
        <f>ROUND(E70*J70,2)</f>
        <v>0</v>
      </c>
      <c r="L70" s="249">
        <v>21</v>
      </c>
      <c r="M70" s="249">
        <f>G70*(1+L70/100)</f>
        <v>0</v>
      </c>
      <c r="N70" s="249">
        <v>0</v>
      </c>
      <c r="O70" s="249">
        <f>ROUND(E70*N70,2)</f>
        <v>0</v>
      </c>
      <c r="P70" s="249">
        <v>0</v>
      </c>
      <c r="Q70" s="249">
        <f>ROUND(E70*P70,2)</f>
        <v>0</v>
      </c>
      <c r="R70" s="249"/>
      <c r="S70" s="249" t="s">
        <v>315</v>
      </c>
      <c r="T70" s="250" t="s">
        <v>264</v>
      </c>
      <c r="U70" s="222">
        <v>0</v>
      </c>
      <c r="V70" s="222">
        <f>ROUND(E70*U70,2)</f>
        <v>0</v>
      </c>
      <c r="W70" s="222"/>
      <c r="X70" s="222" t="s">
        <v>759</v>
      </c>
      <c r="Y70" s="212"/>
      <c r="Z70" s="212"/>
      <c r="AA70" s="212"/>
      <c r="AB70" s="212"/>
      <c r="AC70" s="212"/>
      <c r="AD70" s="212"/>
      <c r="AE70" s="212"/>
      <c r="AF70" s="212"/>
      <c r="AG70" s="212" t="s">
        <v>760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5">
      <c r="A71" s="244">
        <v>58</v>
      </c>
      <c r="B71" s="245" t="s">
        <v>860</v>
      </c>
      <c r="C71" s="255" t="s">
        <v>861</v>
      </c>
      <c r="D71" s="246" t="s">
        <v>758</v>
      </c>
      <c r="E71" s="247">
        <v>9</v>
      </c>
      <c r="F71" s="248"/>
      <c r="G71" s="249">
        <f>ROUND(E71*F71,2)</f>
        <v>0</v>
      </c>
      <c r="H71" s="248"/>
      <c r="I71" s="249">
        <f>ROUND(E71*H71,2)</f>
        <v>0</v>
      </c>
      <c r="J71" s="248"/>
      <c r="K71" s="249">
        <f>ROUND(E71*J71,2)</f>
        <v>0</v>
      </c>
      <c r="L71" s="249">
        <v>21</v>
      </c>
      <c r="M71" s="249">
        <f>G71*(1+L71/100)</f>
        <v>0</v>
      </c>
      <c r="N71" s="249">
        <v>0</v>
      </c>
      <c r="O71" s="249">
        <f>ROUND(E71*N71,2)</f>
        <v>0</v>
      </c>
      <c r="P71" s="249">
        <v>0</v>
      </c>
      <c r="Q71" s="249">
        <f>ROUND(E71*P71,2)</f>
        <v>0</v>
      </c>
      <c r="R71" s="249"/>
      <c r="S71" s="249" t="s">
        <v>315</v>
      </c>
      <c r="T71" s="250" t="s">
        <v>264</v>
      </c>
      <c r="U71" s="222">
        <v>0</v>
      </c>
      <c r="V71" s="222">
        <f>ROUND(E71*U71,2)</f>
        <v>0</v>
      </c>
      <c r="W71" s="222"/>
      <c r="X71" s="222" t="s">
        <v>759</v>
      </c>
      <c r="Y71" s="212"/>
      <c r="Z71" s="212"/>
      <c r="AA71" s="212"/>
      <c r="AB71" s="212"/>
      <c r="AC71" s="212"/>
      <c r="AD71" s="212"/>
      <c r="AE71" s="212"/>
      <c r="AF71" s="212"/>
      <c r="AG71" s="212" t="s">
        <v>760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5">
      <c r="A72" s="244">
        <v>59</v>
      </c>
      <c r="B72" s="245" t="s">
        <v>862</v>
      </c>
      <c r="C72" s="255" t="s">
        <v>863</v>
      </c>
      <c r="D72" s="246" t="s">
        <v>758</v>
      </c>
      <c r="E72" s="247">
        <v>3</v>
      </c>
      <c r="F72" s="248"/>
      <c r="G72" s="249">
        <f>ROUND(E72*F72,2)</f>
        <v>0</v>
      </c>
      <c r="H72" s="248"/>
      <c r="I72" s="249">
        <f>ROUND(E72*H72,2)</f>
        <v>0</v>
      </c>
      <c r="J72" s="248"/>
      <c r="K72" s="249">
        <f>ROUND(E72*J72,2)</f>
        <v>0</v>
      </c>
      <c r="L72" s="249">
        <v>21</v>
      </c>
      <c r="M72" s="249">
        <f>G72*(1+L72/100)</f>
        <v>0</v>
      </c>
      <c r="N72" s="249">
        <v>0</v>
      </c>
      <c r="O72" s="249">
        <f>ROUND(E72*N72,2)</f>
        <v>0</v>
      </c>
      <c r="P72" s="249">
        <v>0</v>
      </c>
      <c r="Q72" s="249">
        <f>ROUND(E72*P72,2)</f>
        <v>0</v>
      </c>
      <c r="R72" s="249"/>
      <c r="S72" s="249" t="s">
        <v>315</v>
      </c>
      <c r="T72" s="250" t="s">
        <v>264</v>
      </c>
      <c r="U72" s="222">
        <v>0</v>
      </c>
      <c r="V72" s="222">
        <f>ROUND(E72*U72,2)</f>
        <v>0</v>
      </c>
      <c r="W72" s="222"/>
      <c r="X72" s="222" t="s">
        <v>759</v>
      </c>
      <c r="Y72" s="212"/>
      <c r="Z72" s="212"/>
      <c r="AA72" s="212"/>
      <c r="AB72" s="212"/>
      <c r="AC72" s="212"/>
      <c r="AD72" s="212"/>
      <c r="AE72" s="212"/>
      <c r="AF72" s="212"/>
      <c r="AG72" s="212" t="s">
        <v>760</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5">
      <c r="A73" s="244">
        <v>60</v>
      </c>
      <c r="B73" s="245" t="s">
        <v>864</v>
      </c>
      <c r="C73" s="255" t="s">
        <v>865</v>
      </c>
      <c r="D73" s="246" t="s">
        <v>758</v>
      </c>
      <c r="E73" s="247">
        <v>2</v>
      </c>
      <c r="F73" s="248"/>
      <c r="G73" s="249">
        <f>ROUND(E73*F73,2)</f>
        <v>0</v>
      </c>
      <c r="H73" s="248"/>
      <c r="I73" s="249">
        <f>ROUND(E73*H73,2)</f>
        <v>0</v>
      </c>
      <c r="J73" s="248"/>
      <c r="K73" s="249">
        <f>ROUND(E73*J73,2)</f>
        <v>0</v>
      </c>
      <c r="L73" s="249">
        <v>21</v>
      </c>
      <c r="M73" s="249">
        <f>G73*(1+L73/100)</f>
        <v>0</v>
      </c>
      <c r="N73" s="249">
        <v>0</v>
      </c>
      <c r="O73" s="249">
        <f>ROUND(E73*N73,2)</f>
        <v>0</v>
      </c>
      <c r="P73" s="249">
        <v>0</v>
      </c>
      <c r="Q73" s="249">
        <f>ROUND(E73*P73,2)</f>
        <v>0</v>
      </c>
      <c r="R73" s="249"/>
      <c r="S73" s="249" t="s">
        <v>315</v>
      </c>
      <c r="T73" s="250" t="s">
        <v>264</v>
      </c>
      <c r="U73" s="222">
        <v>0</v>
      </c>
      <c r="V73" s="222">
        <f>ROUND(E73*U73,2)</f>
        <v>0</v>
      </c>
      <c r="W73" s="222"/>
      <c r="X73" s="222" t="s">
        <v>759</v>
      </c>
      <c r="Y73" s="212"/>
      <c r="Z73" s="212"/>
      <c r="AA73" s="212"/>
      <c r="AB73" s="212"/>
      <c r="AC73" s="212"/>
      <c r="AD73" s="212"/>
      <c r="AE73" s="212"/>
      <c r="AF73" s="212"/>
      <c r="AG73" s="212" t="s">
        <v>760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5">
      <c r="A74" s="244">
        <v>61</v>
      </c>
      <c r="B74" s="245" t="s">
        <v>173</v>
      </c>
      <c r="C74" s="255" t="s">
        <v>866</v>
      </c>
      <c r="D74" s="246" t="s">
        <v>758</v>
      </c>
      <c r="E74" s="247">
        <v>1</v>
      </c>
      <c r="F74" s="248"/>
      <c r="G74" s="249">
        <f>ROUND(E74*F74,2)</f>
        <v>0</v>
      </c>
      <c r="H74" s="248"/>
      <c r="I74" s="249">
        <f>ROUND(E74*H74,2)</f>
        <v>0</v>
      </c>
      <c r="J74" s="248"/>
      <c r="K74" s="249">
        <f>ROUND(E74*J74,2)</f>
        <v>0</v>
      </c>
      <c r="L74" s="249">
        <v>21</v>
      </c>
      <c r="M74" s="249">
        <f>G74*(1+L74/100)</f>
        <v>0</v>
      </c>
      <c r="N74" s="249">
        <v>0</v>
      </c>
      <c r="O74" s="249">
        <f>ROUND(E74*N74,2)</f>
        <v>0</v>
      </c>
      <c r="P74" s="249">
        <v>0</v>
      </c>
      <c r="Q74" s="249">
        <f>ROUND(E74*P74,2)</f>
        <v>0</v>
      </c>
      <c r="R74" s="249"/>
      <c r="S74" s="249" t="s">
        <v>315</v>
      </c>
      <c r="T74" s="250" t="s">
        <v>264</v>
      </c>
      <c r="U74" s="222">
        <v>0</v>
      </c>
      <c r="V74" s="222">
        <f>ROUND(E74*U74,2)</f>
        <v>0</v>
      </c>
      <c r="W74" s="222"/>
      <c r="X74" s="222" t="s">
        <v>759</v>
      </c>
      <c r="Y74" s="212"/>
      <c r="Z74" s="212"/>
      <c r="AA74" s="212"/>
      <c r="AB74" s="212"/>
      <c r="AC74" s="212"/>
      <c r="AD74" s="212"/>
      <c r="AE74" s="212"/>
      <c r="AF74" s="212"/>
      <c r="AG74" s="212" t="s">
        <v>760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5">
      <c r="A75" s="244">
        <v>62</v>
      </c>
      <c r="B75" s="245" t="s">
        <v>175</v>
      </c>
      <c r="C75" s="255" t="s">
        <v>867</v>
      </c>
      <c r="D75" s="246" t="s">
        <v>758</v>
      </c>
      <c r="E75" s="247">
        <v>1</v>
      </c>
      <c r="F75" s="248"/>
      <c r="G75" s="249">
        <f>ROUND(E75*F75,2)</f>
        <v>0</v>
      </c>
      <c r="H75" s="248"/>
      <c r="I75" s="249">
        <f>ROUND(E75*H75,2)</f>
        <v>0</v>
      </c>
      <c r="J75" s="248"/>
      <c r="K75" s="249">
        <f>ROUND(E75*J75,2)</f>
        <v>0</v>
      </c>
      <c r="L75" s="249">
        <v>21</v>
      </c>
      <c r="M75" s="249">
        <f>G75*(1+L75/100)</f>
        <v>0</v>
      </c>
      <c r="N75" s="249">
        <v>0</v>
      </c>
      <c r="O75" s="249">
        <f>ROUND(E75*N75,2)</f>
        <v>0</v>
      </c>
      <c r="P75" s="249">
        <v>0</v>
      </c>
      <c r="Q75" s="249">
        <f>ROUND(E75*P75,2)</f>
        <v>0</v>
      </c>
      <c r="R75" s="249"/>
      <c r="S75" s="249" t="s">
        <v>315</v>
      </c>
      <c r="T75" s="250" t="s">
        <v>264</v>
      </c>
      <c r="U75" s="222">
        <v>0</v>
      </c>
      <c r="V75" s="222">
        <f>ROUND(E75*U75,2)</f>
        <v>0</v>
      </c>
      <c r="W75" s="222"/>
      <c r="X75" s="222" t="s">
        <v>285</v>
      </c>
      <c r="Y75" s="212"/>
      <c r="Z75" s="212"/>
      <c r="AA75" s="212"/>
      <c r="AB75" s="212"/>
      <c r="AC75" s="212"/>
      <c r="AD75" s="212"/>
      <c r="AE75" s="212"/>
      <c r="AF75" s="212"/>
      <c r="AG75" s="212" t="s">
        <v>390</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5">
      <c r="A76" s="244">
        <v>63</v>
      </c>
      <c r="B76" s="245" t="s">
        <v>868</v>
      </c>
      <c r="C76" s="255" t="s">
        <v>869</v>
      </c>
      <c r="D76" s="246" t="s">
        <v>314</v>
      </c>
      <c r="E76" s="247">
        <v>100</v>
      </c>
      <c r="F76" s="248"/>
      <c r="G76" s="249">
        <f>ROUND(E76*F76,2)</f>
        <v>0</v>
      </c>
      <c r="H76" s="248"/>
      <c r="I76" s="249">
        <f>ROUND(E76*H76,2)</f>
        <v>0</v>
      </c>
      <c r="J76" s="248"/>
      <c r="K76" s="249">
        <f>ROUND(E76*J76,2)</f>
        <v>0</v>
      </c>
      <c r="L76" s="249">
        <v>21</v>
      </c>
      <c r="M76" s="249">
        <f>G76*(1+L76/100)</f>
        <v>0</v>
      </c>
      <c r="N76" s="249">
        <v>0</v>
      </c>
      <c r="O76" s="249">
        <f>ROUND(E76*N76,2)</f>
        <v>0</v>
      </c>
      <c r="P76" s="249">
        <v>0</v>
      </c>
      <c r="Q76" s="249">
        <f>ROUND(E76*P76,2)</f>
        <v>0</v>
      </c>
      <c r="R76" s="249"/>
      <c r="S76" s="249" t="s">
        <v>315</v>
      </c>
      <c r="T76" s="250" t="s">
        <v>264</v>
      </c>
      <c r="U76" s="222">
        <v>0</v>
      </c>
      <c r="V76" s="222">
        <f>ROUND(E76*U76,2)</f>
        <v>0</v>
      </c>
      <c r="W76" s="222"/>
      <c r="X76" s="222" t="s">
        <v>759</v>
      </c>
      <c r="Y76" s="212"/>
      <c r="Z76" s="212"/>
      <c r="AA76" s="212"/>
      <c r="AB76" s="212"/>
      <c r="AC76" s="212"/>
      <c r="AD76" s="212"/>
      <c r="AE76" s="212"/>
      <c r="AF76" s="212"/>
      <c r="AG76" s="212" t="s">
        <v>760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5">
      <c r="A77" s="244">
        <v>64</v>
      </c>
      <c r="B77" s="245" t="s">
        <v>870</v>
      </c>
      <c r="C77" s="255" t="s">
        <v>871</v>
      </c>
      <c r="D77" s="246" t="s">
        <v>758</v>
      </c>
      <c r="E77" s="247">
        <v>1</v>
      </c>
      <c r="F77" s="248"/>
      <c r="G77" s="249">
        <f>ROUND(E77*F77,2)</f>
        <v>0</v>
      </c>
      <c r="H77" s="248"/>
      <c r="I77" s="249">
        <f>ROUND(E77*H77,2)</f>
        <v>0</v>
      </c>
      <c r="J77" s="248"/>
      <c r="K77" s="249">
        <f>ROUND(E77*J77,2)</f>
        <v>0</v>
      </c>
      <c r="L77" s="249">
        <v>21</v>
      </c>
      <c r="M77" s="249">
        <f>G77*(1+L77/100)</f>
        <v>0</v>
      </c>
      <c r="N77" s="249">
        <v>0</v>
      </c>
      <c r="O77" s="249">
        <f>ROUND(E77*N77,2)</f>
        <v>0</v>
      </c>
      <c r="P77" s="249">
        <v>0</v>
      </c>
      <c r="Q77" s="249">
        <f>ROUND(E77*P77,2)</f>
        <v>0</v>
      </c>
      <c r="R77" s="249"/>
      <c r="S77" s="249" t="s">
        <v>315</v>
      </c>
      <c r="T77" s="250" t="s">
        <v>264</v>
      </c>
      <c r="U77" s="222">
        <v>0</v>
      </c>
      <c r="V77" s="222">
        <f>ROUND(E77*U77,2)</f>
        <v>0</v>
      </c>
      <c r="W77" s="222"/>
      <c r="X77" s="222" t="s">
        <v>759</v>
      </c>
      <c r="Y77" s="212"/>
      <c r="Z77" s="212"/>
      <c r="AA77" s="212"/>
      <c r="AB77" s="212"/>
      <c r="AC77" s="212"/>
      <c r="AD77" s="212"/>
      <c r="AE77" s="212"/>
      <c r="AF77" s="212"/>
      <c r="AG77" s="212" t="s">
        <v>760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5">
      <c r="A78" s="244">
        <v>65</v>
      </c>
      <c r="B78" s="245" t="s">
        <v>872</v>
      </c>
      <c r="C78" s="255" t="s">
        <v>873</v>
      </c>
      <c r="D78" s="246" t="s">
        <v>758</v>
      </c>
      <c r="E78" s="247">
        <v>26</v>
      </c>
      <c r="F78" s="248"/>
      <c r="G78" s="249">
        <f>ROUND(E78*F78,2)</f>
        <v>0</v>
      </c>
      <c r="H78" s="248"/>
      <c r="I78" s="249">
        <f>ROUND(E78*H78,2)</f>
        <v>0</v>
      </c>
      <c r="J78" s="248"/>
      <c r="K78" s="249">
        <f>ROUND(E78*J78,2)</f>
        <v>0</v>
      </c>
      <c r="L78" s="249">
        <v>21</v>
      </c>
      <c r="M78" s="249">
        <f>G78*(1+L78/100)</f>
        <v>0</v>
      </c>
      <c r="N78" s="249">
        <v>0</v>
      </c>
      <c r="O78" s="249">
        <f>ROUND(E78*N78,2)</f>
        <v>0</v>
      </c>
      <c r="P78" s="249">
        <v>0</v>
      </c>
      <c r="Q78" s="249">
        <f>ROUND(E78*P78,2)</f>
        <v>0</v>
      </c>
      <c r="R78" s="249"/>
      <c r="S78" s="249" t="s">
        <v>315</v>
      </c>
      <c r="T78" s="250" t="s">
        <v>264</v>
      </c>
      <c r="U78" s="222">
        <v>0</v>
      </c>
      <c r="V78" s="222">
        <f>ROUND(E78*U78,2)</f>
        <v>0</v>
      </c>
      <c r="W78" s="222"/>
      <c r="X78" s="222" t="s">
        <v>759</v>
      </c>
      <c r="Y78" s="212"/>
      <c r="Z78" s="212"/>
      <c r="AA78" s="212"/>
      <c r="AB78" s="212"/>
      <c r="AC78" s="212"/>
      <c r="AD78" s="212"/>
      <c r="AE78" s="212"/>
      <c r="AF78" s="212"/>
      <c r="AG78" s="212" t="s">
        <v>760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x14ac:dyDescent="0.25">
      <c r="A79" s="225" t="s">
        <v>258</v>
      </c>
      <c r="B79" s="226" t="s">
        <v>166</v>
      </c>
      <c r="C79" s="252" t="s">
        <v>167</v>
      </c>
      <c r="D79" s="227"/>
      <c r="E79" s="228"/>
      <c r="F79" s="229"/>
      <c r="G79" s="229">
        <f>SUMIF(AG80:AG91,"&lt;&gt;NOR",G80:G91)</f>
        <v>0</v>
      </c>
      <c r="H79" s="229"/>
      <c r="I79" s="229">
        <f>SUM(I80:I91)</f>
        <v>0</v>
      </c>
      <c r="J79" s="229"/>
      <c r="K79" s="229">
        <f>SUM(K80:K91)</f>
        <v>0</v>
      </c>
      <c r="L79" s="229"/>
      <c r="M79" s="229">
        <f>SUM(M80:M91)</f>
        <v>0</v>
      </c>
      <c r="N79" s="229"/>
      <c r="O79" s="229">
        <f>SUM(O80:O91)</f>
        <v>0</v>
      </c>
      <c r="P79" s="229"/>
      <c r="Q79" s="229">
        <f>SUM(Q80:Q91)</f>
        <v>0</v>
      </c>
      <c r="R79" s="229"/>
      <c r="S79" s="229"/>
      <c r="T79" s="230"/>
      <c r="U79" s="224"/>
      <c r="V79" s="224">
        <f>SUM(V80:V91)</f>
        <v>0</v>
      </c>
      <c r="W79" s="224"/>
      <c r="X79" s="224"/>
      <c r="AG79" t="s">
        <v>259</v>
      </c>
    </row>
    <row r="80" spans="1:60" outlineLevel="1" x14ac:dyDescent="0.25">
      <c r="A80" s="244">
        <v>66</v>
      </c>
      <c r="B80" s="245" t="s">
        <v>874</v>
      </c>
      <c r="C80" s="255" t="s">
        <v>875</v>
      </c>
      <c r="D80" s="246" t="s">
        <v>758</v>
      </c>
      <c r="E80" s="247">
        <v>64</v>
      </c>
      <c r="F80" s="248"/>
      <c r="G80" s="249">
        <f>ROUND(E80*F80,2)</f>
        <v>0</v>
      </c>
      <c r="H80" s="248"/>
      <c r="I80" s="249">
        <f>ROUND(E80*H80,2)</f>
        <v>0</v>
      </c>
      <c r="J80" s="248"/>
      <c r="K80" s="249">
        <f>ROUND(E80*J80,2)</f>
        <v>0</v>
      </c>
      <c r="L80" s="249">
        <v>21</v>
      </c>
      <c r="M80" s="249">
        <f>G80*(1+L80/100)</f>
        <v>0</v>
      </c>
      <c r="N80" s="249">
        <v>0</v>
      </c>
      <c r="O80" s="249">
        <f>ROUND(E80*N80,2)</f>
        <v>0</v>
      </c>
      <c r="P80" s="249">
        <v>0</v>
      </c>
      <c r="Q80" s="249">
        <f>ROUND(E80*P80,2)</f>
        <v>0</v>
      </c>
      <c r="R80" s="249"/>
      <c r="S80" s="249" t="s">
        <v>315</v>
      </c>
      <c r="T80" s="250" t="s">
        <v>264</v>
      </c>
      <c r="U80" s="222">
        <v>0</v>
      </c>
      <c r="V80" s="222">
        <f>ROUND(E80*U80,2)</f>
        <v>0</v>
      </c>
      <c r="W80" s="222"/>
      <c r="X80" s="222" t="s">
        <v>759</v>
      </c>
      <c r="Y80" s="212"/>
      <c r="Z80" s="212"/>
      <c r="AA80" s="212"/>
      <c r="AB80" s="212"/>
      <c r="AC80" s="212"/>
      <c r="AD80" s="212"/>
      <c r="AE80" s="212"/>
      <c r="AF80" s="212"/>
      <c r="AG80" s="212" t="s">
        <v>760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5">
      <c r="A81" s="244">
        <v>67</v>
      </c>
      <c r="B81" s="245" t="s">
        <v>876</v>
      </c>
      <c r="C81" s="255" t="s">
        <v>877</v>
      </c>
      <c r="D81" s="246" t="s">
        <v>758</v>
      </c>
      <c r="E81" s="247">
        <v>4</v>
      </c>
      <c r="F81" s="248"/>
      <c r="G81" s="249">
        <f>ROUND(E81*F81,2)</f>
        <v>0</v>
      </c>
      <c r="H81" s="248"/>
      <c r="I81" s="249">
        <f>ROUND(E81*H81,2)</f>
        <v>0</v>
      </c>
      <c r="J81" s="248"/>
      <c r="K81" s="249">
        <f>ROUND(E81*J81,2)</f>
        <v>0</v>
      </c>
      <c r="L81" s="249">
        <v>21</v>
      </c>
      <c r="M81" s="249">
        <f>G81*(1+L81/100)</f>
        <v>0</v>
      </c>
      <c r="N81" s="249">
        <v>0</v>
      </c>
      <c r="O81" s="249">
        <f>ROUND(E81*N81,2)</f>
        <v>0</v>
      </c>
      <c r="P81" s="249">
        <v>0</v>
      </c>
      <c r="Q81" s="249">
        <f>ROUND(E81*P81,2)</f>
        <v>0</v>
      </c>
      <c r="R81" s="249"/>
      <c r="S81" s="249" t="s">
        <v>315</v>
      </c>
      <c r="T81" s="250" t="s">
        <v>264</v>
      </c>
      <c r="U81" s="222">
        <v>0</v>
      </c>
      <c r="V81" s="222">
        <f>ROUND(E81*U81,2)</f>
        <v>0</v>
      </c>
      <c r="W81" s="222"/>
      <c r="X81" s="222" t="s">
        <v>285</v>
      </c>
      <c r="Y81" s="212"/>
      <c r="Z81" s="212"/>
      <c r="AA81" s="212"/>
      <c r="AB81" s="212"/>
      <c r="AC81" s="212"/>
      <c r="AD81" s="212"/>
      <c r="AE81" s="212"/>
      <c r="AF81" s="212"/>
      <c r="AG81" s="212" t="s">
        <v>390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5">
      <c r="A82" s="244">
        <v>68</v>
      </c>
      <c r="B82" s="245" t="s">
        <v>878</v>
      </c>
      <c r="C82" s="255" t="s">
        <v>879</v>
      </c>
      <c r="D82" s="246" t="s">
        <v>758</v>
      </c>
      <c r="E82" s="247">
        <v>4</v>
      </c>
      <c r="F82" s="248"/>
      <c r="G82" s="249">
        <f>ROUND(E82*F82,2)</f>
        <v>0</v>
      </c>
      <c r="H82" s="248"/>
      <c r="I82" s="249">
        <f>ROUND(E82*H82,2)</f>
        <v>0</v>
      </c>
      <c r="J82" s="248"/>
      <c r="K82" s="249">
        <f>ROUND(E82*J82,2)</f>
        <v>0</v>
      </c>
      <c r="L82" s="249">
        <v>21</v>
      </c>
      <c r="M82" s="249">
        <f>G82*(1+L82/100)</f>
        <v>0</v>
      </c>
      <c r="N82" s="249">
        <v>0</v>
      </c>
      <c r="O82" s="249">
        <f>ROUND(E82*N82,2)</f>
        <v>0</v>
      </c>
      <c r="P82" s="249">
        <v>0</v>
      </c>
      <c r="Q82" s="249">
        <f>ROUND(E82*P82,2)</f>
        <v>0</v>
      </c>
      <c r="R82" s="249"/>
      <c r="S82" s="249" t="s">
        <v>315</v>
      </c>
      <c r="T82" s="250" t="s">
        <v>264</v>
      </c>
      <c r="U82" s="222">
        <v>0</v>
      </c>
      <c r="V82" s="222">
        <f>ROUND(E82*U82,2)</f>
        <v>0</v>
      </c>
      <c r="W82" s="222"/>
      <c r="X82" s="222" t="s">
        <v>759</v>
      </c>
      <c r="Y82" s="212"/>
      <c r="Z82" s="212"/>
      <c r="AA82" s="212"/>
      <c r="AB82" s="212"/>
      <c r="AC82" s="212"/>
      <c r="AD82" s="212"/>
      <c r="AE82" s="212"/>
      <c r="AF82" s="212"/>
      <c r="AG82" s="212" t="s">
        <v>760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0.399999999999999" outlineLevel="1" x14ac:dyDescent="0.25">
      <c r="A83" s="244">
        <v>69</v>
      </c>
      <c r="B83" s="245" t="s">
        <v>880</v>
      </c>
      <c r="C83" s="255" t="s">
        <v>881</v>
      </c>
      <c r="D83" s="246" t="s">
        <v>758</v>
      </c>
      <c r="E83" s="247">
        <v>12</v>
      </c>
      <c r="F83" s="248"/>
      <c r="G83" s="249">
        <f>ROUND(E83*F83,2)</f>
        <v>0</v>
      </c>
      <c r="H83" s="248"/>
      <c r="I83" s="249">
        <f>ROUND(E83*H83,2)</f>
        <v>0</v>
      </c>
      <c r="J83" s="248"/>
      <c r="K83" s="249">
        <f>ROUND(E83*J83,2)</f>
        <v>0</v>
      </c>
      <c r="L83" s="249">
        <v>21</v>
      </c>
      <c r="M83" s="249">
        <f>G83*(1+L83/100)</f>
        <v>0</v>
      </c>
      <c r="N83" s="249">
        <v>0</v>
      </c>
      <c r="O83" s="249">
        <f>ROUND(E83*N83,2)</f>
        <v>0</v>
      </c>
      <c r="P83" s="249">
        <v>0</v>
      </c>
      <c r="Q83" s="249">
        <f>ROUND(E83*P83,2)</f>
        <v>0</v>
      </c>
      <c r="R83" s="249"/>
      <c r="S83" s="249" t="s">
        <v>315</v>
      </c>
      <c r="T83" s="250" t="s">
        <v>264</v>
      </c>
      <c r="U83" s="222">
        <v>0</v>
      </c>
      <c r="V83" s="222">
        <f>ROUND(E83*U83,2)</f>
        <v>0</v>
      </c>
      <c r="W83" s="222"/>
      <c r="X83" s="222" t="s">
        <v>759</v>
      </c>
      <c r="Y83" s="212"/>
      <c r="Z83" s="212"/>
      <c r="AA83" s="212"/>
      <c r="AB83" s="212"/>
      <c r="AC83" s="212"/>
      <c r="AD83" s="212"/>
      <c r="AE83" s="212"/>
      <c r="AF83" s="212"/>
      <c r="AG83" s="212" t="s">
        <v>760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5">
      <c r="A84" s="244">
        <v>70</v>
      </c>
      <c r="B84" s="245" t="s">
        <v>882</v>
      </c>
      <c r="C84" s="255" t="s">
        <v>883</v>
      </c>
      <c r="D84" s="246" t="s">
        <v>758</v>
      </c>
      <c r="E84" s="247">
        <v>12</v>
      </c>
      <c r="F84" s="248"/>
      <c r="G84" s="249">
        <f>ROUND(E84*F84,2)</f>
        <v>0</v>
      </c>
      <c r="H84" s="248"/>
      <c r="I84" s="249">
        <f>ROUND(E84*H84,2)</f>
        <v>0</v>
      </c>
      <c r="J84" s="248"/>
      <c r="K84" s="249">
        <f>ROUND(E84*J84,2)</f>
        <v>0</v>
      </c>
      <c r="L84" s="249">
        <v>21</v>
      </c>
      <c r="M84" s="249">
        <f>G84*(1+L84/100)</f>
        <v>0</v>
      </c>
      <c r="N84" s="249">
        <v>0</v>
      </c>
      <c r="O84" s="249">
        <f>ROUND(E84*N84,2)</f>
        <v>0</v>
      </c>
      <c r="P84" s="249">
        <v>0</v>
      </c>
      <c r="Q84" s="249">
        <f>ROUND(E84*P84,2)</f>
        <v>0</v>
      </c>
      <c r="R84" s="249"/>
      <c r="S84" s="249" t="s">
        <v>315</v>
      </c>
      <c r="T84" s="250" t="s">
        <v>264</v>
      </c>
      <c r="U84" s="222">
        <v>0</v>
      </c>
      <c r="V84" s="222">
        <f>ROUND(E84*U84,2)</f>
        <v>0</v>
      </c>
      <c r="W84" s="222"/>
      <c r="X84" s="222" t="s">
        <v>759</v>
      </c>
      <c r="Y84" s="212"/>
      <c r="Z84" s="212"/>
      <c r="AA84" s="212"/>
      <c r="AB84" s="212"/>
      <c r="AC84" s="212"/>
      <c r="AD84" s="212"/>
      <c r="AE84" s="212"/>
      <c r="AF84" s="212"/>
      <c r="AG84" s="212" t="s">
        <v>760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5">
      <c r="A85" s="244">
        <v>71</v>
      </c>
      <c r="B85" s="245" t="s">
        <v>884</v>
      </c>
      <c r="C85" s="255" t="s">
        <v>885</v>
      </c>
      <c r="D85" s="246" t="s">
        <v>758</v>
      </c>
      <c r="E85" s="247">
        <v>4</v>
      </c>
      <c r="F85" s="248"/>
      <c r="G85" s="249">
        <f>ROUND(E85*F85,2)</f>
        <v>0</v>
      </c>
      <c r="H85" s="248"/>
      <c r="I85" s="249">
        <f>ROUND(E85*H85,2)</f>
        <v>0</v>
      </c>
      <c r="J85" s="248"/>
      <c r="K85" s="249">
        <f>ROUND(E85*J85,2)</f>
        <v>0</v>
      </c>
      <c r="L85" s="249">
        <v>21</v>
      </c>
      <c r="M85" s="249">
        <f>G85*(1+L85/100)</f>
        <v>0</v>
      </c>
      <c r="N85" s="249">
        <v>0</v>
      </c>
      <c r="O85" s="249">
        <f>ROUND(E85*N85,2)</f>
        <v>0</v>
      </c>
      <c r="P85" s="249">
        <v>0</v>
      </c>
      <c r="Q85" s="249">
        <f>ROUND(E85*P85,2)</f>
        <v>0</v>
      </c>
      <c r="R85" s="249"/>
      <c r="S85" s="249" t="s">
        <v>315</v>
      </c>
      <c r="T85" s="250" t="s">
        <v>264</v>
      </c>
      <c r="U85" s="222">
        <v>0</v>
      </c>
      <c r="V85" s="222">
        <f>ROUND(E85*U85,2)</f>
        <v>0</v>
      </c>
      <c r="W85" s="222"/>
      <c r="X85" s="222" t="s">
        <v>285</v>
      </c>
      <c r="Y85" s="212"/>
      <c r="Z85" s="212"/>
      <c r="AA85" s="212"/>
      <c r="AB85" s="212"/>
      <c r="AC85" s="212"/>
      <c r="AD85" s="212"/>
      <c r="AE85" s="212"/>
      <c r="AF85" s="212"/>
      <c r="AG85" s="212" t="s">
        <v>390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5">
      <c r="A86" s="244">
        <v>72</v>
      </c>
      <c r="B86" s="245" t="s">
        <v>886</v>
      </c>
      <c r="C86" s="255" t="s">
        <v>887</v>
      </c>
      <c r="D86" s="246" t="s">
        <v>758</v>
      </c>
      <c r="E86" s="247">
        <v>1</v>
      </c>
      <c r="F86" s="248"/>
      <c r="G86" s="249">
        <f>ROUND(E86*F86,2)</f>
        <v>0</v>
      </c>
      <c r="H86" s="248"/>
      <c r="I86" s="249">
        <f>ROUND(E86*H86,2)</f>
        <v>0</v>
      </c>
      <c r="J86" s="248"/>
      <c r="K86" s="249">
        <f>ROUND(E86*J86,2)</f>
        <v>0</v>
      </c>
      <c r="L86" s="249">
        <v>21</v>
      </c>
      <c r="M86" s="249">
        <f>G86*(1+L86/100)</f>
        <v>0</v>
      </c>
      <c r="N86" s="249">
        <v>0</v>
      </c>
      <c r="O86" s="249">
        <f>ROUND(E86*N86,2)</f>
        <v>0</v>
      </c>
      <c r="P86" s="249">
        <v>0</v>
      </c>
      <c r="Q86" s="249">
        <f>ROUND(E86*P86,2)</f>
        <v>0</v>
      </c>
      <c r="R86" s="249"/>
      <c r="S86" s="249" t="s">
        <v>315</v>
      </c>
      <c r="T86" s="250" t="s">
        <v>264</v>
      </c>
      <c r="U86" s="222">
        <v>0</v>
      </c>
      <c r="V86" s="222">
        <f>ROUND(E86*U86,2)</f>
        <v>0</v>
      </c>
      <c r="W86" s="222"/>
      <c r="X86" s="222" t="s">
        <v>759</v>
      </c>
      <c r="Y86" s="212"/>
      <c r="Z86" s="212"/>
      <c r="AA86" s="212"/>
      <c r="AB86" s="212"/>
      <c r="AC86" s="212"/>
      <c r="AD86" s="212"/>
      <c r="AE86" s="212"/>
      <c r="AF86" s="212"/>
      <c r="AG86" s="212" t="s">
        <v>760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5">
      <c r="A87" s="244">
        <v>73</v>
      </c>
      <c r="B87" s="245" t="s">
        <v>888</v>
      </c>
      <c r="C87" s="255" t="s">
        <v>889</v>
      </c>
      <c r="D87" s="246" t="s">
        <v>758</v>
      </c>
      <c r="E87" s="247">
        <v>1</v>
      </c>
      <c r="F87" s="248"/>
      <c r="G87" s="249">
        <f>ROUND(E87*F87,2)</f>
        <v>0</v>
      </c>
      <c r="H87" s="248"/>
      <c r="I87" s="249">
        <f>ROUND(E87*H87,2)</f>
        <v>0</v>
      </c>
      <c r="J87" s="248"/>
      <c r="K87" s="249">
        <f>ROUND(E87*J87,2)</f>
        <v>0</v>
      </c>
      <c r="L87" s="249">
        <v>21</v>
      </c>
      <c r="M87" s="249">
        <f>G87*(1+L87/100)</f>
        <v>0</v>
      </c>
      <c r="N87" s="249">
        <v>0</v>
      </c>
      <c r="O87" s="249">
        <f>ROUND(E87*N87,2)</f>
        <v>0</v>
      </c>
      <c r="P87" s="249">
        <v>0</v>
      </c>
      <c r="Q87" s="249">
        <f>ROUND(E87*P87,2)</f>
        <v>0</v>
      </c>
      <c r="R87" s="249"/>
      <c r="S87" s="249" t="s">
        <v>315</v>
      </c>
      <c r="T87" s="250" t="s">
        <v>264</v>
      </c>
      <c r="U87" s="222">
        <v>0</v>
      </c>
      <c r="V87" s="222">
        <f>ROUND(E87*U87,2)</f>
        <v>0</v>
      </c>
      <c r="W87" s="222"/>
      <c r="X87" s="222" t="s">
        <v>285</v>
      </c>
      <c r="Y87" s="212"/>
      <c r="Z87" s="212"/>
      <c r="AA87" s="212"/>
      <c r="AB87" s="212"/>
      <c r="AC87" s="212"/>
      <c r="AD87" s="212"/>
      <c r="AE87" s="212"/>
      <c r="AF87" s="212"/>
      <c r="AG87" s="212" t="s">
        <v>390</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5">
      <c r="A88" s="244">
        <v>74</v>
      </c>
      <c r="B88" s="245" t="s">
        <v>890</v>
      </c>
      <c r="C88" s="255" t="s">
        <v>891</v>
      </c>
      <c r="D88" s="246" t="s">
        <v>758</v>
      </c>
      <c r="E88" s="247">
        <v>8</v>
      </c>
      <c r="F88" s="248"/>
      <c r="G88" s="249">
        <f>ROUND(E88*F88,2)</f>
        <v>0</v>
      </c>
      <c r="H88" s="248"/>
      <c r="I88" s="249">
        <f>ROUND(E88*H88,2)</f>
        <v>0</v>
      </c>
      <c r="J88" s="248"/>
      <c r="K88" s="249">
        <f>ROUND(E88*J88,2)</f>
        <v>0</v>
      </c>
      <c r="L88" s="249">
        <v>21</v>
      </c>
      <c r="M88" s="249">
        <f>G88*(1+L88/100)</f>
        <v>0</v>
      </c>
      <c r="N88" s="249">
        <v>0</v>
      </c>
      <c r="O88" s="249">
        <f>ROUND(E88*N88,2)</f>
        <v>0</v>
      </c>
      <c r="P88" s="249">
        <v>0</v>
      </c>
      <c r="Q88" s="249">
        <f>ROUND(E88*P88,2)</f>
        <v>0</v>
      </c>
      <c r="R88" s="249"/>
      <c r="S88" s="249" t="s">
        <v>315</v>
      </c>
      <c r="T88" s="250" t="s">
        <v>264</v>
      </c>
      <c r="U88" s="222">
        <v>0</v>
      </c>
      <c r="V88" s="222">
        <f>ROUND(E88*U88,2)</f>
        <v>0</v>
      </c>
      <c r="W88" s="222"/>
      <c r="X88" s="222" t="s">
        <v>759</v>
      </c>
      <c r="Y88" s="212"/>
      <c r="Z88" s="212"/>
      <c r="AA88" s="212"/>
      <c r="AB88" s="212"/>
      <c r="AC88" s="212"/>
      <c r="AD88" s="212"/>
      <c r="AE88" s="212"/>
      <c r="AF88" s="212"/>
      <c r="AG88" s="212" t="s">
        <v>760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5">
      <c r="A89" s="244">
        <v>75</v>
      </c>
      <c r="B89" s="245" t="s">
        <v>892</v>
      </c>
      <c r="C89" s="255" t="s">
        <v>893</v>
      </c>
      <c r="D89" s="246" t="s">
        <v>758</v>
      </c>
      <c r="E89" s="247">
        <v>1</v>
      </c>
      <c r="F89" s="248"/>
      <c r="G89" s="249">
        <f>ROUND(E89*F89,2)</f>
        <v>0</v>
      </c>
      <c r="H89" s="248"/>
      <c r="I89" s="249">
        <f>ROUND(E89*H89,2)</f>
        <v>0</v>
      </c>
      <c r="J89" s="248"/>
      <c r="K89" s="249">
        <f>ROUND(E89*J89,2)</f>
        <v>0</v>
      </c>
      <c r="L89" s="249">
        <v>21</v>
      </c>
      <c r="M89" s="249">
        <f>G89*(1+L89/100)</f>
        <v>0</v>
      </c>
      <c r="N89" s="249">
        <v>0</v>
      </c>
      <c r="O89" s="249">
        <f>ROUND(E89*N89,2)</f>
        <v>0</v>
      </c>
      <c r="P89" s="249">
        <v>0</v>
      </c>
      <c r="Q89" s="249">
        <f>ROUND(E89*P89,2)</f>
        <v>0</v>
      </c>
      <c r="R89" s="249"/>
      <c r="S89" s="249" t="s">
        <v>315</v>
      </c>
      <c r="T89" s="250" t="s">
        <v>264</v>
      </c>
      <c r="U89" s="222">
        <v>0</v>
      </c>
      <c r="V89" s="222">
        <f>ROUND(E89*U89,2)</f>
        <v>0</v>
      </c>
      <c r="W89" s="222"/>
      <c r="X89" s="222" t="s">
        <v>759</v>
      </c>
      <c r="Y89" s="212"/>
      <c r="Z89" s="212"/>
      <c r="AA89" s="212"/>
      <c r="AB89" s="212"/>
      <c r="AC89" s="212"/>
      <c r="AD89" s="212"/>
      <c r="AE89" s="212"/>
      <c r="AF89" s="212"/>
      <c r="AG89" s="212" t="s">
        <v>760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1" x14ac:dyDescent="0.25">
      <c r="A90" s="244">
        <v>76</v>
      </c>
      <c r="B90" s="245" t="s">
        <v>894</v>
      </c>
      <c r="C90" s="255" t="s">
        <v>895</v>
      </c>
      <c r="D90" s="246" t="s">
        <v>758</v>
      </c>
      <c r="E90" s="247">
        <v>1</v>
      </c>
      <c r="F90" s="248"/>
      <c r="G90" s="249">
        <f>ROUND(E90*F90,2)</f>
        <v>0</v>
      </c>
      <c r="H90" s="248"/>
      <c r="I90" s="249">
        <f>ROUND(E90*H90,2)</f>
        <v>0</v>
      </c>
      <c r="J90" s="248"/>
      <c r="K90" s="249">
        <f>ROUND(E90*J90,2)</f>
        <v>0</v>
      </c>
      <c r="L90" s="249">
        <v>21</v>
      </c>
      <c r="M90" s="249">
        <f>G90*(1+L90/100)</f>
        <v>0</v>
      </c>
      <c r="N90" s="249">
        <v>0</v>
      </c>
      <c r="O90" s="249">
        <f>ROUND(E90*N90,2)</f>
        <v>0</v>
      </c>
      <c r="P90" s="249">
        <v>0</v>
      </c>
      <c r="Q90" s="249">
        <f>ROUND(E90*P90,2)</f>
        <v>0</v>
      </c>
      <c r="R90" s="249"/>
      <c r="S90" s="249" t="s">
        <v>315</v>
      </c>
      <c r="T90" s="250" t="s">
        <v>264</v>
      </c>
      <c r="U90" s="222">
        <v>0</v>
      </c>
      <c r="V90" s="222">
        <f>ROUND(E90*U90,2)</f>
        <v>0</v>
      </c>
      <c r="W90" s="222"/>
      <c r="X90" s="222" t="s">
        <v>759</v>
      </c>
      <c r="Y90" s="212"/>
      <c r="Z90" s="212"/>
      <c r="AA90" s="212"/>
      <c r="AB90" s="212"/>
      <c r="AC90" s="212"/>
      <c r="AD90" s="212"/>
      <c r="AE90" s="212"/>
      <c r="AF90" s="212"/>
      <c r="AG90" s="212" t="s">
        <v>760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5">
      <c r="A91" s="235">
        <v>77</v>
      </c>
      <c r="B91" s="236" t="s">
        <v>896</v>
      </c>
      <c r="C91" s="253" t="s">
        <v>31</v>
      </c>
      <c r="D91" s="237" t="s">
        <v>512</v>
      </c>
      <c r="E91" s="238">
        <v>1462</v>
      </c>
      <c r="F91" s="239"/>
      <c r="G91" s="240">
        <f>ROUND(E91*F91,2)</f>
        <v>0</v>
      </c>
      <c r="H91" s="239"/>
      <c r="I91" s="240">
        <f>ROUND(E91*H91,2)</f>
        <v>0</v>
      </c>
      <c r="J91" s="239"/>
      <c r="K91" s="240">
        <f>ROUND(E91*J91,2)</f>
        <v>0</v>
      </c>
      <c r="L91" s="240">
        <v>21</v>
      </c>
      <c r="M91" s="240">
        <f>G91*(1+L91/100)</f>
        <v>0</v>
      </c>
      <c r="N91" s="240">
        <v>0</v>
      </c>
      <c r="O91" s="240">
        <f>ROUND(E91*N91,2)</f>
        <v>0</v>
      </c>
      <c r="P91" s="240">
        <v>0</v>
      </c>
      <c r="Q91" s="240">
        <f>ROUND(E91*P91,2)</f>
        <v>0</v>
      </c>
      <c r="R91" s="240"/>
      <c r="S91" s="240" t="s">
        <v>315</v>
      </c>
      <c r="T91" s="241" t="s">
        <v>264</v>
      </c>
      <c r="U91" s="222">
        <v>0</v>
      </c>
      <c r="V91" s="222">
        <f>ROUND(E91*U91,2)</f>
        <v>0</v>
      </c>
      <c r="W91" s="222"/>
      <c r="X91" s="222" t="s">
        <v>285</v>
      </c>
      <c r="Y91" s="212"/>
      <c r="Z91" s="212"/>
      <c r="AA91" s="212"/>
      <c r="AB91" s="212"/>
      <c r="AC91" s="212"/>
      <c r="AD91" s="212"/>
      <c r="AE91" s="212"/>
      <c r="AF91" s="212"/>
      <c r="AG91" s="212" t="s">
        <v>390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x14ac:dyDescent="0.25">
      <c r="A92" s="3"/>
      <c r="B92" s="4"/>
      <c r="C92" s="256"/>
      <c r="D92" s="6"/>
      <c r="E92" s="3"/>
      <c r="F92" s="3"/>
      <c r="G92" s="3"/>
      <c r="H92" s="3"/>
      <c r="I92" s="3"/>
      <c r="J92" s="3"/>
      <c r="K92" s="3"/>
      <c r="L92" s="3"/>
      <c r="M92" s="3"/>
      <c r="N92" s="3"/>
      <c r="O92" s="3"/>
      <c r="P92" s="3"/>
      <c r="Q92" s="3"/>
      <c r="R92" s="3"/>
      <c r="S92" s="3"/>
      <c r="T92" s="3"/>
      <c r="U92" s="3"/>
      <c r="V92" s="3"/>
      <c r="W92" s="3"/>
      <c r="X92" s="3"/>
      <c r="AE92">
        <v>15</v>
      </c>
      <c r="AF92">
        <v>21</v>
      </c>
      <c r="AG92" t="s">
        <v>245</v>
      </c>
    </row>
    <row r="93" spans="1:60" x14ac:dyDescent="0.25">
      <c r="A93" s="215"/>
      <c r="B93" s="216" t="s">
        <v>29</v>
      </c>
      <c r="C93" s="257"/>
      <c r="D93" s="217"/>
      <c r="E93" s="218"/>
      <c r="F93" s="218"/>
      <c r="G93" s="251">
        <f>G8+G11+G16+G19+G79</f>
        <v>0</v>
      </c>
      <c r="H93" s="3"/>
      <c r="I93" s="3"/>
      <c r="J93" s="3"/>
      <c r="K93" s="3"/>
      <c r="L93" s="3"/>
      <c r="M93" s="3"/>
      <c r="N93" s="3"/>
      <c r="O93" s="3"/>
      <c r="P93" s="3"/>
      <c r="Q93" s="3"/>
      <c r="R93" s="3"/>
      <c r="S93" s="3"/>
      <c r="T93" s="3"/>
      <c r="U93" s="3"/>
      <c r="V93" s="3"/>
      <c r="W93" s="3"/>
      <c r="X93" s="3"/>
      <c r="AE93">
        <f>SUMIF(L7:L91,AE92,G7:G91)</f>
        <v>0</v>
      </c>
      <c r="AF93">
        <f>SUMIF(L7:L91,AF92,G7:G91)</f>
        <v>0</v>
      </c>
      <c r="AG93" t="s">
        <v>278</v>
      </c>
    </row>
    <row r="94" spans="1:60" x14ac:dyDescent="0.25">
      <c r="C94" s="258"/>
      <c r="D94" s="10"/>
      <c r="AG94" t="s">
        <v>279</v>
      </c>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VyosAOpikRU6qrdmfVb22LvDNtxhYqUU5kde6PlblzH065NGFwKz60/t06J8ySF823IlDda2UjcvUi8Tf31VMQ==" saltValue="VF4FePYYHcrfBMayG1I1Qw==" spinCount="100000" sheet="1"/>
  <mergeCells count="6">
    <mergeCell ref="A1:G1"/>
    <mergeCell ref="C2:G2"/>
    <mergeCell ref="C3:G3"/>
    <mergeCell ref="C4:G4"/>
    <mergeCell ref="C9:G9"/>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B0B2B-262D-4A76-9F18-CCA0FEFF7085}">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68</v>
      </c>
      <c r="C4" s="204" t="s">
        <v>69</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170</v>
      </c>
      <c r="C8" s="252" t="s">
        <v>69</v>
      </c>
      <c r="D8" s="227"/>
      <c r="E8" s="228"/>
      <c r="F8" s="229"/>
      <c r="G8" s="229">
        <f>SUMIF(AG9:AG12,"&lt;&gt;NOR",G9:G12)</f>
        <v>0</v>
      </c>
      <c r="H8" s="229"/>
      <c r="I8" s="229">
        <f>SUM(I9:I12)</f>
        <v>0</v>
      </c>
      <c r="J8" s="229"/>
      <c r="K8" s="229">
        <f>SUM(K9:K12)</f>
        <v>0</v>
      </c>
      <c r="L8" s="229"/>
      <c r="M8" s="229">
        <f>SUM(M9:M12)</f>
        <v>0</v>
      </c>
      <c r="N8" s="229"/>
      <c r="O8" s="229">
        <f>SUM(O9:O12)</f>
        <v>0</v>
      </c>
      <c r="P8" s="229"/>
      <c r="Q8" s="229">
        <f>SUM(Q9:Q12)</f>
        <v>0</v>
      </c>
      <c r="R8" s="229"/>
      <c r="S8" s="229"/>
      <c r="T8" s="230"/>
      <c r="U8" s="224"/>
      <c r="V8" s="224">
        <f>SUM(V9:V12)</f>
        <v>0</v>
      </c>
      <c r="W8" s="224"/>
      <c r="X8" s="224"/>
      <c r="AG8" t="s">
        <v>259</v>
      </c>
    </row>
    <row r="9" spans="1:60" outlineLevel="1" x14ac:dyDescent="0.25">
      <c r="A9" s="244">
        <v>1</v>
      </c>
      <c r="B9" s="245" t="s">
        <v>64</v>
      </c>
      <c r="C9" s="255" t="s">
        <v>897</v>
      </c>
      <c r="D9" s="246" t="s">
        <v>758</v>
      </c>
      <c r="E9" s="247">
        <v>50</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66</v>
      </c>
      <c r="C10" s="255" t="s">
        <v>898</v>
      </c>
      <c r="D10" s="246" t="s">
        <v>758</v>
      </c>
      <c r="E10" s="247">
        <v>550</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759</v>
      </c>
      <c r="Y10" s="212"/>
      <c r="Z10" s="212"/>
      <c r="AA10" s="212"/>
      <c r="AB10" s="212"/>
      <c r="AC10" s="212"/>
      <c r="AD10" s="212"/>
      <c r="AE10" s="212"/>
      <c r="AF10" s="212"/>
      <c r="AG10" s="212" t="s">
        <v>760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68</v>
      </c>
      <c r="C11" s="255" t="s">
        <v>899</v>
      </c>
      <c r="D11" s="246" t="s">
        <v>758</v>
      </c>
      <c r="E11" s="247">
        <v>50</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759</v>
      </c>
      <c r="Y11" s="212"/>
      <c r="Z11" s="212"/>
      <c r="AA11" s="212"/>
      <c r="AB11" s="212"/>
      <c r="AC11" s="212"/>
      <c r="AD11" s="212"/>
      <c r="AE11" s="212"/>
      <c r="AF11" s="212"/>
      <c r="AG11" s="212" t="s">
        <v>760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35">
        <v>4</v>
      </c>
      <c r="B12" s="236" t="s">
        <v>70</v>
      </c>
      <c r="C12" s="253" t="s">
        <v>31</v>
      </c>
      <c r="D12" s="237" t="s">
        <v>512</v>
      </c>
      <c r="E12" s="238">
        <v>355</v>
      </c>
      <c r="F12" s="239"/>
      <c r="G12" s="240">
        <f>ROUND(E12*F12,2)</f>
        <v>0</v>
      </c>
      <c r="H12" s="239"/>
      <c r="I12" s="240">
        <f>ROUND(E12*H12,2)</f>
        <v>0</v>
      </c>
      <c r="J12" s="239"/>
      <c r="K12" s="240">
        <f>ROUND(E12*J12,2)</f>
        <v>0</v>
      </c>
      <c r="L12" s="240">
        <v>21</v>
      </c>
      <c r="M12" s="240">
        <f>G12*(1+L12/100)</f>
        <v>0</v>
      </c>
      <c r="N12" s="240">
        <v>0</v>
      </c>
      <c r="O12" s="240">
        <f>ROUND(E12*N12,2)</f>
        <v>0</v>
      </c>
      <c r="P12" s="240">
        <v>0</v>
      </c>
      <c r="Q12" s="240">
        <f>ROUND(E12*P12,2)</f>
        <v>0</v>
      </c>
      <c r="R12" s="240"/>
      <c r="S12" s="240" t="s">
        <v>315</v>
      </c>
      <c r="T12" s="241" t="s">
        <v>264</v>
      </c>
      <c r="U12" s="222">
        <v>0</v>
      </c>
      <c r="V12" s="222">
        <f>ROUND(E12*U12,2)</f>
        <v>0</v>
      </c>
      <c r="W12" s="222"/>
      <c r="X12" s="222" t="s">
        <v>285</v>
      </c>
      <c r="Y12" s="212"/>
      <c r="Z12" s="212"/>
      <c r="AA12" s="212"/>
      <c r="AB12" s="212"/>
      <c r="AC12" s="212"/>
      <c r="AD12" s="212"/>
      <c r="AE12" s="212"/>
      <c r="AF12" s="212"/>
      <c r="AG12" s="212" t="s">
        <v>390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x14ac:dyDescent="0.25">
      <c r="A13" s="3"/>
      <c r="B13" s="4"/>
      <c r="C13" s="256"/>
      <c r="D13" s="6"/>
      <c r="E13" s="3"/>
      <c r="F13" s="3"/>
      <c r="G13" s="3"/>
      <c r="H13" s="3"/>
      <c r="I13" s="3"/>
      <c r="J13" s="3"/>
      <c r="K13" s="3"/>
      <c r="L13" s="3"/>
      <c r="M13" s="3"/>
      <c r="N13" s="3"/>
      <c r="O13" s="3"/>
      <c r="P13" s="3"/>
      <c r="Q13" s="3"/>
      <c r="R13" s="3"/>
      <c r="S13" s="3"/>
      <c r="T13" s="3"/>
      <c r="U13" s="3"/>
      <c r="V13" s="3"/>
      <c r="W13" s="3"/>
      <c r="X13" s="3"/>
      <c r="AE13">
        <v>15</v>
      </c>
      <c r="AF13">
        <v>21</v>
      </c>
      <c r="AG13" t="s">
        <v>245</v>
      </c>
    </row>
    <row r="14" spans="1:60" x14ac:dyDescent="0.25">
      <c r="A14" s="215"/>
      <c r="B14" s="216" t="s">
        <v>29</v>
      </c>
      <c r="C14" s="257"/>
      <c r="D14" s="217"/>
      <c r="E14" s="218"/>
      <c r="F14" s="218"/>
      <c r="G14" s="251">
        <f>G8</f>
        <v>0</v>
      </c>
      <c r="H14" s="3"/>
      <c r="I14" s="3"/>
      <c r="J14" s="3"/>
      <c r="K14" s="3"/>
      <c r="L14" s="3"/>
      <c r="M14" s="3"/>
      <c r="N14" s="3"/>
      <c r="O14" s="3"/>
      <c r="P14" s="3"/>
      <c r="Q14" s="3"/>
      <c r="R14" s="3"/>
      <c r="S14" s="3"/>
      <c r="T14" s="3"/>
      <c r="U14" s="3"/>
      <c r="V14" s="3"/>
      <c r="W14" s="3"/>
      <c r="X14" s="3"/>
      <c r="AE14">
        <f>SUMIF(L7:L12,AE13,G7:G12)</f>
        <v>0</v>
      </c>
      <c r="AF14">
        <f>SUMIF(L7:L12,AF13,G7:G12)</f>
        <v>0</v>
      </c>
      <c r="AG14" t="s">
        <v>278</v>
      </c>
    </row>
    <row r="15" spans="1:60" x14ac:dyDescent="0.25">
      <c r="C15" s="258"/>
      <c r="D15" s="10"/>
      <c r="AG15" t="s">
        <v>279</v>
      </c>
    </row>
    <row r="16" spans="1:60"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row r="28" spans="4:4" x14ac:dyDescent="0.25">
      <c r="D28" s="10"/>
    </row>
    <row r="29" spans="4:4" x14ac:dyDescent="0.25">
      <c r="D29" s="10"/>
    </row>
    <row r="30" spans="4:4" x14ac:dyDescent="0.25">
      <c r="D30" s="10"/>
    </row>
    <row r="31" spans="4:4" x14ac:dyDescent="0.25">
      <c r="D31" s="10"/>
    </row>
    <row r="32" spans="4:4"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FrcJLx0aPOsQhQxX8Rk2fDbCGRYP2RNjuMvadNu6muM0zJNJ8Jt1f7KtzRlw2Ez3TLIwsD1zpONUmzd02GcfQ==" saltValue="KWJrAFyUMdP1Um2s4nAhog=="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7356E-6054-43A8-B3FB-974918782B7D}">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70</v>
      </c>
      <c r="C4" s="204" t="s">
        <v>71</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198</v>
      </c>
      <c r="C8" s="252" t="s">
        <v>199</v>
      </c>
      <c r="D8" s="227"/>
      <c r="E8" s="228"/>
      <c r="F8" s="229"/>
      <c r="G8" s="229">
        <f>SUMIF(AG9:AG20,"&lt;&gt;NOR",G9:G20)</f>
        <v>0</v>
      </c>
      <c r="H8" s="229"/>
      <c r="I8" s="229">
        <f>SUM(I9:I20)</f>
        <v>0</v>
      </c>
      <c r="J8" s="229"/>
      <c r="K8" s="229">
        <f>SUM(K9:K20)</f>
        <v>0</v>
      </c>
      <c r="L8" s="229"/>
      <c r="M8" s="229">
        <f>SUM(M9:M20)</f>
        <v>0</v>
      </c>
      <c r="N8" s="229"/>
      <c r="O8" s="229">
        <f>SUM(O9:O20)</f>
        <v>0</v>
      </c>
      <c r="P8" s="229"/>
      <c r="Q8" s="229">
        <f>SUM(Q9:Q20)</f>
        <v>0</v>
      </c>
      <c r="R8" s="229"/>
      <c r="S8" s="229"/>
      <c r="T8" s="230"/>
      <c r="U8" s="224"/>
      <c r="V8" s="224">
        <f>SUM(V9:V20)</f>
        <v>0</v>
      </c>
      <c r="W8" s="224"/>
      <c r="X8" s="224"/>
      <c r="AG8" t="s">
        <v>259</v>
      </c>
    </row>
    <row r="9" spans="1:60" outlineLevel="1" x14ac:dyDescent="0.25">
      <c r="A9" s="244">
        <v>1</v>
      </c>
      <c r="B9" s="245" t="s">
        <v>64</v>
      </c>
      <c r="C9" s="255" t="s">
        <v>900</v>
      </c>
      <c r="D9" s="246" t="s">
        <v>758</v>
      </c>
      <c r="E9" s="247">
        <v>1</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759</v>
      </c>
      <c r="Y9" s="212"/>
      <c r="Z9" s="212"/>
      <c r="AA9" s="212"/>
      <c r="AB9" s="212"/>
      <c r="AC9" s="212"/>
      <c r="AD9" s="212"/>
      <c r="AE9" s="212"/>
      <c r="AF9" s="212"/>
      <c r="AG9" s="212" t="s">
        <v>760</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66</v>
      </c>
      <c r="C10" s="255" t="s">
        <v>901</v>
      </c>
      <c r="D10" s="246" t="s">
        <v>314</v>
      </c>
      <c r="E10" s="247">
        <v>78</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285</v>
      </c>
      <c r="Y10" s="212"/>
      <c r="Z10" s="212"/>
      <c r="AA10" s="212"/>
      <c r="AB10" s="212"/>
      <c r="AC10" s="212"/>
      <c r="AD10" s="212"/>
      <c r="AE10" s="212"/>
      <c r="AF10" s="212"/>
      <c r="AG10" s="212" t="s">
        <v>737</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68</v>
      </c>
      <c r="C11" s="255" t="s">
        <v>902</v>
      </c>
      <c r="D11" s="246" t="s">
        <v>314</v>
      </c>
      <c r="E11" s="247">
        <v>220</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285</v>
      </c>
      <c r="Y11" s="212"/>
      <c r="Z11" s="212"/>
      <c r="AA11" s="212"/>
      <c r="AB11" s="212"/>
      <c r="AC11" s="212"/>
      <c r="AD11" s="212"/>
      <c r="AE11" s="212"/>
      <c r="AF11" s="212"/>
      <c r="AG11" s="212" t="s">
        <v>737</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4</v>
      </c>
      <c r="B12" s="245" t="s">
        <v>70</v>
      </c>
      <c r="C12" s="255" t="s">
        <v>903</v>
      </c>
      <c r="D12" s="246" t="s">
        <v>314</v>
      </c>
      <c r="E12" s="247">
        <v>162</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285</v>
      </c>
      <c r="Y12" s="212"/>
      <c r="Z12" s="212"/>
      <c r="AA12" s="212"/>
      <c r="AB12" s="212"/>
      <c r="AC12" s="212"/>
      <c r="AD12" s="212"/>
      <c r="AE12" s="212"/>
      <c r="AF12" s="212"/>
      <c r="AG12" s="212" t="s">
        <v>737</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5</v>
      </c>
      <c r="B13" s="245" t="s">
        <v>72</v>
      </c>
      <c r="C13" s="255" t="s">
        <v>904</v>
      </c>
      <c r="D13" s="246" t="s">
        <v>758</v>
      </c>
      <c r="E13" s="247">
        <v>2</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759</v>
      </c>
      <c r="Y13" s="212"/>
      <c r="Z13" s="212"/>
      <c r="AA13" s="212"/>
      <c r="AB13" s="212"/>
      <c r="AC13" s="212"/>
      <c r="AD13" s="212"/>
      <c r="AE13" s="212"/>
      <c r="AF13" s="212"/>
      <c r="AG13" s="212" t="s">
        <v>760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6</v>
      </c>
      <c r="B14" s="245" t="s">
        <v>74</v>
      </c>
      <c r="C14" s="255" t="s">
        <v>905</v>
      </c>
      <c r="D14" s="246" t="s">
        <v>758</v>
      </c>
      <c r="E14" s="247">
        <v>4</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759</v>
      </c>
      <c r="Y14" s="212"/>
      <c r="Z14" s="212"/>
      <c r="AA14" s="212"/>
      <c r="AB14" s="212"/>
      <c r="AC14" s="212"/>
      <c r="AD14" s="212"/>
      <c r="AE14" s="212"/>
      <c r="AF14" s="212"/>
      <c r="AG14" s="212" t="s">
        <v>760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7</v>
      </c>
      <c r="B15" s="245" t="s">
        <v>767</v>
      </c>
      <c r="C15" s="255" t="s">
        <v>906</v>
      </c>
      <c r="D15" s="246" t="s">
        <v>758</v>
      </c>
      <c r="E15" s="247">
        <v>8</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759</v>
      </c>
      <c r="Y15" s="212"/>
      <c r="Z15" s="212"/>
      <c r="AA15" s="212"/>
      <c r="AB15" s="212"/>
      <c r="AC15" s="212"/>
      <c r="AD15" s="212"/>
      <c r="AE15" s="212"/>
      <c r="AF15" s="212"/>
      <c r="AG15" s="212" t="s">
        <v>760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4">
        <v>8</v>
      </c>
      <c r="B16" s="245" t="s">
        <v>177</v>
      </c>
      <c r="C16" s="255" t="s">
        <v>907</v>
      </c>
      <c r="D16" s="246" t="s">
        <v>758</v>
      </c>
      <c r="E16" s="247">
        <v>50</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315</v>
      </c>
      <c r="T16" s="250" t="s">
        <v>264</v>
      </c>
      <c r="U16" s="222">
        <v>0</v>
      </c>
      <c r="V16" s="222">
        <f>ROUND(E16*U16,2)</f>
        <v>0</v>
      </c>
      <c r="W16" s="222"/>
      <c r="X16" s="222" t="s">
        <v>285</v>
      </c>
      <c r="Y16" s="212"/>
      <c r="Z16" s="212"/>
      <c r="AA16" s="212"/>
      <c r="AB16" s="212"/>
      <c r="AC16" s="212"/>
      <c r="AD16" s="212"/>
      <c r="AE16" s="212"/>
      <c r="AF16" s="212"/>
      <c r="AG16" s="212" t="s">
        <v>737</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4">
        <v>9</v>
      </c>
      <c r="B17" s="245" t="s">
        <v>179</v>
      </c>
      <c r="C17" s="255" t="s">
        <v>908</v>
      </c>
      <c r="D17" s="246" t="s">
        <v>758</v>
      </c>
      <c r="E17" s="247">
        <v>50</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759</v>
      </c>
      <c r="Y17" s="212"/>
      <c r="Z17" s="212"/>
      <c r="AA17" s="212"/>
      <c r="AB17" s="212"/>
      <c r="AC17" s="212"/>
      <c r="AD17" s="212"/>
      <c r="AE17" s="212"/>
      <c r="AF17" s="212"/>
      <c r="AG17" s="212" t="s">
        <v>760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10</v>
      </c>
      <c r="B18" s="245" t="s">
        <v>771</v>
      </c>
      <c r="C18" s="255" t="s">
        <v>909</v>
      </c>
      <c r="D18" s="246" t="s">
        <v>758</v>
      </c>
      <c r="E18" s="247">
        <v>50</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285</v>
      </c>
      <c r="Y18" s="212"/>
      <c r="Z18" s="212"/>
      <c r="AA18" s="212"/>
      <c r="AB18" s="212"/>
      <c r="AC18" s="212"/>
      <c r="AD18" s="212"/>
      <c r="AE18" s="212"/>
      <c r="AF18" s="212"/>
      <c r="AG18" s="212" t="s">
        <v>737</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11</v>
      </c>
      <c r="B19" s="245" t="s">
        <v>153</v>
      </c>
      <c r="C19" s="255" t="s">
        <v>910</v>
      </c>
      <c r="D19" s="246" t="s">
        <v>314</v>
      </c>
      <c r="E19" s="247">
        <v>460</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285</v>
      </c>
      <c r="Y19" s="212"/>
      <c r="Z19" s="212"/>
      <c r="AA19" s="212"/>
      <c r="AB19" s="212"/>
      <c r="AC19" s="212"/>
      <c r="AD19" s="212"/>
      <c r="AE19" s="212"/>
      <c r="AF19" s="212"/>
      <c r="AG19" s="212" t="s">
        <v>737</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35">
        <v>12</v>
      </c>
      <c r="B20" s="236" t="s">
        <v>774</v>
      </c>
      <c r="C20" s="253" t="s">
        <v>31</v>
      </c>
      <c r="D20" s="237" t="s">
        <v>911</v>
      </c>
      <c r="E20" s="238">
        <v>56</v>
      </c>
      <c r="F20" s="239"/>
      <c r="G20" s="240">
        <f>ROUND(E20*F20,2)</f>
        <v>0</v>
      </c>
      <c r="H20" s="239"/>
      <c r="I20" s="240">
        <f>ROUND(E20*H20,2)</f>
        <v>0</v>
      </c>
      <c r="J20" s="239"/>
      <c r="K20" s="240">
        <f>ROUND(E20*J20,2)</f>
        <v>0</v>
      </c>
      <c r="L20" s="240">
        <v>21</v>
      </c>
      <c r="M20" s="240">
        <f>G20*(1+L20/100)</f>
        <v>0</v>
      </c>
      <c r="N20" s="240">
        <v>0</v>
      </c>
      <c r="O20" s="240">
        <f>ROUND(E20*N20,2)</f>
        <v>0</v>
      </c>
      <c r="P20" s="240">
        <v>0</v>
      </c>
      <c r="Q20" s="240">
        <f>ROUND(E20*P20,2)</f>
        <v>0</v>
      </c>
      <c r="R20" s="240"/>
      <c r="S20" s="240" t="s">
        <v>315</v>
      </c>
      <c r="T20" s="241" t="s">
        <v>264</v>
      </c>
      <c r="U20" s="222">
        <v>0</v>
      </c>
      <c r="V20" s="222">
        <f>ROUND(E20*U20,2)</f>
        <v>0</v>
      </c>
      <c r="W20" s="222"/>
      <c r="X20" s="222" t="s">
        <v>285</v>
      </c>
      <c r="Y20" s="212"/>
      <c r="Z20" s="212"/>
      <c r="AA20" s="212"/>
      <c r="AB20" s="212"/>
      <c r="AC20" s="212"/>
      <c r="AD20" s="212"/>
      <c r="AE20" s="212"/>
      <c r="AF20" s="212"/>
      <c r="AG20" s="212" t="s">
        <v>737</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x14ac:dyDescent="0.25">
      <c r="A21" s="3"/>
      <c r="B21" s="4"/>
      <c r="C21" s="256"/>
      <c r="D21" s="6"/>
      <c r="E21" s="3"/>
      <c r="F21" s="3"/>
      <c r="G21" s="3"/>
      <c r="H21" s="3"/>
      <c r="I21" s="3"/>
      <c r="J21" s="3"/>
      <c r="K21" s="3"/>
      <c r="L21" s="3"/>
      <c r="M21" s="3"/>
      <c r="N21" s="3"/>
      <c r="O21" s="3"/>
      <c r="P21" s="3"/>
      <c r="Q21" s="3"/>
      <c r="R21" s="3"/>
      <c r="S21" s="3"/>
      <c r="T21" s="3"/>
      <c r="U21" s="3"/>
      <c r="V21" s="3"/>
      <c r="W21" s="3"/>
      <c r="X21" s="3"/>
      <c r="AE21">
        <v>15</v>
      </c>
      <c r="AF21">
        <v>21</v>
      </c>
      <c r="AG21" t="s">
        <v>245</v>
      </c>
    </row>
    <row r="22" spans="1:60" x14ac:dyDescent="0.25">
      <c r="A22" s="215"/>
      <c r="B22" s="216" t="s">
        <v>29</v>
      </c>
      <c r="C22" s="257"/>
      <c r="D22" s="217"/>
      <c r="E22" s="218"/>
      <c r="F22" s="218"/>
      <c r="G22" s="251">
        <f>G8</f>
        <v>0</v>
      </c>
      <c r="H22" s="3"/>
      <c r="I22" s="3"/>
      <c r="J22" s="3"/>
      <c r="K22" s="3"/>
      <c r="L22" s="3"/>
      <c r="M22" s="3"/>
      <c r="N22" s="3"/>
      <c r="O22" s="3"/>
      <c r="P22" s="3"/>
      <c r="Q22" s="3"/>
      <c r="R22" s="3"/>
      <c r="S22" s="3"/>
      <c r="T22" s="3"/>
      <c r="U22" s="3"/>
      <c r="V22" s="3"/>
      <c r="W22" s="3"/>
      <c r="X22" s="3"/>
      <c r="AE22">
        <f>SUMIF(L7:L20,AE21,G7:G20)</f>
        <v>0</v>
      </c>
      <c r="AF22">
        <f>SUMIF(L7:L20,AF21,G7:G20)</f>
        <v>0</v>
      </c>
      <c r="AG22" t="s">
        <v>278</v>
      </c>
    </row>
    <row r="23" spans="1:60" x14ac:dyDescent="0.25">
      <c r="C23" s="258"/>
      <c r="D23" s="10"/>
      <c r="AG23" t="s">
        <v>279</v>
      </c>
    </row>
    <row r="24" spans="1:60" x14ac:dyDescent="0.25">
      <c r="D24" s="10"/>
    </row>
    <row r="25" spans="1:60" x14ac:dyDescent="0.25">
      <c r="D25" s="10"/>
    </row>
    <row r="26" spans="1:60" x14ac:dyDescent="0.25">
      <c r="D26" s="10"/>
    </row>
    <row r="27" spans="1:60" x14ac:dyDescent="0.25">
      <c r="D27" s="10"/>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CCeAabSCr4jzaojsms8njFgOcdvBC9STyF2nMcpDdBV3Qr8CdiFQd1gYjPcWVO8GEfdhIwI0moPL6Y+cwf09lg==" saltValue="YCkO0mY9OydcGtKwU9BFmQ=="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E22C8-BD47-4246-96CD-891D5375F2F9}">
  <sheetPr>
    <outlinePr summaryBelow="0"/>
  </sheetPr>
  <dimension ref="A1:BH5000"/>
  <sheetViews>
    <sheetView workbookViewId="0">
      <pane ySplit="7" topLeftCell="A8" activePane="bottomLeft" state="frozen"/>
      <selection pane="bottomLeft" sqref="A1:G1"/>
    </sheetView>
  </sheetViews>
  <sheetFormatPr defaultRowHeight="13.2" outlineLevelRow="1" x14ac:dyDescent="0.25"/>
  <cols>
    <col min="1" max="1" width="3.44140625" customWidth="1"/>
    <col min="2" max="2" width="12.6640625" style="177" customWidth="1"/>
    <col min="3" max="3" width="63.33203125" style="177" customWidth="1"/>
    <col min="4" max="4" width="4.88671875" customWidth="1"/>
    <col min="5" max="5" width="10.6640625" customWidth="1"/>
    <col min="6" max="6" width="9.88671875" customWidth="1"/>
    <col min="7" max="7" width="12.77734375" customWidth="1"/>
    <col min="8" max="17" width="0" hidden="1" customWidth="1"/>
    <col min="18" max="18" width="6.88671875" customWidth="1"/>
    <col min="20" max="24" width="0" hidden="1" customWidth="1"/>
    <col min="29" max="29" width="0" hidden="1" customWidth="1"/>
    <col min="31" max="41" width="0" hidden="1" customWidth="1"/>
  </cols>
  <sheetData>
    <row r="1" spans="1:60" ht="15.75" customHeight="1" x14ac:dyDescent="0.3">
      <c r="A1" s="197" t="s">
        <v>280</v>
      </c>
      <c r="B1" s="197"/>
      <c r="C1" s="197"/>
      <c r="D1" s="197"/>
      <c r="E1" s="197"/>
      <c r="F1" s="197"/>
      <c r="G1" s="197"/>
      <c r="AG1" t="s">
        <v>232</v>
      </c>
    </row>
    <row r="2" spans="1:60" ht="25.05" customHeight="1" x14ac:dyDescent="0.25">
      <c r="A2" s="198" t="s">
        <v>7</v>
      </c>
      <c r="B2" s="48" t="s">
        <v>43</v>
      </c>
      <c r="C2" s="201" t="s">
        <v>44</v>
      </c>
      <c r="D2" s="199"/>
      <c r="E2" s="199"/>
      <c r="F2" s="199"/>
      <c r="G2" s="200"/>
      <c r="AG2" t="s">
        <v>233</v>
      </c>
    </row>
    <row r="3" spans="1:60" ht="25.05" customHeight="1" x14ac:dyDescent="0.25">
      <c r="A3" s="198" t="s">
        <v>8</v>
      </c>
      <c r="B3" s="48" t="s">
        <v>62</v>
      </c>
      <c r="C3" s="201" t="s">
        <v>63</v>
      </c>
      <c r="D3" s="199"/>
      <c r="E3" s="199"/>
      <c r="F3" s="199"/>
      <c r="G3" s="200"/>
      <c r="AC3" s="177" t="s">
        <v>233</v>
      </c>
      <c r="AG3" t="s">
        <v>235</v>
      </c>
    </row>
    <row r="4" spans="1:60" ht="25.05" customHeight="1" x14ac:dyDescent="0.25">
      <c r="A4" s="202" t="s">
        <v>9</v>
      </c>
      <c r="B4" s="203" t="s">
        <v>72</v>
      </c>
      <c r="C4" s="204" t="s">
        <v>73</v>
      </c>
      <c r="D4" s="205"/>
      <c r="E4" s="205"/>
      <c r="F4" s="205"/>
      <c r="G4" s="206"/>
      <c r="AG4" t="s">
        <v>236</v>
      </c>
    </row>
    <row r="5" spans="1:60" x14ac:dyDescent="0.25">
      <c r="D5" s="10"/>
    </row>
    <row r="6" spans="1:60" ht="39.6" x14ac:dyDescent="0.25">
      <c r="A6" s="208" t="s">
        <v>237</v>
      </c>
      <c r="B6" s="210" t="s">
        <v>238</v>
      </c>
      <c r="C6" s="210" t="s">
        <v>239</v>
      </c>
      <c r="D6" s="209" t="s">
        <v>240</v>
      </c>
      <c r="E6" s="208" t="s">
        <v>241</v>
      </c>
      <c r="F6" s="207" t="s">
        <v>242</v>
      </c>
      <c r="G6" s="208" t="s">
        <v>29</v>
      </c>
      <c r="H6" s="211" t="s">
        <v>30</v>
      </c>
      <c r="I6" s="211" t="s">
        <v>243</v>
      </c>
      <c r="J6" s="211" t="s">
        <v>31</v>
      </c>
      <c r="K6" s="211" t="s">
        <v>244</v>
      </c>
      <c r="L6" s="211" t="s">
        <v>245</v>
      </c>
      <c r="M6" s="211" t="s">
        <v>246</v>
      </c>
      <c r="N6" s="211" t="s">
        <v>247</v>
      </c>
      <c r="O6" s="211" t="s">
        <v>248</v>
      </c>
      <c r="P6" s="211" t="s">
        <v>249</v>
      </c>
      <c r="Q6" s="211" t="s">
        <v>250</v>
      </c>
      <c r="R6" s="211" t="s">
        <v>251</v>
      </c>
      <c r="S6" s="211" t="s">
        <v>252</v>
      </c>
      <c r="T6" s="211" t="s">
        <v>253</v>
      </c>
      <c r="U6" s="211" t="s">
        <v>254</v>
      </c>
      <c r="V6" s="211" t="s">
        <v>255</v>
      </c>
      <c r="W6" s="211" t="s">
        <v>256</v>
      </c>
      <c r="X6" s="211" t="s">
        <v>257</v>
      </c>
    </row>
    <row r="7" spans="1:60" hidden="1" x14ac:dyDescent="0.25">
      <c r="A7" s="3"/>
      <c r="B7" s="4"/>
      <c r="C7" s="4"/>
      <c r="D7" s="6"/>
      <c r="E7" s="213"/>
      <c r="F7" s="214"/>
      <c r="G7" s="214"/>
      <c r="H7" s="214"/>
      <c r="I7" s="214"/>
      <c r="J7" s="214"/>
      <c r="K7" s="214"/>
      <c r="L7" s="214"/>
      <c r="M7" s="214"/>
      <c r="N7" s="214"/>
      <c r="O7" s="214"/>
      <c r="P7" s="214"/>
      <c r="Q7" s="214"/>
      <c r="R7" s="214"/>
      <c r="S7" s="214"/>
      <c r="T7" s="214"/>
      <c r="U7" s="214"/>
      <c r="V7" s="214"/>
      <c r="W7" s="214"/>
      <c r="X7" s="214"/>
    </row>
    <row r="8" spans="1:60" x14ac:dyDescent="0.25">
      <c r="A8" s="225" t="s">
        <v>258</v>
      </c>
      <c r="B8" s="226" t="s">
        <v>221</v>
      </c>
      <c r="C8" s="252" t="s">
        <v>222</v>
      </c>
      <c r="D8" s="227"/>
      <c r="E8" s="228"/>
      <c r="F8" s="229"/>
      <c r="G8" s="229">
        <f>SUMIF(AG9:AG46,"&lt;&gt;NOR",G9:G46)</f>
        <v>0</v>
      </c>
      <c r="H8" s="229"/>
      <c r="I8" s="229">
        <f>SUM(I9:I46)</f>
        <v>0</v>
      </c>
      <c r="J8" s="229"/>
      <c r="K8" s="229">
        <f>SUM(K9:K46)</f>
        <v>0</v>
      </c>
      <c r="L8" s="229"/>
      <c r="M8" s="229">
        <f>SUM(M9:M46)</f>
        <v>0</v>
      </c>
      <c r="N8" s="229"/>
      <c r="O8" s="229">
        <f>SUM(O9:O46)</f>
        <v>0</v>
      </c>
      <c r="P8" s="229"/>
      <c r="Q8" s="229">
        <f>SUM(Q9:Q46)</f>
        <v>0</v>
      </c>
      <c r="R8" s="229"/>
      <c r="S8" s="229"/>
      <c r="T8" s="230"/>
      <c r="U8" s="224"/>
      <c r="V8" s="224">
        <f>SUM(V9:V46)</f>
        <v>0</v>
      </c>
      <c r="W8" s="224"/>
      <c r="X8" s="224"/>
      <c r="AG8" t="s">
        <v>259</v>
      </c>
    </row>
    <row r="9" spans="1:60" outlineLevel="1" x14ac:dyDescent="0.25">
      <c r="A9" s="244">
        <v>1</v>
      </c>
      <c r="B9" s="245" t="s">
        <v>912</v>
      </c>
      <c r="C9" s="255" t="s">
        <v>913</v>
      </c>
      <c r="D9" s="246" t="s">
        <v>314</v>
      </c>
      <c r="E9" s="247">
        <v>198</v>
      </c>
      <c r="F9" s="248"/>
      <c r="G9" s="249">
        <f>ROUND(E9*F9,2)</f>
        <v>0</v>
      </c>
      <c r="H9" s="248"/>
      <c r="I9" s="249">
        <f>ROUND(E9*H9,2)</f>
        <v>0</v>
      </c>
      <c r="J9" s="248"/>
      <c r="K9" s="249">
        <f>ROUND(E9*J9,2)</f>
        <v>0</v>
      </c>
      <c r="L9" s="249">
        <v>21</v>
      </c>
      <c r="M9" s="249">
        <f>G9*(1+L9/100)</f>
        <v>0</v>
      </c>
      <c r="N9" s="249">
        <v>0</v>
      </c>
      <c r="O9" s="249">
        <f>ROUND(E9*N9,2)</f>
        <v>0</v>
      </c>
      <c r="P9" s="249">
        <v>0</v>
      </c>
      <c r="Q9" s="249">
        <f>ROUND(E9*P9,2)</f>
        <v>0</v>
      </c>
      <c r="R9" s="249"/>
      <c r="S9" s="249" t="s">
        <v>315</v>
      </c>
      <c r="T9" s="250" t="s">
        <v>264</v>
      </c>
      <c r="U9" s="222">
        <v>0</v>
      </c>
      <c r="V9" s="222">
        <f>ROUND(E9*U9,2)</f>
        <v>0</v>
      </c>
      <c r="W9" s="222"/>
      <c r="X9" s="222" t="s">
        <v>285</v>
      </c>
      <c r="Y9" s="212"/>
      <c r="Z9" s="212"/>
      <c r="AA9" s="212"/>
      <c r="AB9" s="212"/>
      <c r="AC9" s="212"/>
      <c r="AD9" s="212"/>
      <c r="AE9" s="212"/>
      <c r="AF9" s="212"/>
      <c r="AG9" s="212" t="s">
        <v>914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5">
      <c r="A10" s="244">
        <v>2</v>
      </c>
      <c r="B10" s="245" t="s">
        <v>915</v>
      </c>
      <c r="C10" s="255" t="s">
        <v>916</v>
      </c>
      <c r="D10" s="246" t="s">
        <v>335</v>
      </c>
      <c r="E10" s="247">
        <v>94</v>
      </c>
      <c r="F10" s="248"/>
      <c r="G10" s="249">
        <f>ROUND(E10*F10,2)</f>
        <v>0</v>
      </c>
      <c r="H10" s="248"/>
      <c r="I10" s="249">
        <f>ROUND(E10*H10,2)</f>
        <v>0</v>
      </c>
      <c r="J10" s="248"/>
      <c r="K10" s="249">
        <f>ROUND(E10*J10,2)</f>
        <v>0</v>
      </c>
      <c r="L10" s="249">
        <v>21</v>
      </c>
      <c r="M10" s="249">
        <f>G10*(1+L10/100)</f>
        <v>0</v>
      </c>
      <c r="N10" s="249">
        <v>0</v>
      </c>
      <c r="O10" s="249">
        <f>ROUND(E10*N10,2)</f>
        <v>0</v>
      </c>
      <c r="P10" s="249">
        <v>0</v>
      </c>
      <c r="Q10" s="249">
        <f>ROUND(E10*P10,2)</f>
        <v>0</v>
      </c>
      <c r="R10" s="249"/>
      <c r="S10" s="249" t="s">
        <v>315</v>
      </c>
      <c r="T10" s="250" t="s">
        <v>264</v>
      </c>
      <c r="U10" s="222">
        <v>0</v>
      </c>
      <c r="V10" s="222">
        <f>ROUND(E10*U10,2)</f>
        <v>0</v>
      </c>
      <c r="W10" s="222"/>
      <c r="X10" s="222" t="s">
        <v>285</v>
      </c>
      <c r="Y10" s="212"/>
      <c r="Z10" s="212"/>
      <c r="AA10" s="212"/>
      <c r="AB10" s="212"/>
      <c r="AC10" s="212"/>
      <c r="AD10" s="212"/>
      <c r="AE10" s="212"/>
      <c r="AF10" s="212"/>
      <c r="AG10" s="212" t="s">
        <v>914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5">
      <c r="A11" s="244">
        <v>3</v>
      </c>
      <c r="B11" s="245" t="s">
        <v>917</v>
      </c>
      <c r="C11" s="255" t="s">
        <v>918</v>
      </c>
      <c r="D11" s="246" t="s">
        <v>314</v>
      </c>
      <c r="E11" s="247">
        <v>192</v>
      </c>
      <c r="F11" s="248"/>
      <c r="G11" s="249">
        <f>ROUND(E11*F11,2)</f>
        <v>0</v>
      </c>
      <c r="H11" s="248"/>
      <c r="I11" s="249">
        <f>ROUND(E11*H11,2)</f>
        <v>0</v>
      </c>
      <c r="J11" s="248"/>
      <c r="K11" s="249">
        <f>ROUND(E11*J11,2)</f>
        <v>0</v>
      </c>
      <c r="L11" s="249">
        <v>21</v>
      </c>
      <c r="M11" s="249">
        <f>G11*(1+L11/100)</f>
        <v>0</v>
      </c>
      <c r="N11" s="249">
        <v>0</v>
      </c>
      <c r="O11" s="249">
        <f>ROUND(E11*N11,2)</f>
        <v>0</v>
      </c>
      <c r="P11" s="249">
        <v>0</v>
      </c>
      <c r="Q11" s="249">
        <f>ROUND(E11*P11,2)</f>
        <v>0</v>
      </c>
      <c r="R11" s="249"/>
      <c r="S11" s="249" t="s">
        <v>315</v>
      </c>
      <c r="T11" s="250" t="s">
        <v>264</v>
      </c>
      <c r="U11" s="222">
        <v>0</v>
      </c>
      <c r="V11" s="222">
        <f>ROUND(E11*U11,2)</f>
        <v>0</v>
      </c>
      <c r="W11" s="222"/>
      <c r="X11" s="222" t="s">
        <v>285</v>
      </c>
      <c r="Y11" s="212"/>
      <c r="Z11" s="212"/>
      <c r="AA11" s="212"/>
      <c r="AB11" s="212"/>
      <c r="AC11" s="212"/>
      <c r="AD11" s="212"/>
      <c r="AE11" s="212"/>
      <c r="AF11" s="212"/>
      <c r="AG11" s="212" t="s">
        <v>914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5">
      <c r="A12" s="244">
        <v>4</v>
      </c>
      <c r="B12" s="245" t="s">
        <v>919</v>
      </c>
      <c r="C12" s="255" t="s">
        <v>920</v>
      </c>
      <c r="D12" s="246" t="s">
        <v>314</v>
      </c>
      <c r="E12" s="247">
        <v>30</v>
      </c>
      <c r="F12" s="248"/>
      <c r="G12" s="249">
        <f>ROUND(E12*F12,2)</f>
        <v>0</v>
      </c>
      <c r="H12" s="248"/>
      <c r="I12" s="249">
        <f>ROUND(E12*H12,2)</f>
        <v>0</v>
      </c>
      <c r="J12" s="248"/>
      <c r="K12" s="249">
        <f>ROUND(E12*J12,2)</f>
        <v>0</v>
      </c>
      <c r="L12" s="249">
        <v>21</v>
      </c>
      <c r="M12" s="249">
        <f>G12*(1+L12/100)</f>
        <v>0</v>
      </c>
      <c r="N12" s="249">
        <v>0</v>
      </c>
      <c r="O12" s="249">
        <f>ROUND(E12*N12,2)</f>
        <v>0</v>
      </c>
      <c r="P12" s="249">
        <v>0</v>
      </c>
      <c r="Q12" s="249">
        <f>ROUND(E12*P12,2)</f>
        <v>0</v>
      </c>
      <c r="R12" s="249"/>
      <c r="S12" s="249" t="s">
        <v>315</v>
      </c>
      <c r="T12" s="250" t="s">
        <v>264</v>
      </c>
      <c r="U12" s="222">
        <v>0</v>
      </c>
      <c r="V12" s="222">
        <f>ROUND(E12*U12,2)</f>
        <v>0</v>
      </c>
      <c r="W12" s="222"/>
      <c r="X12" s="222" t="s">
        <v>285</v>
      </c>
      <c r="Y12" s="212"/>
      <c r="Z12" s="212"/>
      <c r="AA12" s="212"/>
      <c r="AB12" s="212"/>
      <c r="AC12" s="212"/>
      <c r="AD12" s="212"/>
      <c r="AE12" s="212"/>
      <c r="AF12" s="212"/>
      <c r="AG12" s="212" t="s">
        <v>914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5">
      <c r="A13" s="244">
        <v>5</v>
      </c>
      <c r="B13" s="245" t="s">
        <v>921</v>
      </c>
      <c r="C13" s="255" t="s">
        <v>922</v>
      </c>
      <c r="D13" s="246" t="s">
        <v>335</v>
      </c>
      <c r="E13" s="247">
        <v>88</v>
      </c>
      <c r="F13" s="248"/>
      <c r="G13" s="249">
        <f>ROUND(E13*F13,2)</f>
        <v>0</v>
      </c>
      <c r="H13" s="248"/>
      <c r="I13" s="249">
        <f>ROUND(E13*H13,2)</f>
        <v>0</v>
      </c>
      <c r="J13" s="248"/>
      <c r="K13" s="249">
        <f>ROUND(E13*J13,2)</f>
        <v>0</v>
      </c>
      <c r="L13" s="249">
        <v>21</v>
      </c>
      <c r="M13" s="249">
        <f>G13*(1+L13/100)</f>
        <v>0</v>
      </c>
      <c r="N13" s="249">
        <v>0</v>
      </c>
      <c r="O13" s="249">
        <f>ROUND(E13*N13,2)</f>
        <v>0</v>
      </c>
      <c r="P13" s="249">
        <v>0</v>
      </c>
      <c r="Q13" s="249">
        <f>ROUND(E13*P13,2)</f>
        <v>0</v>
      </c>
      <c r="R13" s="249"/>
      <c r="S13" s="249" t="s">
        <v>315</v>
      </c>
      <c r="T13" s="250" t="s">
        <v>264</v>
      </c>
      <c r="U13" s="222">
        <v>0</v>
      </c>
      <c r="V13" s="222">
        <f>ROUND(E13*U13,2)</f>
        <v>0</v>
      </c>
      <c r="W13" s="222"/>
      <c r="X13" s="222" t="s">
        <v>285</v>
      </c>
      <c r="Y13" s="212"/>
      <c r="Z13" s="212"/>
      <c r="AA13" s="212"/>
      <c r="AB13" s="212"/>
      <c r="AC13" s="212"/>
      <c r="AD13" s="212"/>
      <c r="AE13" s="212"/>
      <c r="AF13" s="212"/>
      <c r="AG13" s="212" t="s">
        <v>914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5">
      <c r="A14" s="244">
        <v>6</v>
      </c>
      <c r="B14" s="245" t="s">
        <v>923</v>
      </c>
      <c r="C14" s="255" t="s">
        <v>924</v>
      </c>
      <c r="D14" s="246" t="s">
        <v>335</v>
      </c>
      <c r="E14" s="247">
        <v>25</v>
      </c>
      <c r="F14" s="248"/>
      <c r="G14" s="249">
        <f>ROUND(E14*F14,2)</f>
        <v>0</v>
      </c>
      <c r="H14" s="248"/>
      <c r="I14" s="249">
        <f>ROUND(E14*H14,2)</f>
        <v>0</v>
      </c>
      <c r="J14" s="248"/>
      <c r="K14" s="249">
        <f>ROUND(E14*J14,2)</f>
        <v>0</v>
      </c>
      <c r="L14" s="249">
        <v>21</v>
      </c>
      <c r="M14" s="249">
        <f>G14*(1+L14/100)</f>
        <v>0</v>
      </c>
      <c r="N14" s="249">
        <v>0</v>
      </c>
      <c r="O14" s="249">
        <f>ROUND(E14*N14,2)</f>
        <v>0</v>
      </c>
      <c r="P14" s="249">
        <v>0</v>
      </c>
      <c r="Q14" s="249">
        <f>ROUND(E14*P14,2)</f>
        <v>0</v>
      </c>
      <c r="R14" s="249"/>
      <c r="S14" s="249" t="s">
        <v>315</v>
      </c>
      <c r="T14" s="250" t="s">
        <v>264</v>
      </c>
      <c r="U14" s="222">
        <v>0</v>
      </c>
      <c r="V14" s="222">
        <f>ROUND(E14*U14,2)</f>
        <v>0</v>
      </c>
      <c r="W14" s="222"/>
      <c r="X14" s="222" t="s">
        <v>285</v>
      </c>
      <c r="Y14" s="212"/>
      <c r="Z14" s="212"/>
      <c r="AA14" s="212"/>
      <c r="AB14" s="212"/>
      <c r="AC14" s="212"/>
      <c r="AD14" s="212"/>
      <c r="AE14" s="212"/>
      <c r="AF14" s="212"/>
      <c r="AG14" s="212" t="s">
        <v>914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5">
      <c r="A15" s="244">
        <v>7</v>
      </c>
      <c r="B15" s="245" t="s">
        <v>925</v>
      </c>
      <c r="C15" s="255" t="s">
        <v>926</v>
      </c>
      <c r="D15" s="246" t="s">
        <v>335</v>
      </c>
      <c r="E15" s="247">
        <v>8</v>
      </c>
      <c r="F15" s="248"/>
      <c r="G15" s="249">
        <f>ROUND(E15*F15,2)</f>
        <v>0</v>
      </c>
      <c r="H15" s="248"/>
      <c r="I15" s="249">
        <f>ROUND(E15*H15,2)</f>
        <v>0</v>
      </c>
      <c r="J15" s="248"/>
      <c r="K15" s="249">
        <f>ROUND(E15*J15,2)</f>
        <v>0</v>
      </c>
      <c r="L15" s="249">
        <v>21</v>
      </c>
      <c r="M15" s="249">
        <f>G15*(1+L15/100)</f>
        <v>0</v>
      </c>
      <c r="N15" s="249">
        <v>0</v>
      </c>
      <c r="O15" s="249">
        <f>ROUND(E15*N15,2)</f>
        <v>0</v>
      </c>
      <c r="P15" s="249">
        <v>0</v>
      </c>
      <c r="Q15" s="249">
        <f>ROUND(E15*P15,2)</f>
        <v>0</v>
      </c>
      <c r="R15" s="249"/>
      <c r="S15" s="249" t="s">
        <v>315</v>
      </c>
      <c r="T15" s="250" t="s">
        <v>264</v>
      </c>
      <c r="U15" s="222">
        <v>0</v>
      </c>
      <c r="V15" s="222">
        <f>ROUND(E15*U15,2)</f>
        <v>0</v>
      </c>
      <c r="W15" s="222"/>
      <c r="X15" s="222" t="s">
        <v>285</v>
      </c>
      <c r="Y15" s="212"/>
      <c r="Z15" s="212"/>
      <c r="AA15" s="212"/>
      <c r="AB15" s="212"/>
      <c r="AC15" s="212"/>
      <c r="AD15" s="212"/>
      <c r="AE15" s="212"/>
      <c r="AF15" s="212"/>
      <c r="AG15" s="212" t="s">
        <v>914</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5">
      <c r="A16" s="244">
        <v>8</v>
      </c>
      <c r="B16" s="245" t="s">
        <v>927</v>
      </c>
      <c r="C16" s="255" t="s">
        <v>928</v>
      </c>
      <c r="D16" s="246" t="s">
        <v>335</v>
      </c>
      <c r="E16" s="247">
        <v>27</v>
      </c>
      <c r="F16" s="248"/>
      <c r="G16" s="249">
        <f>ROUND(E16*F16,2)</f>
        <v>0</v>
      </c>
      <c r="H16" s="248"/>
      <c r="I16" s="249">
        <f>ROUND(E16*H16,2)</f>
        <v>0</v>
      </c>
      <c r="J16" s="248"/>
      <c r="K16" s="249">
        <f>ROUND(E16*J16,2)</f>
        <v>0</v>
      </c>
      <c r="L16" s="249">
        <v>21</v>
      </c>
      <c r="M16" s="249">
        <f>G16*(1+L16/100)</f>
        <v>0</v>
      </c>
      <c r="N16" s="249">
        <v>0</v>
      </c>
      <c r="O16" s="249">
        <f>ROUND(E16*N16,2)</f>
        <v>0</v>
      </c>
      <c r="P16" s="249">
        <v>0</v>
      </c>
      <c r="Q16" s="249">
        <f>ROUND(E16*P16,2)</f>
        <v>0</v>
      </c>
      <c r="R16" s="249"/>
      <c r="S16" s="249" t="s">
        <v>315</v>
      </c>
      <c r="T16" s="250" t="s">
        <v>264</v>
      </c>
      <c r="U16" s="222">
        <v>0</v>
      </c>
      <c r="V16" s="222">
        <f>ROUND(E16*U16,2)</f>
        <v>0</v>
      </c>
      <c r="W16" s="222"/>
      <c r="X16" s="222" t="s">
        <v>285</v>
      </c>
      <c r="Y16" s="212"/>
      <c r="Z16" s="212"/>
      <c r="AA16" s="212"/>
      <c r="AB16" s="212"/>
      <c r="AC16" s="212"/>
      <c r="AD16" s="212"/>
      <c r="AE16" s="212"/>
      <c r="AF16" s="212"/>
      <c r="AG16" s="212" t="s">
        <v>914</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5">
      <c r="A17" s="244">
        <v>9</v>
      </c>
      <c r="B17" s="245" t="s">
        <v>929</v>
      </c>
      <c r="C17" s="255" t="s">
        <v>930</v>
      </c>
      <c r="D17" s="246" t="s">
        <v>335</v>
      </c>
      <c r="E17" s="247">
        <v>5</v>
      </c>
      <c r="F17" s="248"/>
      <c r="G17" s="249">
        <f>ROUND(E17*F17,2)</f>
        <v>0</v>
      </c>
      <c r="H17" s="248"/>
      <c r="I17" s="249">
        <f>ROUND(E17*H17,2)</f>
        <v>0</v>
      </c>
      <c r="J17" s="248"/>
      <c r="K17" s="249">
        <f>ROUND(E17*J17,2)</f>
        <v>0</v>
      </c>
      <c r="L17" s="249">
        <v>21</v>
      </c>
      <c r="M17" s="249">
        <f>G17*(1+L17/100)</f>
        <v>0</v>
      </c>
      <c r="N17" s="249">
        <v>0</v>
      </c>
      <c r="O17" s="249">
        <f>ROUND(E17*N17,2)</f>
        <v>0</v>
      </c>
      <c r="P17" s="249">
        <v>0</v>
      </c>
      <c r="Q17" s="249">
        <f>ROUND(E17*P17,2)</f>
        <v>0</v>
      </c>
      <c r="R17" s="249"/>
      <c r="S17" s="249" t="s">
        <v>315</v>
      </c>
      <c r="T17" s="250" t="s">
        <v>264</v>
      </c>
      <c r="U17" s="222">
        <v>0</v>
      </c>
      <c r="V17" s="222">
        <f>ROUND(E17*U17,2)</f>
        <v>0</v>
      </c>
      <c r="W17" s="222"/>
      <c r="X17" s="222" t="s">
        <v>285</v>
      </c>
      <c r="Y17" s="212"/>
      <c r="Z17" s="212"/>
      <c r="AA17" s="212"/>
      <c r="AB17" s="212"/>
      <c r="AC17" s="212"/>
      <c r="AD17" s="212"/>
      <c r="AE17" s="212"/>
      <c r="AF17" s="212"/>
      <c r="AG17" s="212" t="s">
        <v>914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5">
      <c r="A18" s="244">
        <v>10</v>
      </c>
      <c r="B18" s="245" t="s">
        <v>931</v>
      </c>
      <c r="C18" s="255" t="s">
        <v>932</v>
      </c>
      <c r="D18" s="246" t="s">
        <v>335</v>
      </c>
      <c r="E18" s="247">
        <v>9</v>
      </c>
      <c r="F18" s="248"/>
      <c r="G18" s="249">
        <f>ROUND(E18*F18,2)</f>
        <v>0</v>
      </c>
      <c r="H18" s="248"/>
      <c r="I18" s="249">
        <f>ROUND(E18*H18,2)</f>
        <v>0</v>
      </c>
      <c r="J18" s="248"/>
      <c r="K18" s="249">
        <f>ROUND(E18*J18,2)</f>
        <v>0</v>
      </c>
      <c r="L18" s="249">
        <v>21</v>
      </c>
      <c r="M18" s="249">
        <f>G18*(1+L18/100)</f>
        <v>0</v>
      </c>
      <c r="N18" s="249">
        <v>0</v>
      </c>
      <c r="O18" s="249">
        <f>ROUND(E18*N18,2)</f>
        <v>0</v>
      </c>
      <c r="P18" s="249">
        <v>0</v>
      </c>
      <c r="Q18" s="249">
        <f>ROUND(E18*P18,2)</f>
        <v>0</v>
      </c>
      <c r="R18" s="249"/>
      <c r="S18" s="249" t="s">
        <v>315</v>
      </c>
      <c r="T18" s="250" t="s">
        <v>264</v>
      </c>
      <c r="U18" s="222">
        <v>0</v>
      </c>
      <c r="V18" s="222">
        <f>ROUND(E18*U18,2)</f>
        <v>0</v>
      </c>
      <c r="W18" s="222"/>
      <c r="X18" s="222" t="s">
        <v>285</v>
      </c>
      <c r="Y18" s="212"/>
      <c r="Z18" s="212"/>
      <c r="AA18" s="212"/>
      <c r="AB18" s="212"/>
      <c r="AC18" s="212"/>
      <c r="AD18" s="212"/>
      <c r="AE18" s="212"/>
      <c r="AF18" s="212"/>
      <c r="AG18" s="212" t="s">
        <v>914</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5">
      <c r="A19" s="244">
        <v>11</v>
      </c>
      <c r="B19" s="245" t="s">
        <v>933</v>
      </c>
      <c r="C19" s="255" t="s">
        <v>934</v>
      </c>
      <c r="D19" s="246" t="s">
        <v>335</v>
      </c>
      <c r="E19" s="247">
        <v>16</v>
      </c>
      <c r="F19" s="248"/>
      <c r="G19" s="249">
        <f>ROUND(E19*F19,2)</f>
        <v>0</v>
      </c>
      <c r="H19" s="248"/>
      <c r="I19" s="249">
        <f>ROUND(E19*H19,2)</f>
        <v>0</v>
      </c>
      <c r="J19" s="248"/>
      <c r="K19" s="249">
        <f>ROUND(E19*J19,2)</f>
        <v>0</v>
      </c>
      <c r="L19" s="249">
        <v>21</v>
      </c>
      <c r="M19" s="249">
        <f>G19*(1+L19/100)</f>
        <v>0</v>
      </c>
      <c r="N19" s="249">
        <v>0</v>
      </c>
      <c r="O19" s="249">
        <f>ROUND(E19*N19,2)</f>
        <v>0</v>
      </c>
      <c r="P19" s="249">
        <v>0</v>
      </c>
      <c r="Q19" s="249">
        <f>ROUND(E19*P19,2)</f>
        <v>0</v>
      </c>
      <c r="R19" s="249"/>
      <c r="S19" s="249" t="s">
        <v>315</v>
      </c>
      <c r="T19" s="250" t="s">
        <v>264</v>
      </c>
      <c r="U19" s="222">
        <v>0</v>
      </c>
      <c r="V19" s="222">
        <f>ROUND(E19*U19,2)</f>
        <v>0</v>
      </c>
      <c r="W19" s="222"/>
      <c r="X19" s="222" t="s">
        <v>285</v>
      </c>
      <c r="Y19" s="212"/>
      <c r="Z19" s="212"/>
      <c r="AA19" s="212"/>
      <c r="AB19" s="212"/>
      <c r="AC19" s="212"/>
      <c r="AD19" s="212"/>
      <c r="AE19" s="212"/>
      <c r="AF19" s="212"/>
      <c r="AG19" s="212" t="s">
        <v>914</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5">
      <c r="A20" s="244">
        <v>12</v>
      </c>
      <c r="B20" s="245" t="s">
        <v>935</v>
      </c>
      <c r="C20" s="255" t="s">
        <v>936</v>
      </c>
      <c r="D20" s="246" t="s">
        <v>335</v>
      </c>
      <c r="E20" s="247">
        <v>12</v>
      </c>
      <c r="F20" s="248"/>
      <c r="G20" s="249">
        <f>ROUND(E20*F20,2)</f>
        <v>0</v>
      </c>
      <c r="H20" s="248"/>
      <c r="I20" s="249">
        <f>ROUND(E20*H20,2)</f>
        <v>0</v>
      </c>
      <c r="J20" s="248"/>
      <c r="K20" s="249">
        <f>ROUND(E20*J20,2)</f>
        <v>0</v>
      </c>
      <c r="L20" s="249">
        <v>21</v>
      </c>
      <c r="M20" s="249">
        <f>G20*(1+L20/100)</f>
        <v>0</v>
      </c>
      <c r="N20" s="249">
        <v>0</v>
      </c>
      <c r="O20" s="249">
        <f>ROUND(E20*N20,2)</f>
        <v>0</v>
      </c>
      <c r="P20" s="249">
        <v>0</v>
      </c>
      <c r="Q20" s="249">
        <f>ROUND(E20*P20,2)</f>
        <v>0</v>
      </c>
      <c r="R20" s="249"/>
      <c r="S20" s="249" t="s">
        <v>315</v>
      </c>
      <c r="T20" s="250" t="s">
        <v>264</v>
      </c>
      <c r="U20" s="222">
        <v>0</v>
      </c>
      <c r="V20" s="222">
        <f>ROUND(E20*U20,2)</f>
        <v>0</v>
      </c>
      <c r="W20" s="222"/>
      <c r="X20" s="222" t="s">
        <v>285</v>
      </c>
      <c r="Y20" s="212"/>
      <c r="Z20" s="212"/>
      <c r="AA20" s="212"/>
      <c r="AB20" s="212"/>
      <c r="AC20" s="212"/>
      <c r="AD20" s="212"/>
      <c r="AE20" s="212"/>
      <c r="AF20" s="212"/>
      <c r="AG20" s="212" t="s">
        <v>914</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5">
      <c r="A21" s="244">
        <v>13</v>
      </c>
      <c r="B21" s="245" t="s">
        <v>937</v>
      </c>
      <c r="C21" s="255" t="s">
        <v>938</v>
      </c>
      <c r="D21" s="246" t="s">
        <v>335</v>
      </c>
      <c r="E21" s="247">
        <v>5</v>
      </c>
      <c r="F21" s="248"/>
      <c r="G21" s="249">
        <f>ROUND(E21*F21,2)</f>
        <v>0</v>
      </c>
      <c r="H21" s="248"/>
      <c r="I21" s="249">
        <f>ROUND(E21*H21,2)</f>
        <v>0</v>
      </c>
      <c r="J21" s="248"/>
      <c r="K21" s="249">
        <f>ROUND(E21*J21,2)</f>
        <v>0</v>
      </c>
      <c r="L21" s="249">
        <v>21</v>
      </c>
      <c r="M21" s="249">
        <f>G21*(1+L21/100)</f>
        <v>0</v>
      </c>
      <c r="N21" s="249">
        <v>0</v>
      </c>
      <c r="O21" s="249">
        <f>ROUND(E21*N21,2)</f>
        <v>0</v>
      </c>
      <c r="P21" s="249">
        <v>0</v>
      </c>
      <c r="Q21" s="249">
        <f>ROUND(E21*P21,2)</f>
        <v>0</v>
      </c>
      <c r="R21" s="249"/>
      <c r="S21" s="249" t="s">
        <v>315</v>
      </c>
      <c r="T21" s="250" t="s">
        <v>264</v>
      </c>
      <c r="U21" s="222">
        <v>0</v>
      </c>
      <c r="V21" s="222">
        <f>ROUND(E21*U21,2)</f>
        <v>0</v>
      </c>
      <c r="W21" s="222"/>
      <c r="X21" s="222" t="s">
        <v>285</v>
      </c>
      <c r="Y21" s="212"/>
      <c r="Z21" s="212"/>
      <c r="AA21" s="212"/>
      <c r="AB21" s="212"/>
      <c r="AC21" s="212"/>
      <c r="AD21" s="212"/>
      <c r="AE21" s="212"/>
      <c r="AF21" s="212"/>
      <c r="AG21" s="212" t="s">
        <v>914</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5">
      <c r="A22" s="244">
        <v>14</v>
      </c>
      <c r="B22" s="245" t="s">
        <v>939</v>
      </c>
      <c r="C22" s="255" t="s">
        <v>940</v>
      </c>
      <c r="D22" s="246" t="s">
        <v>335</v>
      </c>
      <c r="E22" s="247">
        <v>5</v>
      </c>
      <c r="F22" s="248"/>
      <c r="G22" s="249">
        <f>ROUND(E22*F22,2)</f>
        <v>0</v>
      </c>
      <c r="H22" s="248"/>
      <c r="I22" s="249">
        <f>ROUND(E22*H22,2)</f>
        <v>0</v>
      </c>
      <c r="J22" s="248"/>
      <c r="K22" s="249">
        <f>ROUND(E22*J22,2)</f>
        <v>0</v>
      </c>
      <c r="L22" s="249">
        <v>21</v>
      </c>
      <c r="M22" s="249">
        <f>G22*(1+L22/100)</f>
        <v>0</v>
      </c>
      <c r="N22" s="249">
        <v>0</v>
      </c>
      <c r="O22" s="249">
        <f>ROUND(E22*N22,2)</f>
        <v>0</v>
      </c>
      <c r="P22" s="249">
        <v>0</v>
      </c>
      <c r="Q22" s="249">
        <f>ROUND(E22*P22,2)</f>
        <v>0</v>
      </c>
      <c r="R22" s="249"/>
      <c r="S22" s="249" t="s">
        <v>315</v>
      </c>
      <c r="T22" s="250" t="s">
        <v>264</v>
      </c>
      <c r="U22" s="222">
        <v>0</v>
      </c>
      <c r="V22" s="222">
        <f>ROUND(E22*U22,2)</f>
        <v>0</v>
      </c>
      <c r="W22" s="222"/>
      <c r="X22" s="222" t="s">
        <v>285</v>
      </c>
      <c r="Y22" s="212"/>
      <c r="Z22" s="212"/>
      <c r="AA22" s="212"/>
      <c r="AB22" s="212"/>
      <c r="AC22" s="212"/>
      <c r="AD22" s="212"/>
      <c r="AE22" s="212"/>
      <c r="AF22" s="212"/>
      <c r="AG22" s="212" t="s">
        <v>914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5">
      <c r="A23" s="244">
        <v>15</v>
      </c>
      <c r="B23" s="245" t="s">
        <v>941</v>
      </c>
      <c r="C23" s="255" t="s">
        <v>942</v>
      </c>
      <c r="D23" s="246" t="s">
        <v>335</v>
      </c>
      <c r="E23" s="247">
        <v>1</v>
      </c>
      <c r="F23" s="248"/>
      <c r="G23" s="249">
        <f>ROUND(E23*F23,2)</f>
        <v>0</v>
      </c>
      <c r="H23" s="248"/>
      <c r="I23" s="249">
        <f>ROUND(E23*H23,2)</f>
        <v>0</v>
      </c>
      <c r="J23" s="248"/>
      <c r="K23" s="249">
        <f>ROUND(E23*J23,2)</f>
        <v>0</v>
      </c>
      <c r="L23" s="249">
        <v>21</v>
      </c>
      <c r="M23" s="249">
        <f>G23*(1+L23/100)</f>
        <v>0</v>
      </c>
      <c r="N23" s="249">
        <v>0</v>
      </c>
      <c r="O23" s="249">
        <f>ROUND(E23*N23,2)</f>
        <v>0</v>
      </c>
      <c r="P23" s="249">
        <v>0</v>
      </c>
      <c r="Q23" s="249">
        <f>ROUND(E23*P23,2)</f>
        <v>0</v>
      </c>
      <c r="R23" s="249"/>
      <c r="S23" s="249" t="s">
        <v>315</v>
      </c>
      <c r="T23" s="250" t="s">
        <v>264</v>
      </c>
      <c r="U23" s="222">
        <v>0</v>
      </c>
      <c r="V23" s="222">
        <f>ROUND(E23*U23,2)</f>
        <v>0</v>
      </c>
      <c r="W23" s="222"/>
      <c r="X23" s="222" t="s">
        <v>285</v>
      </c>
      <c r="Y23" s="212"/>
      <c r="Z23" s="212"/>
      <c r="AA23" s="212"/>
      <c r="AB23" s="212"/>
      <c r="AC23" s="212"/>
      <c r="AD23" s="212"/>
      <c r="AE23" s="212"/>
      <c r="AF23" s="212"/>
      <c r="AG23" s="212" t="s">
        <v>914</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5">
      <c r="A24" s="244">
        <v>16</v>
      </c>
      <c r="B24" s="245" t="s">
        <v>943</v>
      </c>
      <c r="C24" s="255" t="s">
        <v>944</v>
      </c>
      <c r="D24" s="246" t="s">
        <v>335</v>
      </c>
      <c r="E24" s="247">
        <v>42</v>
      </c>
      <c r="F24" s="248"/>
      <c r="G24" s="249">
        <f>ROUND(E24*F24,2)</f>
        <v>0</v>
      </c>
      <c r="H24" s="248"/>
      <c r="I24" s="249">
        <f>ROUND(E24*H24,2)</f>
        <v>0</v>
      </c>
      <c r="J24" s="248"/>
      <c r="K24" s="249">
        <f>ROUND(E24*J24,2)</f>
        <v>0</v>
      </c>
      <c r="L24" s="249">
        <v>21</v>
      </c>
      <c r="M24" s="249">
        <f>G24*(1+L24/100)</f>
        <v>0</v>
      </c>
      <c r="N24" s="249">
        <v>0</v>
      </c>
      <c r="O24" s="249">
        <f>ROUND(E24*N24,2)</f>
        <v>0</v>
      </c>
      <c r="P24" s="249">
        <v>0</v>
      </c>
      <c r="Q24" s="249">
        <f>ROUND(E24*P24,2)</f>
        <v>0</v>
      </c>
      <c r="R24" s="249"/>
      <c r="S24" s="249" t="s">
        <v>315</v>
      </c>
      <c r="T24" s="250" t="s">
        <v>264</v>
      </c>
      <c r="U24" s="222">
        <v>0</v>
      </c>
      <c r="V24" s="222">
        <f>ROUND(E24*U24,2)</f>
        <v>0</v>
      </c>
      <c r="W24" s="222"/>
      <c r="X24" s="222" t="s">
        <v>285</v>
      </c>
      <c r="Y24" s="212"/>
      <c r="Z24" s="212"/>
      <c r="AA24" s="212"/>
      <c r="AB24" s="212"/>
      <c r="AC24" s="212"/>
      <c r="AD24" s="212"/>
      <c r="AE24" s="212"/>
      <c r="AF24" s="212"/>
      <c r="AG24" s="212" t="s">
        <v>914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5">
      <c r="A25" s="244">
        <v>17</v>
      </c>
      <c r="B25" s="245" t="s">
        <v>945</v>
      </c>
      <c r="C25" s="255" t="s">
        <v>946</v>
      </c>
      <c r="D25" s="246" t="s">
        <v>335</v>
      </c>
      <c r="E25" s="247">
        <v>67</v>
      </c>
      <c r="F25" s="248"/>
      <c r="G25" s="249">
        <f>ROUND(E25*F25,2)</f>
        <v>0</v>
      </c>
      <c r="H25" s="248"/>
      <c r="I25" s="249">
        <f>ROUND(E25*H25,2)</f>
        <v>0</v>
      </c>
      <c r="J25" s="248"/>
      <c r="K25" s="249">
        <f>ROUND(E25*J25,2)</f>
        <v>0</v>
      </c>
      <c r="L25" s="249">
        <v>21</v>
      </c>
      <c r="M25" s="249">
        <f>G25*(1+L25/100)</f>
        <v>0</v>
      </c>
      <c r="N25" s="249">
        <v>0</v>
      </c>
      <c r="O25" s="249">
        <f>ROUND(E25*N25,2)</f>
        <v>0</v>
      </c>
      <c r="P25" s="249">
        <v>0</v>
      </c>
      <c r="Q25" s="249">
        <f>ROUND(E25*P25,2)</f>
        <v>0</v>
      </c>
      <c r="R25" s="249"/>
      <c r="S25" s="249" t="s">
        <v>315</v>
      </c>
      <c r="T25" s="250" t="s">
        <v>264</v>
      </c>
      <c r="U25" s="222">
        <v>0</v>
      </c>
      <c r="V25" s="222">
        <f>ROUND(E25*U25,2)</f>
        <v>0</v>
      </c>
      <c r="W25" s="222"/>
      <c r="X25" s="222" t="s">
        <v>285</v>
      </c>
      <c r="Y25" s="212"/>
      <c r="Z25" s="212"/>
      <c r="AA25" s="212"/>
      <c r="AB25" s="212"/>
      <c r="AC25" s="212"/>
      <c r="AD25" s="212"/>
      <c r="AE25" s="212"/>
      <c r="AF25" s="212"/>
      <c r="AG25" s="212" t="s">
        <v>914</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5">
      <c r="A26" s="244">
        <v>18</v>
      </c>
      <c r="B26" s="245" t="s">
        <v>947</v>
      </c>
      <c r="C26" s="255" t="s">
        <v>948</v>
      </c>
      <c r="D26" s="246" t="s">
        <v>335</v>
      </c>
      <c r="E26" s="247">
        <v>36</v>
      </c>
      <c r="F26" s="248"/>
      <c r="G26" s="249">
        <f>ROUND(E26*F26,2)</f>
        <v>0</v>
      </c>
      <c r="H26" s="248"/>
      <c r="I26" s="249">
        <f>ROUND(E26*H26,2)</f>
        <v>0</v>
      </c>
      <c r="J26" s="248"/>
      <c r="K26" s="249">
        <f>ROUND(E26*J26,2)</f>
        <v>0</v>
      </c>
      <c r="L26" s="249">
        <v>21</v>
      </c>
      <c r="M26" s="249">
        <f>G26*(1+L26/100)</f>
        <v>0</v>
      </c>
      <c r="N26" s="249">
        <v>0</v>
      </c>
      <c r="O26" s="249">
        <f>ROUND(E26*N26,2)</f>
        <v>0</v>
      </c>
      <c r="P26" s="249">
        <v>0</v>
      </c>
      <c r="Q26" s="249">
        <f>ROUND(E26*P26,2)</f>
        <v>0</v>
      </c>
      <c r="R26" s="249"/>
      <c r="S26" s="249" t="s">
        <v>315</v>
      </c>
      <c r="T26" s="250" t="s">
        <v>264</v>
      </c>
      <c r="U26" s="222">
        <v>0</v>
      </c>
      <c r="V26" s="222">
        <f>ROUND(E26*U26,2)</f>
        <v>0</v>
      </c>
      <c r="W26" s="222"/>
      <c r="X26" s="222" t="s">
        <v>285</v>
      </c>
      <c r="Y26" s="212"/>
      <c r="Z26" s="212"/>
      <c r="AA26" s="212"/>
      <c r="AB26" s="212"/>
      <c r="AC26" s="212"/>
      <c r="AD26" s="212"/>
      <c r="AE26" s="212"/>
      <c r="AF26" s="212"/>
      <c r="AG26" s="212" t="s">
        <v>914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1" x14ac:dyDescent="0.25">
      <c r="A27" s="244">
        <v>19</v>
      </c>
      <c r="B27" s="245" t="s">
        <v>949</v>
      </c>
      <c r="C27" s="255" t="s">
        <v>950</v>
      </c>
      <c r="D27" s="246" t="s">
        <v>314</v>
      </c>
      <c r="E27" s="247">
        <v>489</v>
      </c>
      <c r="F27" s="248"/>
      <c r="G27" s="249">
        <f>ROUND(E27*F27,2)</f>
        <v>0</v>
      </c>
      <c r="H27" s="248"/>
      <c r="I27" s="249">
        <f>ROUND(E27*H27,2)</f>
        <v>0</v>
      </c>
      <c r="J27" s="248"/>
      <c r="K27" s="249">
        <f>ROUND(E27*J27,2)</f>
        <v>0</v>
      </c>
      <c r="L27" s="249">
        <v>21</v>
      </c>
      <c r="M27" s="249">
        <f>G27*(1+L27/100)</f>
        <v>0</v>
      </c>
      <c r="N27" s="249">
        <v>0</v>
      </c>
      <c r="O27" s="249">
        <f>ROUND(E27*N27,2)</f>
        <v>0</v>
      </c>
      <c r="P27" s="249">
        <v>0</v>
      </c>
      <c r="Q27" s="249">
        <f>ROUND(E27*P27,2)</f>
        <v>0</v>
      </c>
      <c r="R27" s="249"/>
      <c r="S27" s="249" t="s">
        <v>315</v>
      </c>
      <c r="T27" s="250" t="s">
        <v>264</v>
      </c>
      <c r="U27" s="222">
        <v>0</v>
      </c>
      <c r="V27" s="222">
        <f>ROUND(E27*U27,2)</f>
        <v>0</v>
      </c>
      <c r="W27" s="222"/>
      <c r="X27" s="222" t="s">
        <v>285</v>
      </c>
      <c r="Y27" s="212"/>
      <c r="Z27" s="212"/>
      <c r="AA27" s="212"/>
      <c r="AB27" s="212"/>
      <c r="AC27" s="212"/>
      <c r="AD27" s="212"/>
      <c r="AE27" s="212"/>
      <c r="AF27" s="212"/>
      <c r="AG27" s="212" t="s">
        <v>914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5">
      <c r="A28" s="244">
        <v>20</v>
      </c>
      <c r="B28" s="245" t="s">
        <v>951</v>
      </c>
      <c r="C28" s="255" t="s">
        <v>952</v>
      </c>
      <c r="D28" s="246" t="s">
        <v>314</v>
      </c>
      <c r="E28" s="247">
        <v>1120</v>
      </c>
      <c r="F28" s="248"/>
      <c r="G28" s="249">
        <f>ROUND(E28*F28,2)</f>
        <v>0</v>
      </c>
      <c r="H28" s="248"/>
      <c r="I28" s="249">
        <f>ROUND(E28*H28,2)</f>
        <v>0</v>
      </c>
      <c r="J28" s="248"/>
      <c r="K28" s="249">
        <f>ROUND(E28*J28,2)</f>
        <v>0</v>
      </c>
      <c r="L28" s="249">
        <v>21</v>
      </c>
      <c r="M28" s="249">
        <f>G28*(1+L28/100)</f>
        <v>0</v>
      </c>
      <c r="N28" s="249">
        <v>0</v>
      </c>
      <c r="O28" s="249">
        <f>ROUND(E28*N28,2)</f>
        <v>0</v>
      </c>
      <c r="P28" s="249">
        <v>0</v>
      </c>
      <c r="Q28" s="249">
        <f>ROUND(E28*P28,2)</f>
        <v>0</v>
      </c>
      <c r="R28" s="249"/>
      <c r="S28" s="249" t="s">
        <v>315</v>
      </c>
      <c r="T28" s="250" t="s">
        <v>264</v>
      </c>
      <c r="U28" s="222">
        <v>0</v>
      </c>
      <c r="V28" s="222">
        <f>ROUND(E28*U28,2)</f>
        <v>0</v>
      </c>
      <c r="W28" s="222"/>
      <c r="X28" s="222" t="s">
        <v>285</v>
      </c>
      <c r="Y28" s="212"/>
      <c r="Z28" s="212"/>
      <c r="AA28" s="212"/>
      <c r="AB28" s="212"/>
      <c r="AC28" s="212"/>
      <c r="AD28" s="212"/>
      <c r="AE28" s="212"/>
      <c r="AF28" s="212"/>
      <c r="AG28" s="212" t="s">
        <v>914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5">
      <c r="A29" s="244">
        <v>21</v>
      </c>
      <c r="B29" s="245" t="s">
        <v>953</v>
      </c>
      <c r="C29" s="255" t="s">
        <v>954</v>
      </c>
      <c r="D29" s="246" t="s">
        <v>314</v>
      </c>
      <c r="E29" s="247">
        <v>98</v>
      </c>
      <c r="F29" s="248"/>
      <c r="G29" s="249">
        <f>ROUND(E29*F29,2)</f>
        <v>0</v>
      </c>
      <c r="H29" s="248"/>
      <c r="I29" s="249">
        <f>ROUND(E29*H29,2)</f>
        <v>0</v>
      </c>
      <c r="J29" s="248"/>
      <c r="K29" s="249">
        <f>ROUND(E29*J29,2)</f>
        <v>0</v>
      </c>
      <c r="L29" s="249">
        <v>21</v>
      </c>
      <c r="M29" s="249">
        <f>G29*(1+L29/100)</f>
        <v>0</v>
      </c>
      <c r="N29" s="249">
        <v>0</v>
      </c>
      <c r="O29" s="249">
        <f>ROUND(E29*N29,2)</f>
        <v>0</v>
      </c>
      <c r="P29" s="249">
        <v>0</v>
      </c>
      <c r="Q29" s="249">
        <f>ROUND(E29*P29,2)</f>
        <v>0</v>
      </c>
      <c r="R29" s="249"/>
      <c r="S29" s="249" t="s">
        <v>315</v>
      </c>
      <c r="T29" s="250" t="s">
        <v>264</v>
      </c>
      <c r="U29" s="222">
        <v>0</v>
      </c>
      <c r="V29" s="222">
        <f>ROUND(E29*U29,2)</f>
        <v>0</v>
      </c>
      <c r="W29" s="222"/>
      <c r="X29" s="222" t="s">
        <v>285</v>
      </c>
      <c r="Y29" s="212"/>
      <c r="Z29" s="212"/>
      <c r="AA29" s="212"/>
      <c r="AB29" s="212"/>
      <c r="AC29" s="212"/>
      <c r="AD29" s="212"/>
      <c r="AE29" s="212"/>
      <c r="AF29" s="212"/>
      <c r="AG29" s="212" t="s">
        <v>914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5">
      <c r="A30" s="244">
        <v>22</v>
      </c>
      <c r="B30" s="245" t="s">
        <v>955</v>
      </c>
      <c r="C30" s="255" t="s">
        <v>956</v>
      </c>
      <c r="D30" s="246" t="s">
        <v>314</v>
      </c>
      <c r="E30" s="247">
        <v>46</v>
      </c>
      <c r="F30" s="248"/>
      <c r="G30" s="249">
        <f>ROUND(E30*F30,2)</f>
        <v>0</v>
      </c>
      <c r="H30" s="248"/>
      <c r="I30" s="249">
        <f>ROUND(E30*H30,2)</f>
        <v>0</v>
      </c>
      <c r="J30" s="248"/>
      <c r="K30" s="249">
        <f>ROUND(E30*J30,2)</f>
        <v>0</v>
      </c>
      <c r="L30" s="249">
        <v>21</v>
      </c>
      <c r="M30" s="249">
        <f>G30*(1+L30/100)</f>
        <v>0</v>
      </c>
      <c r="N30" s="249">
        <v>0</v>
      </c>
      <c r="O30" s="249">
        <f>ROUND(E30*N30,2)</f>
        <v>0</v>
      </c>
      <c r="P30" s="249">
        <v>0</v>
      </c>
      <c r="Q30" s="249">
        <f>ROUND(E30*P30,2)</f>
        <v>0</v>
      </c>
      <c r="R30" s="249"/>
      <c r="S30" s="249" t="s">
        <v>315</v>
      </c>
      <c r="T30" s="250" t="s">
        <v>264</v>
      </c>
      <c r="U30" s="222">
        <v>0</v>
      </c>
      <c r="V30" s="222">
        <f>ROUND(E30*U30,2)</f>
        <v>0</v>
      </c>
      <c r="W30" s="222"/>
      <c r="X30" s="222" t="s">
        <v>285</v>
      </c>
      <c r="Y30" s="212"/>
      <c r="Z30" s="212"/>
      <c r="AA30" s="212"/>
      <c r="AB30" s="212"/>
      <c r="AC30" s="212"/>
      <c r="AD30" s="212"/>
      <c r="AE30" s="212"/>
      <c r="AF30" s="212"/>
      <c r="AG30" s="212" t="s">
        <v>914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5">
      <c r="A31" s="244">
        <v>23</v>
      </c>
      <c r="B31" s="245" t="s">
        <v>957</v>
      </c>
      <c r="C31" s="255" t="s">
        <v>958</v>
      </c>
      <c r="D31" s="246" t="s">
        <v>314</v>
      </c>
      <c r="E31" s="247">
        <v>54</v>
      </c>
      <c r="F31" s="248"/>
      <c r="G31" s="249">
        <f>ROUND(E31*F31,2)</f>
        <v>0</v>
      </c>
      <c r="H31" s="248"/>
      <c r="I31" s="249">
        <f>ROUND(E31*H31,2)</f>
        <v>0</v>
      </c>
      <c r="J31" s="248"/>
      <c r="K31" s="249">
        <f>ROUND(E31*J31,2)</f>
        <v>0</v>
      </c>
      <c r="L31" s="249">
        <v>21</v>
      </c>
      <c r="M31" s="249">
        <f>G31*(1+L31/100)</f>
        <v>0</v>
      </c>
      <c r="N31" s="249">
        <v>0</v>
      </c>
      <c r="O31" s="249">
        <f>ROUND(E31*N31,2)</f>
        <v>0</v>
      </c>
      <c r="P31" s="249">
        <v>0</v>
      </c>
      <c r="Q31" s="249">
        <f>ROUND(E31*P31,2)</f>
        <v>0</v>
      </c>
      <c r="R31" s="249"/>
      <c r="S31" s="249" t="s">
        <v>315</v>
      </c>
      <c r="T31" s="250" t="s">
        <v>264</v>
      </c>
      <c r="U31" s="222">
        <v>0</v>
      </c>
      <c r="V31" s="222">
        <f>ROUND(E31*U31,2)</f>
        <v>0</v>
      </c>
      <c r="W31" s="222"/>
      <c r="X31" s="222" t="s">
        <v>285</v>
      </c>
      <c r="Y31" s="212"/>
      <c r="Z31" s="212"/>
      <c r="AA31" s="212"/>
      <c r="AB31" s="212"/>
      <c r="AC31" s="212"/>
      <c r="AD31" s="212"/>
      <c r="AE31" s="212"/>
      <c r="AF31" s="212"/>
      <c r="AG31" s="212" t="s">
        <v>914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5">
      <c r="A32" s="244">
        <v>24</v>
      </c>
      <c r="B32" s="245" t="s">
        <v>959</v>
      </c>
      <c r="C32" s="255" t="s">
        <v>960</v>
      </c>
      <c r="D32" s="246" t="s">
        <v>314</v>
      </c>
      <c r="E32" s="247">
        <v>23</v>
      </c>
      <c r="F32" s="248"/>
      <c r="G32" s="249">
        <f>ROUND(E32*F32,2)</f>
        <v>0</v>
      </c>
      <c r="H32" s="248"/>
      <c r="I32" s="249">
        <f>ROUND(E32*H32,2)</f>
        <v>0</v>
      </c>
      <c r="J32" s="248"/>
      <c r="K32" s="249">
        <f>ROUND(E32*J32,2)</f>
        <v>0</v>
      </c>
      <c r="L32" s="249">
        <v>21</v>
      </c>
      <c r="M32" s="249">
        <f>G32*(1+L32/100)</f>
        <v>0</v>
      </c>
      <c r="N32" s="249">
        <v>0</v>
      </c>
      <c r="O32" s="249">
        <f>ROUND(E32*N32,2)</f>
        <v>0</v>
      </c>
      <c r="P32" s="249">
        <v>0</v>
      </c>
      <c r="Q32" s="249">
        <f>ROUND(E32*P32,2)</f>
        <v>0</v>
      </c>
      <c r="R32" s="249"/>
      <c r="S32" s="249" t="s">
        <v>315</v>
      </c>
      <c r="T32" s="250" t="s">
        <v>264</v>
      </c>
      <c r="U32" s="222">
        <v>0</v>
      </c>
      <c r="V32" s="222">
        <f>ROUND(E32*U32,2)</f>
        <v>0</v>
      </c>
      <c r="W32" s="222"/>
      <c r="X32" s="222" t="s">
        <v>285</v>
      </c>
      <c r="Y32" s="212"/>
      <c r="Z32" s="212"/>
      <c r="AA32" s="212"/>
      <c r="AB32" s="212"/>
      <c r="AC32" s="212"/>
      <c r="AD32" s="212"/>
      <c r="AE32" s="212"/>
      <c r="AF32" s="212"/>
      <c r="AG32" s="212" t="s">
        <v>914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5">
      <c r="A33" s="244">
        <v>25</v>
      </c>
      <c r="B33" s="245" t="s">
        <v>961</v>
      </c>
      <c r="C33" s="255" t="s">
        <v>962</v>
      </c>
      <c r="D33" s="246" t="s">
        <v>314</v>
      </c>
      <c r="E33" s="247">
        <v>26</v>
      </c>
      <c r="F33" s="248"/>
      <c r="G33" s="249">
        <f>ROUND(E33*F33,2)</f>
        <v>0</v>
      </c>
      <c r="H33" s="248"/>
      <c r="I33" s="249">
        <f>ROUND(E33*H33,2)</f>
        <v>0</v>
      </c>
      <c r="J33" s="248"/>
      <c r="K33" s="249">
        <f>ROUND(E33*J33,2)</f>
        <v>0</v>
      </c>
      <c r="L33" s="249">
        <v>21</v>
      </c>
      <c r="M33" s="249">
        <f>G33*(1+L33/100)</f>
        <v>0</v>
      </c>
      <c r="N33" s="249">
        <v>0</v>
      </c>
      <c r="O33" s="249">
        <f>ROUND(E33*N33,2)</f>
        <v>0</v>
      </c>
      <c r="P33" s="249">
        <v>0</v>
      </c>
      <c r="Q33" s="249">
        <f>ROUND(E33*P33,2)</f>
        <v>0</v>
      </c>
      <c r="R33" s="249"/>
      <c r="S33" s="249" t="s">
        <v>315</v>
      </c>
      <c r="T33" s="250" t="s">
        <v>264</v>
      </c>
      <c r="U33" s="222">
        <v>0</v>
      </c>
      <c r="V33" s="222">
        <f>ROUND(E33*U33,2)</f>
        <v>0</v>
      </c>
      <c r="W33" s="222"/>
      <c r="X33" s="222" t="s">
        <v>285</v>
      </c>
      <c r="Y33" s="212"/>
      <c r="Z33" s="212"/>
      <c r="AA33" s="212"/>
      <c r="AB33" s="212"/>
      <c r="AC33" s="212"/>
      <c r="AD33" s="212"/>
      <c r="AE33" s="212"/>
      <c r="AF33" s="212"/>
      <c r="AG33" s="212" t="s">
        <v>914</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5">
      <c r="A34" s="244">
        <v>26</v>
      </c>
      <c r="B34" s="245" t="s">
        <v>963</v>
      </c>
      <c r="C34" s="255" t="s">
        <v>964</v>
      </c>
      <c r="D34" s="246" t="s">
        <v>314</v>
      </c>
      <c r="E34" s="247">
        <v>148</v>
      </c>
      <c r="F34" s="248"/>
      <c r="G34" s="249">
        <f>ROUND(E34*F34,2)</f>
        <v>0</v>
      </c>
      <c r="H34" s="248"/>
      <c r="I34" s="249">
        <f>ROUND(E34*H34,2)</f>
        <v>0</v>
      </c>
      <c r="J34" s="248"/>
      <c r="K34" s="249">
        <f>ROUND(E34*J34,2)</f>
        <v>0</v>
      </c>
      <c r="L34" s="249">
        <v>21</v>
      </c>
      <c r="M34" s="249">
        <f>G34*(1+L34/100)</f>
        <v>0</v>
      </c>
      <c r="N34" s="249">
        <v>0</v>
      </c>
      <c r="O34" s="249">
        <f>ROUND(E34*N34,2)</f>
        <v>0</v>
      </c>
      <c r="P34" s="249">
        <v>0</v>
      </c>
      <c r="Q34" s="249">
        <f>ROUND(E34*P34,2)</f>
        <v>0</v>
      </c>
      <c r="R34" s="249"/>
      <c r="S34" s="249" t="s">
        <v>315</v>
      </c>
      <c r="T34" s="250" t="s">
        <v>264</v>
      </c>
      <c r="U34" s="222">
        <v>0</v>
      </c>
      <c r="V34" s="222">
        <f>ROUND(E34*U34,2)</f>
        <v>0</v>
      </c>
      <c r="W34" s="222"/>
      <c r="X34" s="222" t="s">
        <v>285</v>
      </c>
      <c r="Y34" s="212"/>
      <c r="Z34" s="212"/>
      <c r="AA34" s="212"/>
      <c r="AB34" s="212"/>
      <c r="AC34" s="212"/>
      <c r="AD34" s="212"/>
      <c r="AE34" s="212"/>
      <c r="AF34" s="212"/>
      <c r="AG34" s="212" t="s">
        <v>914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5">
      <c r="A35" s="244">
        <v>27</v>
      </c>
      <c r="B35" s="245" t="s">
        <v>965</v>
      </c>
      <c r="C35" s="255" t="s">
        <v>966</v>
      </c>
      <c r="D35" s="246" t="s">
        <v>314</v>
      </c>
      <c r="E35" s="247">
        <v>24</v>
      </c>
      <c r="F35" s="248"/>
      <c r="G35" s="249">
        <f>ROUND(E35*F35,2)</f>
        <v>0</v>
      </c>
      <c r="H35" s="248"/>
      <c r="I35" s="249">
        <f>ROUND(E35*H35,2)</f>
        <v>0</v>
      </c>
      <c r="J35" s="248"/>
      <c r="K35" s="249">
        <f>ROUND(E35*J35,2)</f>
        <v>0</v>
      </c>
      <c r="L35" s="249">
        <v>21</v>
      </c>
      <c r="M35" s="249">
        <f>G35*(1+L35/100)</f>
        <v>0</v>
      </c>
      <c r="N35" s="249">
        <v>0</v>
      </c>
      <c r="O35" s="249">
        <f>ROUND(E35*N35,2)</f>
        <v>0</v>
      </c>
      <c r="P35" s="249">
        <v>0</v>
      </c>
      <c r="Q35" s="249">
        <f>ROUND(E35*P35,2)</f>
        <v>0</v>
      </c>
      <c r="R35" s="249"/>
      <c r="S35" s="249" t="s">
        <v>315</v>
      </c>
      <c r="T35" s="250" t="s">
        <v>264</v>
      </c>
      <c r="U35" s="222">
        <v>0</v>
      </c>
      <c r="V35" s="222">
        <f>ROUND(E35*U35,2)</f>
        <v>0</v>
      </c>
      <c r="W35" s="222"/>
      <c r="X35" s="222" t="s">
        <v>285</v>
      </c>
      <c r="Y35" s="212"/>
      <c r="Z35" s="212"/>
      <c r="AA35" s="212"/>
      <c r="AB35" s="212"/>
      <c r="AC35" s="212"/>
      <c r="AD35" s="212"/>
      <c r="AE35" s="212"/>
      <c r="AF35" s="212"/>
      <c r="AG35" s="212" t="s">
        <v>914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5">
      <c r="A36" s="244">
        <v>28</v>
      </c>
      <c r="B36" s="245" t="s">
        <v>967</v>
      </c>
      <c r="C36" s="255" t="s">
        <v>968</v>
      </c>
      <c r="D36" s="246" t="s">
        <v>314</v>
      </c>
      <c r="E36" s="247">
        <v>14</v>
      </c>
      <c r="F36" s="248"/>
      <c r="G36" s="249">
        <f>ROUND(E36*F36,2)</f>
        <v>0</v>
      </c>
      <c r="H36" s="248"/>
      <c r="I36" s="249">
        <f>ROUND(E36*H36,2)</f>
        <v>0</v>
      </c>
      <c r="J36" s="248"/>
      <c r="K36" s="249">
        <f>ROUND(E36*J36,2)</f>
        <v>0</v>
      </c>
      <c r="L36" s="249">
        <v>21</v>
      </c>
      <c r="M36" s="249">
        <f>G36*(1+L36/100)</f>
        <v>0</v>
      </c>
      <c r="N36" s="249">
        <v>0</v>
      </c>
      <c r="O36" s="249">
        <f>ROUND(E36*N36,2)</f>
        <v>0</v>
      </c>
      <c r="P36" s="249">
        <v>0</v>
      </c>
      <c r="Q36" s="249">
        <f>ROUND(E36*P36,2)</f>
        <v>0</v>
      </c>
      <c r="R36" s="249"/>
      <c r="S36" s="249" t="s">
        <v>315</v>
      </c>
      <c r="T36" s="250" t="s">
        <v>264</v>
      </c>
      <c r="U36" s="222">
        <v>0</v>
      </c>
      <c r="V36" s="222">
        <f>ROUND(E36*U36,2)</f>
        <v>0</v>
      </c>
      <c r="W36" s="222"/>
      <c r="X36" s="222" t="s">
        <v>285</v>
      </c>
      <c r="Y36" s="212"/>
      <c r="Z36" s="212"/>
      <c r="AA36" s="212"/>
      <c r="AB36" s="212"/>
      <c r="AC36" s="212"/>
      <c r="AD36" s="212"/>
      <c r="AE36" s="212"/>
      <c r="AF36" s="212"/>
      <c r="AG36" s="212" t="s">
        <v>914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5">
      <c r="A37" s="244">
        <v>29</v>
      </c>
      <c r="B37" s="245" t="s">
        <v>969</v>
      </c>
      <c r="C37" s="255" t="s">
        <v>970</v>
      </c>
      <c r="D37" s="246" t="s">
        <v>971</v>
      </c>
      <c r="E37" s="247">
        <v>45</v>
      </c>
      <c r="F37" s="248"/>
      <c r="G37" s="249">
        <f>ROUND(E37*F37,2)</f>
        <v>0</v>
      </c>
      <c r="H37" s="248"/>
      <c r="I37" s="249">
        <f>ROUND(E37*H37,2)</f>
        <v>0</v>
      </c>
      <c r="J37" s="248"/>
      <c r="K37" s="249">
        <f>ROUND(E37*J37,2)</f>
        <v>0</v>
      </c>
      <c r="L37" s="249">
        <v>21</v>
      </c>
      <c r="M37" s="249">
        <f>G37*(1+L37/100)</f>
        <v>0</v>
      </c>
      <c r="N37" s="249">
        <v>0</v>
      </c>
      <c r="O37" s="249">
        <f>ROUND(E37*N37,2)</f>
        <v>0</v>
      </c>
      <c r="P37" s="249">
        <v>0</v>
      </c>
      <c r="Q37" s="249">
        <f>ROUND(E37*P37,2)</f>
        <v>0</v>
      </c>
      <c r="R37" s="249"/>
      <c r="S37" s="249" t="s">
        <v>315</v>
      </c>
      <c r="T37" s="250" t="s">
        <v>264</v>
      </c>
      <c r="U37" s="222">
        <v>0</v>
      </c>
      <c r="V37" s="222">
        <f>ROUND(E37*U37,2)</f>
        <v>0</v>
      </c>
      <c r="W37" s="222"/>
      <c r="X37" s="222" t="s">
        <v>285</v>
      </c>
      <c r="Y37" s="212"/>
      <c r="Z37" s="212"/>
      <c r="AA37" s="212"/>
      <c r="AB37" s="212"/>
      <c r="AC37" s="212"/>
      <c r="AD37" s="212"/>
      <c r="AE37" s="212"/>
      <c r="AF37" s="212"/>
      <c r="AG37" s="212" t="s">
        <v>914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5">
      <c r="A38" s="244">
        <v>30</v>
      </c>
      <c r="B38" s="245" t="s">
        <v>972</v>
      </c>
      <c r="C38" s="255" t="s">
        <v>973</v>
      </c>
      <c r="D38" s="246" t="s">
        <v>971</v>
      </c>
      <c r="E38" s="247">
        <v>42</v>
      </c>
      <c r="F38" s="248"/>
      <c r="G38" s="249">
        <f>ROUND(E38*F38,2)</f>
        <v>0</v>
      </c>
      <c r="H38" s="248"/>
      <c r="I38" s="249">
        <f>ROUND(E38*H38,2)</f>
        <v>0</v>
      </c>
      <c r="J38" s="248"/>
      <c r="K38" s="249">
        <f>ROUND(E38*J38,2)</f>
        <v>0</v>
      </c>
      <c r="L38" s="249">
        <v>21</v>
      </c>
      <c r="M38" s="249">
        <f>G38*(1+L38/100)</f>
        <v>0</v>
      </c>
      <c r="N38" s="249">
        <v>0</v>
      </c>
      <c r="O38" s="249">
        <f>ROUND(E38*N38,2)</f>
        <v>0</v>
      </c>
      <c r="P38" s="249">
        <v>0</v>
      </c>
      <c r="Q38" s="249">
        <f>ROUND(E38*P38,2)</f>
        <v>0</v>
      </c>
      <c r="R38" s="249"/>
      <c r="S38" s="249" t="s">
        <v>315</v>
      </c>
      <c r="T38" s="250" t="s">
        <v>264</v>
      </c>
      <c r="U38" s="222">
        <v>0</v>
      </c>
      <c r="V38" s="222">
        <f>ROUND(E38*U38,2)</f>
        <v>0</v>
      </c>
      <c r="W38" s="222"/>
      <c r="X38" s="222" t="s">
        <v>285</v>
      </c>
      <c r="Y38" s="212"/>
      <c r="Z38" s="212"/>
      <c r="AA38" s="212"/>
      <c r="AB38" s="212"/>
      <c r="AC38" s="212"/>
      <c r="AD38" s="212"/>
      <c r="AE38" s="212"/>
      <c r="AF38" s="212"/>
      <c r="AG38" s="212" t="s">
        <v>914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5">
      <c r="A39" s="244">
        <v>31</v>
      </c>
      <c r="B39" s="245" t="s">
        <v>974</v>
      </c>
      <c r="C39" s="255" t="s">
        <v>975</v>
      </c>
      <c r="D39" s="246" t="s">
        <v>758</v>
      </c>
      <c r="E39" s="247">
        <v>1</v>
      </c>
      <c r="F39" s="248"/>
      <c r="G39" s="249">
        <f>ROUND(E39*F39,2)</f>
        <v>0</v>
      </c>
      <c r="H39" s="248"/>
      <c r="I39" s="249">
        <f>ROUND(E39*H39,2)</f>
        <v>0</v>
      </c>
      <c r="J39" s="248"/>
      <c r="K39" s="249">
        <f>ROUND(E39*J39,2)</f>
        <v>0</v>
      </c>
      <c r="L39" s="249">
        <v>21</v>
      </c>
      <c r="M39" s="249">
        <f>G39*(1+L39/100)</f>
        <v>0</v>
      </c>
      <c r="N39" s="249">
        <v>0</v>
      </c>
      <c r="O39" s="249">
        <f>ROUND(E39*N39,2)</f>
        <v>0</v>
      </c>
      <c r="P39" s="249">
        <v>0</v>
      </c>
      <c r="Q39" s="249">
        <f>ROUND(E39*P39,2)</f>
        <v>0</v>
      </c>
      <c r="R39" s="249"/>
      <c r="S39" s="249" t="s">
        <v>315</v>
      </c>
      <c r="T39" s="250" t="s">
        <v>264</v>
      </c>
      <c r="U39" s="222">
        <v>0</v>
      </c>
      <c r="V39" s="222">
        <f>ROUND(E39*U39,2)</f>
        <v>0</v>
      </c>
      <c r="W39" s="222"/>
      <c r="X39" s="222" t="s">
        <v>759</v>
      </c>
      <c r="Y39" s="212"/>
      <c r="Z39" s="212"/>
      <c r="AA39" s="212"/>
      <c r="AB39" s="212"/>
      <c r="AC39" s="212"/>
      <c r="AD39" s="212"/>
      <c r="AE39" s="212"/>
      <c r="AF39" s="212"/>
      <c r="AG39" s="212" t="s">
        <v>760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5">
      <c r="A40" s="244">
        <v>32</v>
      </c>
      <c r="B40" s="245" t="s">
        <v>976</v>
      </c>
      <c r="C40" s="255" t="s">
        <v>977</v>
      </c>
      <c r="D40" s="246" t="s">
        <v>758</v>
      </c>
      <c r="E40" s="247">
        <v>1</v>
      </c>
      <c r="F40" s="248"/>
      <c r="G40" s="249">
        <f>ROUND(E40*F40,2)</f>
        <v>0</v>
      </c>
      <c r="H40" s="248"/>
      <c r="I40" s="249">
        <f>ROUND(E40*H40,2)</f>
        <v>0</v>
      </c>
      <c r="J40" s="248"/>
      <c r="K40" s="249">
        <f>ROUND(E40*J40,2)</f>
        <v>0</v>
      </c>
      <c r="L40" s="249">
        <v>21</v>
      </c>
      <c r="M40" s="249">
        <f>G40*(1+L40/100)</f>
        <v>0</v>
      </c>
      <c r="N40" s="249">
        <v>0</v>
      </c>
      <c r="O40" s="249">
        <f>ROUND(E40*N40,2)</f>
        <v>0</v>
      </c>
      <c r="P40" s="249">
        <v>0</v>
      </c>
      <c r="Q40" s="249">
        <f>ROUND(E40*P40,2)</f>
        <v>0</v>
      </c>
      <c r="R40" s="249"/>
      <c r="S40" s="249" t="s">
        <v>315</v>
      </c>
      <c r="T40" s="250" t="s">
        <v>264</v>
      </c>
      <c r="U40" s="222">
        <v>0</v>
      </c>
      <c r="V40" s="222">
        <f>ROUND(E40*U40,2)</f>
        <v>0</v>
      </c>
      <c r="W40" s="222"/>
      <c r="X40" s="222" t="s">
        <v>759</v>
      </c>
      <c r="Y40" s="212"/>
      <c r="Z40" s="212"/>
      <c r="AA40" s="212"/>
      <c r="AB40" s="212"/>
      <c r="AC40" s="212"/>
      <c r="AD40" s="212"/>
      <c r="AE40" s="212"/>
      <c r="AF40" s="212"/>
      <c r="AG40" s="212" t="s">
        <v>760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5">
      <c r="A41" s="244">
        <v>33</v>
      </c>
      <c r="B41" s="245" t="s">
        <v>978</v>
      </c>
      <c r="C41" s="255" t="s">
        <v>979</v>
      </c>
      <c r="D41" s="246" t="s">
        <v>335</v>
      </c>
      <c r="E41" s="247">
        <v>2</v>
      </c>
      <c r="F41" s="248"/>
      <c r="G41" s="249">
        <f>ROUND(E41*F41,2)</f>
        <v>0</v>
      </c>
      <c r="H41" s="248"/>
      <c r="I41" s="249">
        <f>ROUND(E41*H41,2)</f>
        <v>0</v>
      </c>
      <c r="J41" s="248"/>
      <c r="K41" s="249">
        <f>ROUND(E41*J41,2)</f>
        <v>0</v>
      </c>
      <c r="L41" s="249">
        <v>21</v>
      </c>
      <c r="M41" s="249">
        <f>G41*(1+L41/100)</f>
        <v>0</v>
      </c>
      <c r="N41" s="249">
        <v>0</v>
      </c>
      <c r="O41" s="249">
        <f>ROUND(E41*N41,2)</f>
        <v>0</v>
      </c>
      <c r="P41" s="249">
        <v>0</v>
      </c>
      <c r="Q41" s="249">
        <f>ROUND(E41*P41,2)</f>
        <v>0</v>
      </c>
      <c r="R41" s="249"/>
      <c r="S41" s="249" t="s">
        <v>315</v>
      </c>
      <c r="T41" s="250" t="s">
        <v>264</v>
      </c>
      <c r="U41" s="222">
        <v>0</v>
      </c>
      <c r="V41" s="222">
        <f>ROUND(E41*U41,2)</f>
        <v>0</v>
      </c>
      <c r="W41" s="222"/>
      <c r="X41" s="222" t="s">
        <v>759</v>
      </c>
      <c r="Y41" s="212"/>
      <c r="Z41" s="212"/>
      <c r="AA41" s="212"/>
      <c r="AB41" s="212"/>
      <c r="AC41" s="212"/>
      <c r="AD41" s="212"/>
      <c r="AE41" s="212"/>
      <c r="AF41" s="212"/>
      <c r="AG41" s="212" t="s">
        <v>760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5">
      <c r="A42" s="244">
        <v>34</v>
      </c>
      <c r="B42" s="245" t="s">
        <v>980</v>
      </c>
      <c r="C42" s="255" t="s">
        <v>981</v>
      </c>
      <c r="D42" s="246" t="s">
        <v>335</v>
      </c>
      <c r="E42" s="247">
        <v>16</v>
      </c>
      <c r="F42" s="248"/>
      <c r="G42" s="249">
        <f>ROUND(E42*F42,2)</f>
        <v>0</v>
      </c>
      <c r="H42" s="248"/>
      <c r="I42" s="249">
        <f>ROUND(E42*H42,2)</f>
        <v>0</v>
      </c>
      <c r="J42" s="248"/>
      <c r="K42" s="249">
        <f>ROUND(E42*J42,2)</f>
        <v>0</v>
      </c>
      <c r="L42" s="249">
        <v>21</v>
      </c>
      <c r="M42" s="249">
        <f>G42*(1+L42/100)</f>
        <v>0</v>
      </c>
      <c r="N42" s="249">
        <v>0</v>
      </c>
      <c r="O42" s="249">
        <f>ROUND(E42*N42,2)</f>
        <v>0</v>
      </c>
      <c r="P42" s="249">
        <v>0</v>
      </c>
      <c r="Q42" s="249">
        <f>ROUND(E42*P42,2)</f>
        <v>0</v>
      </c>
      <c r="R42" s="249"/>
      <c r="S42" s="249" t="s">
        <v>315</v>
      </c>
      <c r="T42" s="250" t="s">
        <v>264</v>
      </c>
      <c r="U42" s="222">
        <v>0</v>
      </c>
      <c r="V42" s="222">
        <f>ROUND(E42*U42,2)</f>
        <v>0</v>
      </c>
      <c r="W42" s="222"/>
      <c r="X42" s="222" t="s">
        <v>759</v>
      </c>
      <c r="Y42" s="212"/>
      <c r="Z42" s="212"/>
      <c r="AA42" s="212"/>
      <c r="AB42" s="212"/>
      <c r="AC42" s="212"/>
      <c r="AD42" s="212"/>
      <c r="AE42" s="212"/>
      <c r="AF42" s="212"/>
      <c r="AG42" s="212" t="s">
        <v>760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5">
      <c r="A43" s="244">
        <v>35</v>
      </c>
      <c r="B43" s="245" t="s">
        <v>982</v>
      </c>
      <c r="C43" s="255" t="s">
        <v>983</v>
      </c>
      <c r="D43" s="246" t="s">
        <v>335</v>
      </c>
      <c r="E43" s="247">
        <v>42</v>
      </c>
      <c r="F43" s="248"/>
      <c r="G43" s="249">
        <f>ROUND(E43*F43,2)</f>
        <v>0</v>
      </c>
      <c r="H43" s="248"/>
      <c r="I43" s="249">
        <f>ROUND(E43*H43,2)</f>
        <v>0</v>
      </c>
      <c r="J43" s="248"/>
      <c r="K43" s="249">
        <f>ROUND(E43*J43,2)</f>
        <v>0</v>
      </c>
      <c r="L43" s="249">
        <v>21</v>
      </c>
      <c r="M43" s="249">
        <f>G43*(1+L43/100)</f>
        <v>0</v>
      </c>
      <c r="N43" s="249">
        <v>0</v>
      </c>
      <c r="O43" s="249">
        <f>ROUND(E43*N43,2)</f>
        <v>0</v>
      </c>
      <c r="P43" s="249">
        <v>0</v>
      </c>
      <c r="Q43" s="249">
        <f>ROUND(E43*P43,2)</f>
        <v>0</v>
      </c>
      <c r="R43" s="249"/>
      <c r="S43" s="249" t="s">
        <v>315</v>
      </c>
      <c r="T43" s="250" t="s">
        <v>264</v>
      </c>
      <c r="U43" s="222">
        <v>0</v>
      </c>
      <c r="V43" s="222">
        <f>ROUND(E43*U43,2)</f>
        <v>0</v>
      </c>
      <c r="W43" s="222"/>
      <c r="X43" s="222" t="s">
        <v>759</v>
      </c>
      <c r="Y43" s="212"/>
      <c r="Z43" s="212"/>
      <c r="AA43" s="212"/>
      <c r="AB43" s="212"/>
      <c r="AC43" s="212"/>
      <c r="AD43" s="212"/>
      <c r="AE43" s="212"/>
      <c r="AF43" s="212"/>
      <c r="AG43" s="212" t="s">
        <v>760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5">
      <c r="A44" s="244">
        <v>36</v>
      </c>
      <c r="B44" s="245" t="s">
        <v>984</v>
      </c>
      <c r="C44" s="255" t="s">
        <v>985</v>
      </c>
      <c r="D44" s="246" t="s">
        <v>335</v>
      </c>
      <c r="E44" s="247">
        <v>67</v>
      </c>
      <c r="F44" s="248"/>
      <c r="G44" s="249">
        <f>ROUND(E44*F44,2)</f>
        <v>0</v>
      </c>
      <c r="H44" s="248"/>
      <c r="I44" s="249">
        <f>ROUND(E44*H44,2)</f>
        <v>0</v>
      </c>
      <c r="J44" s="248"/>
      <c r="K44" s="249">
        <f>ROUND(E44*J44,2)</f>
        <v>0</v>
      </c>
      <c r="L44" s="249">
        <v>21</v>
      </c>
      <c r="M44" s="249">
        <f>G44*(1+L44/100)</f>
        <v>0</v>
      </c>
      <c r="N44" s="249">
        <v>0</v>
      </c>
      <c r="O44" s="249">
        <f>ROUND(E44*N44,2)</f>
        <v>0</v>
      </c>
      <c r="P44" s="249">
        <v>0</v>
      </c>
      <c r="Q44" s="249">
        <f>ROUND(E44*P44,2)</f>
        <v>0</v>
      </c>
      <c r="R44" s="249"/>
      <c r="S44" s="249" t="s">
        <v>315</v>
      </c>
      <c r="T44" s="250" t="s">
        <v>264</v>
      </c>
      <c r="U44" s="222">
        <v>0</v>
      </c>
      <c r="V44" s="222">
        <f>ROUND(E44*U44,2)</f>
        <v>0</v>
      </c>
      <c r="W44" s="222"/>
      <c r="X44" s="222" t="s">
        <v>759</v>
      </c>
      <c r="Y44" s="212"/>
      <c r="Z44" s="212"/>
      <c r="AA44" s="212"/>
      <c r="AB44" s="212"/>
      <c r="AC44" s="212"/>
      <c r="AD44" s="212"/>
      <c r="AE44" s="212"/>
      <c r="AF44" s="212"/>
      <c r="AG44" s="212" t="s">
        <v>760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5">
      <c r="A45" s="244">
        <v>37</v>
      </c>
      <c r="B45" s="245" t="s">
        <v>986</v>
      </c>
      <c r="C45" s="255" t="s">
        <v>987</v>
      </c>
      <c r="D45" s="246" t="s">
        <v>335</v>
      </c>
      <c r="E45" s="247">
        <v>4</v>
      </c>
      <c r="F45" s="248"/>
      <c r="G45" s="249">
        <f>ROUND(E45*F45,2)</f>
        <v>0</v>
      </c>
      <c r="H45" s="248"/>
      <c r="I45" s="249">
        <f>ROUND(E45*H45,2)</f>
        <v>0</v>
      </c>
      <c r="J45" s="248"/>
      <c r="K45" s="249">
        <f>ROUND(E45*J45,2)</f>
        <v>0</v>
      </c>
      <c r="L45" s="249">
        <v>21</v>
      </c>
      <c r="M45" s="249">
        <f>G45*(1+L45/100)</f>
        <v>0</v>
      </c>
      <c r="N45" s="249">
        <v>0</v>
      </c>
      <c r="O45" s="249">
        <f>ROUND(E45*N45,2)</f>
        <v>0</v>
      </c>
      <c r="P45" s="249">
        <v>0</v>
      </c>
      <c r="Q45" s="249">
        <f>ROUND(E45*P45,2)</f>
        <v>0</v>
      </c>
      <c r="R45" s="249"/>
      <c r="S45" s="249" t="s">
        <v>315</v>
      </c>
      <c r="T45" s="250" t="s">
        <v>264</v>
      </c>
      <c r="U45" s="222">
        <v>0</v>
      </c>
      <c r="V45" s="222">
        <f>ROUND(E45*U45,2)</f>
        <v>0</v>
      </c>
      <c r="W45" s="222"/>
      <c r="X45" s="222" t="s">
        <v>759</v>
      </c>
      <c r="Y45" s="212"/>
      <c r="Z45" s="212"/>
      <c r="AA45" s="212"/>
      <c r="AB45" s="212"/>
      <c r="AC45" s="212"/>
      <c r="AD45" s="212"/>
      <c r="AE45" s="212"/>
      <c r="AF45" s="212"/>
      <c r="AG45" s="212" t="s">
        <v>760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5">
      <c r="A46" s="244">
        <v>38</v>
      </c>
      <c r="B46" s="245" t="s">
        <v>988</v>
      </c>
      <c r="C46" s="255" t="s">
        <v>989</v>
      </c>
      <c r="D46" s="246" t="s">
        <v>335</v>
      </c>
      <c r="E46" s="247">
        <v>14</v>
      </c>
      <c r="F46" s="248"/>
      <c r="G46" s="249">
        <f>ROUND(E46*F46,2)</f>
        <v>0</v>
      </c>
      <c r="H46" s="248"/>
      <c r="I46" s="249">
        <f>ROUND(E46*H46,2)</f>
        <v>0</v>
      </c>
      <c r="J46" s="248"/>
      <c r="K46" s="249">
        <f>ROUND(E46*J46,2)</f>
        <v>0</v>
      </c>
      <c r="L46" s="249">
        <v>21</v>
      </c>
      <c r="M46" s="249">
        <f>G46*(1+L46/100)</f>
        <v>0</v>
      </c>
      <c r="N46" s="249">
        <v>0</v>
      </c>
      <c r="O46" s="249">
        <f>ROUND(E46*N46,2)</f>
        <v>0</v>
      </c>
      <c r="P46" s="249">
        <v>0</v>
      </c>
      <c r="Q46" s="249">
        <f>ROUND(E46*P46,2)</f>
        <v>0</v>
      </c>
      <c r="R46" s="249"/>
      <c r="S46" s="249" t="s">
        <v>315</v>
      </c>
      <c r="T46" s="250" t="s">
        <v>264</v>
      </c>
      <c r="U46" s="222">
        <v>0</v>
      </c>
      <c r="V46" s="222">
        <f>ROUND(E46*U46,2)</f>
        <v>0</v>
      </c>
      <c r="W46" s="222"/>
      <c r="X46" s="222" t="s">
        <v>759</v>
      </c>
      <c r="Y46" s="212"/>
      <c r="Z46" s="212"/>
      <c r="AA46" s="212"/>
      <c r="AB46" s="212"/>
      <c r="AC46" s="212"/>
      <c r="AD46" s="212"/>
      <c r="AE46" s="212"/>
      <c r="AF46" s="212"/>
      <c r="AG46" s="212" t="s">
        <v>760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x14ac:dyDescent="0.25">
      <c r="A47" s="225" t="s">
        <v>258</v>
      </c>
      <c r="B47" s="226" t="s">
        <v>223</v>
      </c>
      <c r="C47" s="252" t="s">
        <v>224</v>
      </c>
      <c r="D47" s="227"/>
      <c r="E47" s="228"/>
      <c r="F47" s="229"/>
      <c r="G47" s="229">
        <f>SUMIF(AG48:AG54,"&lt;&gt;NOR",G48:G54)</f>
        <v>0</v>
      </c>
      <c r="H47" s="229"/>
      <c r="I47" s="229">
        <f>SUM(I48:I54)</f>
        <v>0</v>
      </c>
      <c r="J47" s="229"/>
      <c r="K47" s="229">
        <f>SUM(K48:K54)</f>
        <v>0</v>
      </c>
      <c r="L47" s="229"/>
      <c r="M47" s="229">
        <f>SUM(M48:M54)</f>
        <v>0</v>
      </c>
      <c r="N47" s="229"/>
      <c r="O47" s="229">
        <f>SUM(O48:O54)</f>
        <v>0</v>
      </c>
      <c r="P47" s="229"/>
      <c r="Q47" s="229">
        <f>SUM(Q48:Q54)</f>
        <v>0</v>
      </c>
      <c r="R47" s="229"/>
      <c r="S47" s="229"/>
      <c r="T47" s="230"/>
      <c r="U47" s="224"/>
      <c r="V47" s="224">
        <f>SUM(V48:V54)</f>
        <v>0</v>
      </c>
      <c r="W47" s="224"/>
      <c r="X47" s="224"/>
      <c r="AG47" t="s">
        <v>259</v>
      </c>
    </row>
    <row r="48" spans="1:60" outlineLevel="1" x14ac:dyDescent="0.25">
      <c r="A48" s="244">
        <v>39</v>
      </c>
      <c r="B48" s="245" t="s">
        <v>990</v>
      </c>
      <c r="C48" s="255" t="s">
        <v>991</v>
      </c>
      <c r="D48" s="246" t="s">
        <v>335</v>
      </c>
      <c r="E48" s="247">
        <v>17</v>
      </c>
      <c r="F48" s="248"/>
      <c r="G48" s="249">
        <f>ROUND(E48*F48,2)</f>
        <v>0</v>
      </c>
      <c r="H48" s="248"/>
      <c r="I48" s="249">
        <f>ROUND(E48*H48,2)</f>
        <v>0</v>
      </c>
      <c r="J48" s="248"/>
      <c r="K48" s="249">
        <f>ROUND(E48*J48,2)</f>
        <v>0</v>
      </c>
      <c r="L48" s="249">
        <v>21</v>
      </c>
      <c r="M48" s="249">
        <f>G48*(1+L48/100)</f>
        <v>0</v>
      </c>
      <c r="N48" s="249">
        <v>0</v>
      </c>
      <c r="O48" s="249">
        <f>ROUND(E48*N48,2)</f>
        <v>0</v>
      </c>
      <c r="P48" s="249">
        <v>0</v>
      </c>
      <c r="Q48" s="249">
        <f>ROUND(E48*P48,2)</f>
        <v>0</v>
      </c>
      <c r="R48" s="249"/>
      <c r="S48" s="249" t="s">
        <v>315</v>
      </c>
      <c r="T48" s="250" t="s">
        <v>264</v>
      </c>
      <c r="U48" s="222">
        <v>0</v>
      </c>
      <c r="V48" s="222">
        <f>ROUND(E48*U48,2)</f>
        <v>0</v>
      </c>
      <c r="W48" s="222"/>
      <c r="X48" s="222" t="s">
        <v>285</v>
      </c>
      <c r="Y48" s="212"/>
      <c r="Z48" s="212"/>
      <c r="AA48" s="212"/>
      <c r="AB48" s="212"/>
      <c r="AC48" s="212"/>
      <c r="AD48" s="212"/>
      <c r="AE48" s="212"/>
      <c r="AF48" s="212"/>
      <c r="AG48" s="212" t="s">
        <v>914</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5">
      <c r="A49" s="244">
        <v>40</v>
      </c>
      <c r="B49" s="245" t="s">
        <v>992</v>
      </c>
      <c r="C49" s="255" t="s">
        <v>993</v>
      </c>
      <c r="D49" s="246" t="s">
        <v>314</v>
      </c>
      <c r="E49" s="247">
        <v>549</v>
      </c>
      <c r="F49" s="248"/>
      <c r="G49" s="249">
        <f>ROUND(E49*F49,2)</f>
        <v>0</v>
      </c>
      <c r="H49" s="248"/>
      <c r="I49" s="249">
        <f>ROUND(E49*H49,2)</f>
        <v>0</v>
      </c>
      <c r="J49" s="248"/>
      <c r="K49" s="249">
        <f>ROUND(E49*J49,2)</f>
        <v>0</v>
      </c>
      <c r="L49" s="249">
        <v>21</v>
      </c>
      <c r="M49" s="249">
        <f>G49*(1+L49/100)</f>
        <v>0</v>
      </c>
      <c r="N49" s="249">
        <v>0</v>
      </c>
      <c r="O49" s="249">
        <f>ROUND(E49*N49,2)</f>
        <v>0</v>
      </c>
      <c r="P49" s="249">
        <v>0</v>
      </c>
      <c r="Q49" s="249">
        <f>ROUND(E49*P49,2)</f>
        <v>0</v>
      </c>
      <c r="R49" s="249"/>
      <c r="S49" s="249" t="s">
        <v>315</v>
      </c>
      <c r="T49" s="250" t="s">
        <v>264</v>
      </c>
      <c r="U49" s="222">
        <v>0</v>
      </c>
      <c r="V49" s="222">
        <f>ROUND(E49*U49,2)</f>
        <v>0</v>
      </c>
      <c r="W49" s="222"/>
      <c r="X49" s="222" t="s">
        <v>285</v>
      </c>
      <c r="Y49" s="212"/>
      <c r="Z49" s="212"/>
      <c r="AA49" s="212"/>
      <c r="AB49" s="212"/>
      <c r="AC49" s="212"/>
      <c r="AD49" s="212"/>
      <c r="AE49" s="212"/>
      <c r="AF49" s="212"/>
      <c r="AG49" s="212" t="s">
        <v>914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5">
      <c r="A50" s="244">
        <v>41</v>
      </c>
      <c r="B50" s="245" t="s">
        <v>994</v>
      </c>
      <c r="C50" s="255" t="s">
        <v>995</v>
      </c>
      <c r="D50" s="246" t="s">
        <v>335</v>
      </c>
      <c r="E50" s="247">
        <v>87</v>
      </c>
      <c r="F50" s="248"/>
      <c r="G50" s="249">
        <f>ROUND(E50*F50,2)</f>
        <v>0</v>
      </c>
      <c r="H50" s="248"/>
      <c r="I50" s="249">
        <f>ROUND(E50*H50,2)</f>
        <v>0</v>
      </c>
      <c r="J50" s="248"/>
      <c r="K50" s="249">
        <f>ROUND(E50*J50,2)</f>
        <v>0</v>
      </c>
      <c r="L50" s="249">
        <v>21</v>
      </c>
      <c r="M50" s="249">
        <f>G50*(1+L50/100)</f>
        <v>0</v>
      </c>
      <c r="N50" s="249">
        <v>0</v>
      </c>
      <c r="O50" s="249">
        <f>ROUND(E50*N50,2)</f>
        <v>0</v>
      </c>
      <c r="P50" s="249">
        <v>0</v>
      </c>
      <c r="Q50" s="249">
        <f>ROUND(E50*P50,2)</f>
        <v>0</v>
      </c>
      <c r="R50" s="249"/>
      <c r="S50" s="249" t="s">
        <v>315</v>
      </c>
      <c r="T50" s="250" t="s">
        <v>264</v>
      </c>
      <c r="U50" s="222">
        <v>0</v>
      </c>
      <c r="V50" s="222">
        <f>ROUND(E50*U50,2)</f>
        <v>0</v>
      </c>
      <c r="W50" s="222"/>
      <c r="X50" s="222" t="s">
        <v>285</v>
      </c>
      <c r="Y50" s="212"/>
      <c r="Z50" s="212"/>
      <c r="AA50" s="212"/>
      <c r="AB50" s="212"/>
      <c r="AC50" s="212"/>
      <c r="AD50" s="212"/>
      <c r="AE50" s="212"/>
      <c r="AF50" s="212"/>
      <c r="AG50" s="212" t="s">
        <v>914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5">
      <c r="A51" s="244">
        <v>42</v>
      </c>
      <c r="B51" s="245" t="s">
        <v>996</v>
      </c>
      <c r="C51" s="255" t="s">
        <v>997</v>
      </c>
      <c r="D51" s="246" t="s">
        <v>335</v>
      </c>
      <c r="E51" s="247">
        <v>17</v>
      </c>
      <c r="F51" s="248"/>
      <c r="G51" s="249">
        <f>ROUND(E51*F51,2)</f>
        <v>0</v>
      </c>
      <c r="H51" s="248"/>
      <c r="I51" s="249">
        <f>ROUND(E51*H51,2)</f>
        <v>0</v>
      </c>
      <c r="J51" s="248"/>
      <c r="K51" s="249">
        <f>ROUND(E51*J51,2)</f>
        <v>0</v>
      </c>
      <c r="L51" s="249">
        <v>21</v>
      </c>
      <c r="M51" s="249">
        <f>G51*(1+L51/100)</f>
        <v>0</v>
      </c>
      <c r="N51" s="249">
        <v>0</v>
      </c>
      <c r="O51" s="249">
        <f>ROUND(E51*N51,2)</f>
        <v>0</v>
      </c>
      <c r="P51" s="249">
        <v>0</v>
      </c>
      <c r="Q51" s="249">
        <f>ROUND(E51*P51,2)</f>
        <v>0</v>
      </c>
      <c r="R51" s="249"/>
      <c r="S51" s="249" t="s">
        <v>315</v>
      </c>
      <c r="T51" s="250" t="s">
        <v>264</v>
      </c>
      <c r="U51" s="222">
        <v>0</v>
      </c>
      <c r="V51" s="222">
        <f>ROUND(E51*U51,2)</f>
        <v>0</v>
      </c>
      <c r="W51" s="222"/>
      <c r="X51" s="222" t="s">
        <v>285</v>
      </c>
      <c r="Y51" s="212"/>
      <c r="Z51" s="212"/>
      <c r="AA51" s="212"/>
      <c r="AB51" s="212"/>
      <c r="AC51" s="212"/>
      <c r="AD51" s="212"/>
      <c r="AE51" s="212"/>
      <c r="AF51" s="212"/>
      <c r="AG51" s="212" t="s">
        <v>914</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1" x14ac:dyDescent="0.25">
      <c r="A52" s="244">
        <v>43</v>
      </c>
      <c r="B52" s="245" t="s">
        <v>998</v>
      </c>
      <c r="C52" s="255" t="s">
        <v>999</v>
      </c>
      <c r="D52" s="246" t="s">
        <v>335</v>
      </c>
      <c r="E52" s="247">
        <v>24</v>
      </c>
      <c r="F52" s="248"/>
      <c r="G52" s="249">
        <f>ROUND(E52*F52,2)</f>
        <v>0</v>
      </c>
      <c r="H52" s="248"/>
      <c r="I52" s="249">
        <f>ROUND(E52*H52,2)</f>
        <v>0</v>
      </c>
      <c r="J52" s="248"/>
      <c r="K52" s="249">
        <f>ROUND(E52*J52,2)</f>
        <v>0</v>
      </c>
      <c r="L52" s="249">
        <v>21</v>
      </c>
      <c r="M52" s="249">
        <f>G52*(1+L52/100)</f>
        <v>0</v>
      </c>
      <c r="N52" s="249">
        <v>0</v>
      </c>
      <c r="O52" s="249">
        <f>ROUND(E52*N52,2)</f>
        <v>0</v>
      </c>
      <c r="P52" s="249">
        <v>0</v>
      </c>
      <c r="Q52" s="249">
        <f>ROUND(E52*P52,2)</f>
        <v>0</v>
      </c>
      <c r="R52" s="249"/>
      <c r="S52" s="249" t="s">
        <v>315</v>
      </c>
      <c r="T52" s="250" t="s">
        <v>264</v>
      </c>
      <c r="U52" s="222">
        <v>0</v>
      </c>
      <c r="V52" s="222">
        <f>ROUND(E52*U52,2)</f>
        <v>0</v>
      </c>
      <c r="W52" s="222"/>
      <c r="X52" s="222" t="s">
        <v>285</v>
      </c>
      <c r="Y52" s="212"/>
      <c r="Z52" s="212"/>
      <c r="AA52" s="212"/>
      <c r="AB52" s="212"/>
      <c r="AC52" s="212"/>
      <c r="AD52" s="212"/>
      <c r="AE52" s="212"/>
      <c r="AF52" s="212"/>
      <c r="AG52" s="212" t="s">
        <v>914</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5">
      <c r="A53" s="244">
        <v>44</v>
      </c>
      <c r="B53" s="245" t="s">
        <v>1000</v>
      </c>
      <c r="C53" s="255" t="s">
        <v>1001</v>
      </c>
      <c r="D53" s="246" t="s">
        <v>971</v>
      </c>
      <c r="E53" s="247">
        <v>15</v>
      </c>
      <c r="F53" s="248"/>
      <c r="G53" s="249">
        <f>ROUND(E53*F53,2)</f>
        <v>0</v>
      </c>
      <c r="H53" s="248"/>
      <c r="I53" s="249">
        <f>ROUND(E53*H53,2)</f>
        <v>0</v>
      </c>
      <c r="J53" s="248"/>
      <c r="K53" s="249">
        <f>ROUND(E53*J53,2)</f>
        <v>0</v>
      </c>
      <c r="L53" s="249">
        <v>21</v>
      </c>
      <c r="M53" s="249">
        <f>G53*(1+L53/100)</f>
        <v>0</v>
      </c>
      <c r="N53" s="249">
        <v>0</v>
      </c>
      <c r="O53" s="249">
        <f>ROUND(E53*N53,2)</f>
        <v>0</v>
      </c>
      <c r="P53" s="249">
        <v>0</v>
      </c>
      <c r="Q53" s="249">
        <f>ROUND(E53*P53,2)</f>
        <v>0</v>
      </c>
      <c r="R53" s="249"/>
      <c r="S53" s="249" t="s">
        <v>315</v>
      </c>
      <c r="T53" s="250" t="s">
        <v>264</v>
      </c>
      <c r="U53" s="222">
        <v>0</v>
      </c>
      <c r="V53" s="222">
        <f>ROUND(E53*U53,2)</f>
        <v>0</v>
      </c>
      <c r="W53" s="222"/>
      <c r="X53" s="222" t="s">
        <v>285</v>
      </c>
      <c r="Y53" s="212"/>
      <c r="Z53" s="212"/>
      <c r="AA53" s="212"/>
      <c r="AB53" s="212"/>
      <c r="AC53" s="212"/>
      <c r="AD53" s="212"/>
      <c r="AE53" s="212"/>
      <c r="AF53" s="212"/>
      <c r="AG53" s="212" t="s">
        <v>914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5">
      <c r="A54" s="244">
        <v>45</v>
      </c>
      <c r="B54" s="245" t="s">
        <v>972</v>
      </c>
      <c r="C54" s="255" t="s">
        <v>973</v>
      </c>
      <c r="D54" s="246" t="s">
        <v>971</v>
      </c>
      <c r="E54" s="247">
        <v>30</v>
      </c>
      <c r="F54" s="248"/>
      <c r="G54" s="249">
        <f>ROUND(E54*F54,2)</f>
        <v>0</v>
      </c>
      <c r="H54" s="248"/>
      <c r="I54" s="249">
        <f>ROUND(E54*H54,2)</f>
        <v>0</v>
      </c>
      <c r="J54" s="248"/>
      <c r="K54" s="249">
        <f>ROUND(E54*J54,2)</f>
        <v>0</v>
      </c>
      <c r="L54" s="249">
        <v>21</v>
      </c>
      <c r="M54" s="249">
        <f>G54*(1+L54/100)</f>
        <v>0</v>
      </c>
      <c r="N54" s="249">
        <v>0</v>
      </c>
      <c r="O54" s="249">
        <f>ROUND(E54*N54,2)</f>
        <v>0</v>
      </c>
      <c r="P54" s="249">
        <v>0</v>
      </c>
      <c r="Q54" s="249">
        <f>ROUND(E54*P54,2)</f>
        <v>0</v>
      </c>
      <c r="R54" s="249"/>
      <c r="S54" s="249" t="s">
        <v>315</v>
      </c>
      <c r="T54" s="250" t="s">
        <v>264</v>
      </c>
      <c r="U54" s="222">
        <v>0</v>
      </c>
      <c r="V54" s="222">
        <f>ROUND(E54*U54,2)</f>
        <v>0</v>
      </c>
      <c r="W54" s="222"/>
      <c r="X54" s="222" t="s">
        <v>285</v>
      </c>
      <c r="Y54" s="212"/>
      <c r="Z54" s="212"/>
      <c r="AA54" s="212"/>
      <c r="AB54" s="212"/>
      <c r="AC54" s="212"/>
      <c r="AD54" s="212"/>
      <c r="AE54" s="212"/>
      <c r="AF54" s="212"/>
      <c r="AG54" s="212" t="s">
        <v>914</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x14ac:dyDescent="0.25">
      <c r="A55" s="225" t="s">
        <v>258</v>
      </c>
      <c r="B55" s="226" t="s">
        <v>225</v>
      </c>
      <c r="C55" s="252" t="s">
        <v>226</v>
      </c>
      <c r="D55" s="227"/>
      <c r="E55" s="228"/>
      <c r="F55" s="229"/>
      <c r="G55" s="229">
        <f>SUMIF(AG56:AG62,"&lt;&gt;NOR",G56:G62)</f>
        <v>0</v>
      </c>
      <c r="H55" s="229"/>
      <c r="I55" s="229">
        <f>SUM(I56:I62)</f>
        <v>0</v>
      </c>
      <c r="J55" s="229"/>
      <c r="K55" s="229">
        <f>SUM(K56:K62)</f>
        <v>0</v>
      </c>
      <c r="L55" s="229"/>
      <c r="M55" s="229">
        <f>SUM(M56:M62)</f>
        <v>0</v>
      </c>
      <c r="N55" s="229"/>
      <c r="O55" s="229">
        <f>SUM(O56:O62)</f>
        <v>0</v>
      </c>
      <c r="P55" s="229"/>
      <c r="Q55" s="229">
        <f>SUM(Q56:Q62)</f>
        <v>0</v>
      </c>
      <c r="R55" s="229"/>
      <c r="S55" s="229"/>
      <c r="T55" s="230"/>
      <c r="U55" s="224"/>
      <c r="V55" s="224">
        <f>SUM(V56:V62)</f>
        <v>0</v>
      </c>
      <c r="W55" s="224"/>
      <c r="X55" s="224"/>
      <c r="AG55" t="s">
        <v>259</v>
      </c>
    </row>
    <row r="56" spans="1:60" outlineLevel="1" x14ac:dyDescent="0.25">
      <c r="A56" s="244">
        <v>46</v>
      </c>
      <c r="B56" s="245" t="s">
        <v>990</v>
      </c>
      <c r="C56" s="255" t="s">
        <v>991</v>
      </c>
      <c r="D56" s="246" t="s">
        <v>335</v>
      </c>
      <c r="E56" s="247">
        <v>8</v>
      </c>
      <c r="F56" s="248"/>
      <c r="G56" s="249">
        <f>ROUND(E56*F56,2)</f>
        <v>0</v>
      </c>
      <c r="H56" s="248"/>
      <c r="I56" s="249">
        <f>ROUND(E56*H56,2)</f>
        <v>0</v>
      </c>
      <c r="J56" s="248"/>
      <c r="K56" s="249">
        <f>ROUND(E56*J56,2)</f>
        <v>0</v>
      </c>
      <c r="L56" s="249">
        <v>21</v>
      </c>
      <c r="M56" s="249">
        <f>G56*(1+L56/100)</f>
        <v>0</v>
      </c>
      <c r="N56" s="249">
        <v>0</v>
      </c>
      <c r="O56" s="249">
        <f>ROUND(E56*N56,2)</f>
        <v>0</v>
      </c>
      <c r="P56" s="249">
        <v>0</v>
      </c>
      <c r="Q56" s="249">
        <f>ROUND(E56*P56,2)</f>
        <v>0</v>
      </c>
      <c r="R56" s="249"/>
      <c r="S56" s="249" t="s">
        <v>315</v>
      </c>
      <c r="T56" s="250" t="s">
        <v>264</v>
      </c>
      <c r="U56" s="222">
        <v>0</v>
      </c>
      <c r="V56" s="222">
        <f>ROUND(E56*U56,2)</f>
        <v>0</v>
      </c>
      <c r="W56" s="222"/>
      <c r="X56" s="222" t="s">
        <v>285</v>
      </c>
      <c r="Y56" s="212"/>
      <c r="Z56" s="212"/>
      <c r="AA56" s="212"/>
      <c r="AB56" s="212"/>
      <c r="AC56" s="212"/>
      <c r="AD56" s="212"/>
      <c r="AE56" s="212"/>
      <c r="AF56" s="212"/>
      <c r="AG56" s="212" t="s">
        <v>914</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5">
      <c r="A57" s="244">
        <v>47</v>
      </c>
      <c r="B57" s="245" t="s">
        <v>1002</v>
      </c>
      <c r="C57" s="255" t="s">
        <v>1003</v>
      </c>
      <c r="D57" s="246" t="s">
        <v>314</v>
      </c>
      <c r="E57" s="247">
        <v>16</v>
      </c>
      <c r="F57" s="248"/>
      <c r="G57" s="249">
        <f>ROUND(E57*F57,2)</f>
        <v>0</v>
      </c>
      <c r="H57" s="248"/>
      <c r="I57" s="249">
        <f>ROUND(E57*H57,2)</f>
        <v>0</v>
      </c>
      <c r="J57" s="248"/>
      <c r="K57" s="249">
        <f>ROUND(E57*J57,2)</f>
        <v>0</v>
      </c>
      <c r="L57" s="249">
        <v>21</v>
      </c>
      <c r="M57" s="249">
        <f>G57*(1+L57/100)</f>
        <v>0</v>
      </c>
      <c r="N57" s="249">
        <v>0</v>
      </c>
      <c r="O57" s="249">
        <f>ROUND(E57*N57,2)</f>
        <v>0</v>
      </c>
      <c r="P57" s="249">
        <v>0</v>
      </c>
      <c r="Q57" s="249">
        <f>ROUND(E57*P57,2)</f>
        <v>0</v>
      </c>
      <c r="R57" s="249"/>
      <c r="S57" s="249" t="s">
        <v>315</v>
      </c>
      <c r="T57" s="250" t="s">
        <v>264</v>
      </c>
      <c r="U57" s="222">
        <v>0</v>
      </c>
      <c r="V57" s="222">
        <f>ROUND(E57*U57,2)</f>
        <v>0</v>
      </c>
      <c r="W57" s="222"/>
      <c r="X57" s="222" t="s">
        <v>285</v>
      </c>
      <c r="Y57" s="212"/>
      <c r="Z57" s="212"/>
      <c r="AA57" s="212"/>
      <c r="AB57" s="212"/>
      <c r="AC57" s="212"/>
      <c r="AD57" s="212"/>
      <c r="AE57" s="212"/>
      <c r="AF57" s="212"/>
      <c r="AG57" s="212" t="s">
        <v>914</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1" x14ac:dyDescent="0.25">
      <c r="A58" s="244">
        <v>48</v>
      </c>
      <c r="B58" s="245" t="s">
        <v>1004</v>
      </c>
      <c r="C58" s="255" t="s">
        <v>1005</v>
      </c>
      <c r="D58" s="246" t="s">
        <v>314</v>
      </c>
      <c r="E58" s="247">
        <v>496</v>
      </c>
      <c r="F58" s="248"/>
      <c r="G58" s="249">
        <f>ROUND(E58*F58,2)</f>
        <v>0</v>
      </c>
      <c r="H58" s="248"/>
      <c r="I58" s="249">
        <f>ROUND(E58*H58,2)</f>
        <v>0</v>
      </c>
      <c r="J58" s="248"/>
      <c r="K58" s="249">
        <f>ROUND(E58*J58,2)</f>
        <v>0</v>
      </c>
      <c r="L58" s="249">
        <v>21</v>
      </c>
      <c r="M58" s="249">
        <f>G58*(1+L58/100)</f>
        <v>0</v>
      </c>
      <c r="N58" s="249">
        <v>0</v>
      </c>
      <c r="O58" s="249">
        <f>ROUND(E58*N58,2)</f>
        <v>0</v>
      </c>
      <c r="P58" s="249">
        <v>0</v>
      </c>
      <c r="Q58" s="249">
        <f>ROUND(E58*P58,2)</f>
        <v>0</v>
      </c>
      <c r="R58" s="249"/>
      <c r="S58" s="249" t="s">
        <v>315</v>
      </c>
      <c r="T58" s="250" t="s">
        <v>264</v>
      </c>
      <c r="U58" s="222">
        <v>0</v>
      </c>
      <c r="V58" s="222">
        <f>ROUND(E58*U58,2)</f>
        <v>0</v>
      </c>
      <c r="W58" s="222"/>
      <c r="X58" s="222" t="s">
        <v>285</v>
      </c>
      <c r="Y58" s="212"/>
      <c r="Z58" s="212"/>
      <c r="AA58" s="212"/>
      <c r="AB58" s="212"/>
      <c r="AC58" s="212"/>
      <c r="AD58" s="212"/>
      <c r="AE58" s="212"/>
      <c r="AF58" s="212"/>
      <c r="AG58" s="212" t="s">
        <v>914</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5">
      <c r="A59" s="244">
        <v>49</v>
      </c>
      <c r="B59" s="245" t="s">
        <v>996</v>
      </c>
      <c r="C59" s="255" t="s">
        <v>997</v>
      </c>
      <c r="D59" s="246" t="s">
        <v>335</v>
      </c>
      <c r="E59" s="247">
        <v>8</v>
      </c>
      <c r="F59" s="248"/>
      <c r="G59" s="249">
        <f>ROUND(E59*F59,2)</f>
        <v>0</v>
      </c>
      <c r="H59" s="248"/>
      <c r="I59" s="249">
        <f>ROUND(E59*H59,2)</f>
        <v>0</v>
      </c>
      <c r="J59" s="248"/>
      <c r="K59" s="249">
        <f>ROUND(E59*J59,2)</f>
        <v>0</v>
      </c>
      <c r="L59" s="249">
        <v>21</v>
      </c>
      <c r="M59" s="249">
        <f>G59*(1+L59/100)</f>
        <v>0</v>
      </c>
      <c r="N59" s="249">
        <v>0</v>
      </c>
      <c r="O59" s="249">
        <f>ROUND(E59*N59,2)</f>
        <v>0</v>
      </c>
      <c r="P59" s="249">
        <v>0</v>
      </c>
      <c r="Q59" s="249">
        <f>ROUND(E59*P59,2)</f>
        <v>0</v>
      </c>
      <c r="R59" s="249"/>
      <c r="S59" s="249" t="s">
        <v>315</v>
      </c>
      <c r="T59" s="250" t="s">
        <v>264</v>
      </c>
      <c r="U59" s="222">
        <v>0</v>
      </c>
      <c r="V59" s="222">
        <f>ROUND(E59*U59,2)</f>
        <v>0</v>
      </c>
      <c r="W59" s="222"/>
      <c r="X59" s="222" t="s">
        <v>285</v>
      </c>
      <c r="Y59" s="212"/>
      <c r="Z59" s="212"/>
      <c r="AA59" s="212"/>
      <c r="AB59" s="212"/>
      <c r="AC59" s="212"/>
      <c r="AD59" s="212"/>
      <c r="AE59" s="212"/>
      <c r="AF59" s="212"/>
      <c r="AG59" s="212" t="s">
        <v>914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5">
      <c r="A60" s="244">
        <v>50</v>
      </c>
      <c r="B60" s="245" t="s">
        <v>1006</v>
      </c>
      <c r="C60" s="255" t="s">
        <v>1007</v>
      </c>
      <c r="D60" s="246" t="s">
        <v>335</v>
      </c>
      <c r="E60" s="247">
        <v>39</v>
      </c>
      <c r="F60" s="248"/>
      <c r="G60" s="249">
        <f>ROUND(E60*F60,2)</f>
        <v>0</v>
      </c>
      <c r="H60" s="248"/>
      <c r="I60" s="249">
        <f>ROUND(E60*H60,2)</f>
        <v>0</v>
      </c>
      <c r="J60" s="248"/>
      <c r="K60" s="249">
        <f>ROUND(E60*J60,2)</f>
        <v>0</v>
      </c>
      <c r="L60" s="249">
        <v>21</v>
      </c>
      <c r="M60" s="249">
        <f>G60*(1+L60/100)</f>
        <v>0</v>
      </c>
      <c r="N60" s="249">
        <v>0</v>
      </c>
      <c r="O60" s="249">
        <f>ROUND(E60*N60,2)</f>
        <v>0</v>
      </c>
      <c r="P60" s="249">
        <v>0</v>
      </c>
      <c r="Q60" s="249">
        <f>ROUND(E60*P60,2)</f>
        <v>0</v>
      </c>
      <c r="R60" s="249"/>
      <c r="S60" s="249" t="s">
        <v>315</v>
      </c>
      <c r="T60" s="250" t="s">
        <v>264</v>
      </c>
      <c r="U60" s="222">
        <v>0</v>
      </c>
      <c r="V60" s="222">
        <f>ROUND(E60*U60,2)</f>
        <v>0</v>
      </c>
      <c r="W60" s="222"/>
      <c r="X60" s="222" t="s">
        <v>285</v>
      </c>
      <c r="Y60" s="212"/>
      <c r="Z60" s="212"/>
      <c r="AA60" s="212"/>
      <c r="AB60" s="212"/>
      <c r="AC60" s="212"/>
      <c r="AD60" s="212"/>
      <c r="AE60" s="212"/>
      <c r="AF60" s="212"/>
      <c r="AG60" s="212" t="s">
        <v>914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5">
      <c r="A61" s="244">
        <v>51</v>
      </c>
      <c r="B61" s="245" t="s">
        <v>1008</v>
      </c>
      <c r="C61" s="255" t="s">
        <v>1009</v>
      </c>
      <c r="D61" s="246" t="s">
        <v>335</v>
      </c>
      <c r="E61" s="247">
        <v>16</v>
      </c>
      <c r="F61" s="248"/>
      <c r="G61" s="249">
        <f>ROUND(E61*F61,2)</f>
        <v>0</v>
      </c>
      <c r="H61" s="248"/>
      <c r="I61" s="249">
        <f>ROUND(E61*H61,2)</f>
        <v>0</v>
      </c>
      <c r="J61" s="248"/>
      <c r="K61" s="249">
        <f>ROUND(E61*J61,2)</f>
        <v>0</v>
      </c>
      <c r="L61" s="249">
        <v>21</v>
      </c>
      <c r="M61" s="249">
        <f>G61*(1+L61/100)</f>
        <v>0</v>
      </c>
      <c r="N61" s="249">
        <v>0</v>
      </c>
      <c r="O61" s="249">
        <f>ROUND(E61*N61,2)</f>
        <v>0</v>
      </c>
      <c r="P61" s="249">
        <v>0</v>
      </c>
      <c r="Q61" s="249">
        <f>ROUND(E61*P61,2)</f>
        <v>0</v>
      </c>
      <c r="R61" s="249"/>
      <c r="S61" s="249" t="s">
        <v>315</v>
      </c>
      <c r="T61" s="250" t="s">
        <v>264</v>
      </c>
      <c r="U61" s="222">
        <v>0</v>
      </c>
      <c r="V61" s="222">
        <f>ROUND(E61*U61,2)</f>
        <v>0</v>
      </c>
      <c r="W61" s="222"/>
      <c r="X61" s="222" t="s">
        <v>285</v>
      </c>
      <c r="Y61" s="212"/>
      <c r="Z61" s="212"/>
      <c r="AA61" s="212"/>
      <c r="AB61" s="212"/>
      <c r="AC61" s="212"/>
      <c r="AD61" s="212"/>
      <c r="AE61" s="212"/>
      <c r="AF61" s="212"/>
      <c r="AG61" s="212" t="s">
        <v>914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5">
      <c r="A62" s="235">
        <v>52</v>
      </c>
      <c r="B62" s="236" t="s">
        <v>1010</v>
      </c>
      <c r="C62" s="253" t="s">
        <v>1011</v>
      </c>
      <c r="D62" s="237" t="s">
        <v>314</v>
      </c>
      <c r="E62" s="238">
        <v>54</v>
      </c>
      <c r="F62" s="239"/>
      <c r="G62" s="240">
        <f>ROUND(E62*F62,2)</f>
        <v>0</v>
      </c>
      <c r="H62" s="239"/>
      <c r="I62" s="240">
        <f>ROUND(E62*H62,2)</f>
        <v>0</v>
      </c>
      <c r="J62" s="239"/>
      <c r="K62" s="240">
        <f>ROUND(E62*J62,2)</f>
        <v>0</v>
      </c>
      <c r="L62" s="240">
        <v>21</v>
      </c>
      <c r="M62" s="240">
        <f>G62*(1+L62/100)</f>
        <v>0</v>
      </c>
      <c r="N62" s="240">
        <v>0</v>
      </c>
      <c r="O62" s="240">
        <f>ROUND(E62*N62,2)</f>
        <v>0</v>
      </c>
      <c r="P62" s="240">
        <v>0</v>
      </c>
      <c r="Q62" s="240">
        <f>ROUND(E62*P62,2)</f>
        <v>0</v>
      </c>
      <c r="R62" s="240"/>
      <c r="S62" s="240" t="s">
        <v>315</v>
      </c>
      <c r="T62" s="241" t="s">
        <v>264</v>
      </c>
      <c r="U62" s="222">
        <v>0</v>
      </c>
      <c r="V62" s="222">
        <f>ROUND(E62*U62,2)</f>
        <v>0</v>
      </c>
      <c r="W62" s="222"/>
      <c r="X62" s="222" t="s">
        <v>285</v>
      </c>
      <c r="Y62" s="212"/>
      <c r="Z62" s="212"/>
      <c r="AA62" s="212"/>
      <c r="AB62" s="212"/>
      <c r="AC62" s="212"/>
      <c r="AD62" s="212"/>
      <c r="AE62" s="212"/>
      <c r="AF62" s="212"/>
      <c r="AG62" s="212" t="s">
        <v>914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x14ac:dyDescent="0.25">
      <c r="A63" s="3"/>
      <c r="B63" s="4"/>
      <c r="C63" s="256"/>
      <c r="D63" s="6"/>
      <c r="E63" s="3"/>
      <c r="F63" s="3"/>
      <c r="G63" s="3"/>
      <c r="H63" s="3"/>
      <c r="I63" s="3"/>
      <c r="J63" s="3"/>
      <c r="K63" s="3"/>
      <c r="L63" s="3"/>
      <c r="M63" s="3"/>
      <c r="N63" s="3"/>
      <c r="O63" s="3"/>
      <c r="P63" s="3"/>
      <c r="Q63" s="3"/>
      <c r="R63" s="3"/>
      <c r="S63" s="3"/>
      <c r="T63" s="3"/>
      <c r="U63" s="3"/>
      <c r="V63" s="3"/>
      <c r="W63" s="3"/>
      <c r="X63" s="3"/>
      <c r="AE63">
        <v>15</v>
      </c>
      <c r="AF63">
        <v>21</v>
      </c>
      <c r="AG63" t="s">
        <v>245</v>
      </c>
    </row>
    <row r="64" spans="1:60" x14ac:dyDescent="0.25">
      <c r="A64" s="215"/>
      <c r="B64" s="216" t="s">
        <v>29</v>
      </c>
      <c r="C64" s="257"/>
      <c r="D64" s="217"/>
      <c r="E64" s="218"/>
      <c r="F64" s="218"/>
      <c r="G64" s="251">
        <f>G8+G47+G55</f>
        <v>0</v>
      </c>
      <c r="H64" s="3"/>
      <c r="I64" s="3"/>
      <c r="J64" s="3"/>
      <c r="K64" s="3"/>
      <c r="L64" s="3"/>
      <c r="M64" s="3"/>
      <c r="N64" s="3"/>
      <c r="O64" s="3"/>
      <c r="P64" s="3"/>
      <c r="Q64" s="3"/>
      <c r="R64" s="3"/>
      <c r="S64" s="3"/>
      <c r="T64" s="3"/>
      <c r="U64" s="3"/>
      <c r="V64" s="3"/>
      <c r="W64" s="3"/>
      <c r="X64" s="3"/>
      <c r="AE64">
        <f>SUMIF(L7:L62,AE63,G7:G62)</f>
        <v>0</v>
      </c>
      <c r="AF64">
        <f>SUMIF(L7:L62,AF63,G7:G62)</f>
        <v>0</v>
      </c>
      <c r="AG64" t="s">
        <v>278</v>
      </c>
    </row>
    <row r="65" spans="3:33" x14ac:dyDescent="0.25">
      <c r="C65" s="258"/>
      <c r="D65" s="10"/>
      <c r="AG65" t="s">
        <v>279</v>
      </c>
    </row>
    <row r="66" spans="3:33" x14ac:dyDescent="0.25">
      <c r="D66" s="10"/>
    </row>
    <row r="67" spans="3:33" x14ac:dyDescent="0.25">
      <c r="D67" s="10"/>
    </row>
    <row r="68" spans="3:33" x14ac:dyDescent="0.25">
      <c r="D68" s="10"/>
    </row>
    <row r="69" spans="3:33" x14ac:dyDescent="0.25">
      <c r="D69" s="10"/>
    </row>
    <row r="70" spans="3:33" x14ac:dyDescent="0.25">
      <c r="D70" s="10"/>
    </row>
    <row r="71" spans="3:33" x14ac:dyDescent="0.25">
      <c r="D71" s="10"/>
    </row>
    <row r="72" spans="3:33" x14ac:dyDescent="0.25">
      <c r="D72" s="10"/>
    </row>
    <row r="73" spans="3:33" x14ac:dyDescent="0.25">
      <c r="D73" s="10"/>
    </row>
    <row r="74" spans="3:33" x14ac:dyDescent="0.25">
      <c r="D74" s="10"/>
    </row>
    <row r="75" spans="3:33" x14ac:dyDescent="0.25">
      <c r="D75" s="10"/>
    </row>
    <row r="76" spans="3:33" x14ac:dyDescent="0.25">
      <c r="D76" s="10"/>
    </row>
    <row r="77" spans="3:33" x14ac:dyDescent="0.25">
      <c r="D77" s="10"/>
    </row>
    <row r="78" spans="3:33" x14ac:dyDescent="0.25">
      <c r="D78" s="10"/>
    </row>
    <row r="79" spans="3:33" x14ac:dyDescent="0.25">
      <c r="D79" s="10"/>
    </row>
    <row r="80" spans="3:33"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dqp3VdvDqLni1ExOFHAK4cRrKSQxCTw5PBfg8Akff9L7QRziSAKMJdKXHn6LE/j72Vo44GzynM0XtmKzqs+1sw==" saltValue="laLE+ZuqXP9+0PzdQeDTTw==" spinCount="100000" sheet="1"/>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92</vt:i4>
      </vt:variant>
    </vt:vector>
  </HeadingPairs>
  <TitlesOfParts>
    <vt:vector size="118" baseType="lpstr">
      <vt:lpstr>Pokyny pro vyplnění</vt:lpstr>
      <vt:lpstr>Stavba</vt:lpstr>
      <vt:lpstr>VzorPolozky</vt:lpstr>
      <vt:lpstr>001 001 Naklady</vt:lpstr>
      <vt:lpstr>SO01 1 Pol</vt:lpstr>
      <vt:lpstr>SO01 2 Pol</vt:lpstr>
      <vt:lpstr>SO01 3 Pol</vt:lpstr>
      <vt:lpstr>SO01 4 Pol</vt:lpstr>
      <vt:lpstr>SO01 5 Pol</vt:lpstr>
      <vt:lpstr>SO01 6 Pol</vt:lpstr>
      <vt:lpstr>SO02 1 Pol</vt:lpstr>
      <vt:lpstr>SO02 2 Pol</vt:lpstr>
      <vt:lpstr>SO02 3 Pol</vt:lpstr>
      <vt:lpstr>SO02 4 Pol</vt:lpstr>
      <vt:lpstr>SO02 5 Pol</vt:lpstr>
      <vt:lpstr>SO02 6 Pol</vt:lpstr>
      <vt:lpstr>SO03 1 Pol</vt:lpstr>
      <vt:lpstr>SO03 2 Pol</vt:lpstr>
      <vt:lpstr>SO04 1 Pol</vt:lpstr>
      <vt:lpstr>SO04 2 Pol</vt:lpstr>
      <vt:lpstr>SO04 3 Pol</vt:lpstr>
      <vt:lpstr>SO04 4 Pol</vt:lpstr>
      <vt:lpstr>SO04 5 Pol</vt:lpstr>
      <vt:lpstr>SO05 1 Pol</vt:lpstr>
      <vt:lpstr>SO06 1 Pol</vt:lpstr>
      <vt:lpstr>SO07 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'001 001 Naklady'!Názvy_tisku</vt:lpstr>
      <vt:lpstr>'SO01 1 Pol'!Názvy_tisku</vt:lpstr>
      <vt:lpstr>'SO01 2 Pol'!Názvy_tisku</vt:lpstr>
      <vt:lpstr>'SO01 3 Pol'!Názvy_tisku</vt:lpstr>
      <vt:lpstr>'SO01 4 Pol'!Názvy_tisku</vt:lpstr>
      <vt:lpstr>'SO01 5 Pol'!Názvy_tisku</vt:lpstr>
      <vt:lpstr>'SO01 6 Pol'!Názvy_tisku</vt:lpstr>
      <vt:lpstr>'SO02 1 Pol'!Názvy_tisku</vt:lpstr>
      <vt:lpstr>'SO02 2 Pol'!Názvy_tisku</vt:lpstr>
      <vt:lpstr>'SO02 3 Pol'!Názvy_tisku</vt:lpstr>
      <vt:lpstr>'SO02 4 Pol'!Názvy_tisku</vt:lpstr>
      <vt:lpstr>'SO02 5 Pol'!Názvy_tisku</vt:lpstr>
      <vt:lpstr>'SO02 6 Pol'!Názvy_tisku</vt:lpstr>
      <vt:lpstr>'SO03 1 Pol'!Názvy_tisku</vt:lpstr>
      <vt:lpstr>'SO03 2 Pol'!Názvy_tisku</vt:lpstr>
      <vt:lpstr>'SO04 1 Pol'!Názvy_tisku</vt:lpstr>
      <vt:lpstr>'SO04 2 Pol'!Názvy_tisku</vt:lpstr>
      <vt:lpstr>'SO04 3 Pol'!Názvy_tisku</vt:lpstr>
      <vt:lpstr>'SO04 4 Pol'!Názvy_tisku</vt:lpstr>
      <vt:lpstr>'SO04 5 Pol'!Názvy_tisku</vt:lpstr>
      <vt:lpstr>'SO05 1 Pol'!Názvy_tisku</vt:lpstr>
      <vt:lpstr>'SO06 1 Pol'!Názvy_tisku</vt:lpstr>
      <vt:lpstr>'SO07 01 Pol'!Názvy_tisku</vt:lpstr>
      <vt:lpstr>oadresa</vt:lpstr>
      <vt:lpstr>Stavba!Objednatel</vt:lpstr>
      <vt:lpstr>Stavba!Objekt</vt:lpstr>
      <vt:lpstr>'001 001 Naklady'!Oblast_tisku</vt:lpstr>
      <vt:lpstr>'SO01 1 Pol'!Oblast_tisku</vt:lpstr>
      <vt:lpstr>'SO01 2 Pol'!Oblast_tisku</vt:lpstr>
      <vt:lpstr>'SO01 3 Pol'!Oblast_tisku</vt:lpstr>
      <vt:lpstr>'SO01 4 Pol'!Oblast_tisku</vt:lpstr>
      <vt:lpstr>'SO01 5 Pol'!Oblast_tisku</vt:lpstr>
      <vt:lpstr>'SO01 6 Pol'!Oblast_tisku</vt:lpstr>
      <vt:lpstr>'SO02 1 Pol'!Oblast_tisku</vt:lpstr>
      <vt:lpstr>'SO02 2 Pol'!Oblast_tisku</vt:lpstr>
      <vt:lpstr>'SO02 3 Pol'!Oblast_tisku</vt:lpstr>
      <vt:lpstr>'SO02 4 Pol'!Oblast_tisku</vt:lpstr>
      <vt:lpstr>'SO02 5 Pol'!Oblast_tisku</vt:lpstr>
      <vt:lpstr>'SO02 6 Pol'!Oblast_tisku</vt:lpstr>
      <vt:lpstr>'SO03 1 Pol'!Oblast_tisku</vt:lpstr>
      <vt:lpstr>'SO03 2 Pol'!Oblast_tisku</vt:lpstr>
      <vt:lpstr>'SO04 1 Pol'!Oblast_tisku</vt:lpstr>
      <vt:lpstr>'SO04 2 Pol'!Oblast_tisku</vt:lpstr>
      <vt:lpstr>'SO04 3 Pol'!Oblast_tisku</vt:lpstr>
      <vt:lpstr>'SO04 4 Pol'!Oblast_tisku</vt:lpstr>
      <vt:lpstr>'SO04 5 Pol'!Oblast_tisku</vt:lpstr>
      <vt:lpstr>'SO05 1 Pol'!Oblast_tisku</vt:lpstr>
      <vt:lpstr>'SO06 1 Pol'!Oblast_tisku</vt:lpstr>
      <vt:lpstr>'SO07 01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Jitka Melmerová</dc:creator>
  <cp:lastModifiedBy>Jitka Melmerová</cp:lastModifiedBy>
  <cp:lastPrinted>2019-03-19T12:27:02Z</cp:lastPrinted>
  <dcterms:created xsi:type="dcterms:W3CDTF">2009-04-08T07:15:50Z</dcterms:created>
  <dcterms:modified xsi:type="dcterms:W3CDTF">2020-07-09T06:28:23Z</dcterms:modified>
</cp:coreProperties>
</file>